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บริการ" sheetId="1" r:id="rId1"/>
  </sheets>
  <definedNames>
    <definedName name="_xlnm.Print_Area" localSheetId="0">สรุป70บริการ!$A$1:$U$11</definedName>
    <definedName name="_xlnm.Print_Titles" localSheetId="0">สรุป70บริการ!$2:$2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G11" i="1"/>
  <c r="AF10" i="1"/>
  <c r="AD10" i="1"/>
  <c r="Q10" i="1"/>
  <c r="R10" i="1" s="1"/>
  <c r="O10" i="1"/>
  <c r="P10" i="1" s="1"/>
  <c r="M10" i="1"/>
  <c r="N10" i="1" s="1"/>
  <c r="L10" i="1"/>
  <c r="T10" i="1" s="1"/>
  <c r="J10" i="1"/>
  <c r="I10" i="1"/>
  <c r="H10" i="1"/>
  <c r="G10" i="1"/>
  <c r="AF9" i="1"/>
  <c r="AD9" i="1"/>
  <c r="L9" i="1"/>
  <c r="H9" i="1"/>
  <c r="H8" i="1" s="1"/>
  <c r="H7" i="1" s="1"/>
  <c r="G9" i="1"/>
  <c r="AF8" i="1"/>
  <c r="AD8" i="1"/>
  <c r="AD7" i="1" s="1"/>
  <c r="AD11" i="1" s="1"/>
  <c r="K8" i="1"/>
  <c r="G8" i="1"/>
  <c r="F8" i="1"/>
  <c r="AF7" i="1"/>
  <c r="AC7" i="1"/>
  <c r="AB7" i="1"/>
  <c r="AB11" i="1" s="1"/>
  <c r="AA7" i="1"/>
  <c r="AA11" i="1" s="1"/>
  <c r="Z7" i="1"/>
  <c r="Z11" i="1" s="1"/>
  <c r="Y7" i="1"/>
  <c r="Y11" i="1" s="1"/>
  <c r="X7" i="1"/>
  <c r="W7" i="1"/>
  <c r="W11" i="1" s="1"/>
  <c r="V7" i="1"/>
  <c r="V11" i="1" s="1"/>
  <c r="K7" i="1"/>
  <c r="K11" i="1" s="1"/>
  <c r="G7" i="1"/>
  <c r="G3" i="1" s="1"/>
  <c r="F7" i="1"/>
  <c r="AF6" i="1"/>
  <c r="AD6" i="1"/>
  <c r="L6" i="1"/>
  <c r="H6" i="1"/>
  <c r="J6" i="1" s="1"/>
  <c r="G6" i="1"/>
  <c r="AD5" i="1"/>
  <c r="L5" i="1"/>
  <c r="L4" i="1" s="1"/>
  <c r="K5" i="1"/>
  <c r="H5" i="1"/>
  <c r="H4" i="1" s="1"/>
  <c r="H3" i="1" s="1"/>
  <c r="G5" i="1"/>
  <c r="F5" i="1"/>
  <c r="F4" i="1" s="1"/>
  <c r="AC4" i="1"/>
  <c r="AC11" i="1" s="1"/>
  <c r="AB4" i="1"/>
  <c r="AD4" i="1" s="1"/>
  <c r="K4" i="1"/>
  <c r="K3" i="1" s="1"/>
  <c r="G4" i="1"/>
  <c r="J5" i="1" l="1"/>
  <c r="J4" i="1" s="1"/>
  <c r="S10" i="1"/>
  <c r="F11" i="1"/>
  <c r="F3" i="1"/>
  <c r="U10" i="1"/>
  <c r="H11" i="1"/>
  <c r="AC3" i="1"/>
  <c r="AD3" i="1" s="1"/>
  <c r="L8" i="1"/>
  <c r="I6" i="1"/>
  <c r="I9" i="1"/>
  <c r="J9" i="1"/>
  <c r="O9" i="1" l="1"/>
  <c r="M9" i="1"/>
  <c r="I8" i="1"/>
  <c r="I7" i="1" s="1"/>
  <c r="I11" i="1" s="1"/>
  <c r="Q9" i="1"/>
  <c r="O6" i="1"/>
  <c r="M6" i="1"/>
  <c r="I5" i="1"/>
  <c r="I4" i="1" s="1"/>
  <c r="Q6" i="1"/>
  <c r="L7" i="1"/>
  <c r="J8" i="1"/>
  <c r="L11" i="1" l="1"/>
  <c r="L3" i="1"/>
  <c r="I3" i="1"/>
  <c r="N6" i="1"/>
  <c r="M5" i="1"/>
  <c r="M4" i="1" s="1"/>
  <c r="Q5" i="1"/>
  <c r="Q4" i="1" s="1"/>
  <c r="Q3" i="1" s="1"/>
  <c r="R6" i="1"/>
  <c r="R5" i="1" s="1"/>
  <c r="R4" i="1" s="1"/>
  <c r="R3" i="1" s="1"/>
  <c r="P6" i="1"/>
  <c r="O5" i="1"/>
  <c r="O4" i="1" s="1"/>
  <c r="O3" i="1" s="1"/>
  <c r="Q8" i="1"/>
  <c r="Q7" i="1" s="1"/>
  <c r="R9" i="1"/>
  <c r="R8" i="1" s="1"/>
  <c r="R7" i="1" s="1"/>
  <c r="N9" i="1"/>
  <c r="M8" i="1"/>
  <c r="M7" i="1" s="1"/>
  <c r="M11" i="1" s="1"/>
  <c r="J7" i="1"/>
  <c r="P9" i="1"/>
  <c r="O8" i="1"/>
  <c r="O7" i="1" s="1"/>
  <c r="J11" i="1" l="1"/>
  <c r="J3" i="1"/>
  <c r="R11" i="1"/>
  <c r="Q11" i="1"/>
  <c r="P5" i="1"/>
  <c r="P4" i="1" s="1"/>
  <c r="T6" i="1"/>
  <c r="O11" i="1"/>
  <c r="M3" i="1"/>
  <c r="P8" i="1"/>
  <c r="T9" i="1"/>
  <c r="U9" i="1" s="1"/>
  <c r="U8" i="1" s="1"/>
  <c r="U7" i="1" s="1"/>
  <c r="N5" i="1"/>
  <c r="N4" i="1" s="1"/>
  <c r="S6" i="1"/>
  <c r="S5" i="1" s="1"/>
  <c r="S4" i="1" s="1"/>
  <c r="N8" i="1"/>
  <c r="S9" i="1"/>
  <c r="P7" i="1" l="1"/>
  <c r="T8" i="1"/>
  <c r="T5" i="1"/>
  <c r="T4" i="1" s="1"/>
  <c r="U6" i="1"/>
  <c r="U5" i="1" s="1"/>
  <c r="U4" i="1" s="1"/>
  <c r="U3" i="1" s="1"/>
  <c r="U11" i="1"/>
  <c r="P3" i="1"/>
  <c r="N7" i="1"/>
  <c r="S8" i="1"/>
  <c r="N11" i="1" l="1"/>
  <c r="S11" i="1" s="1"/>
  <c r="S7" i="1"/>
  <c r="S3" i="1" s="1"/>
  <c r="T3" i="1"/>
  <c r="P11" i="1"/>
  <c r="T11" i="1" s="1"/>
  <c r="T7" i="1"/>
  <c r="N3" i="1"/>
</calcChain>
</file>

<file path=xl/sharedStrings.xml><?xml version="1.0" encoding="utf-8"?>
<sst xmlns="http://schemas.openxmlformats.org/spreadsheetml/2006/main" count="51" uniqueCount="45">
  <si>
    <t>คำขอตั้งงบประมาณเงินรายได้จากการบริการฯ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</si>
  <si>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</si>
  <si>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</si>
  <si>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</si>
  <si>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</si>
  <si>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</si>
  <si>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</si>
  <si>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</si>
  <si>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</si>
  <si>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</si>
  <si>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</si>
  <si>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</si>
  <si>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</si>
  <si>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</si>
  <si>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</si>
  <si>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</si>
  <si>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</si>
  <si>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</si>
  <si>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</si>
  <si>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</si>
  <si>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</si>
  <si>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</si>
  <si>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</si>
  <si>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</si>
  <si>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</si>
  <si>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</si>
  <si>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</si>
  <si>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</si>
  <si>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</si>
  <si>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กองกลาง</t>
    </r>
    <r>
      <rPr>
        <sz val="14"/>
        <rFont val="TH SarabunPSK"/>
        <family val="2"/>
      </rPr>
      <t>    (รวมทั้งหมด 3 คน)</t>
    </r>
  </si>
  <si>
    <t>กองกลาง  งบประมาณเงินรายได้จากการบริการฯ  (รวมทั้งหมด 1 คน)</t>
  </si>
  <si>
    <r>
      <t>  </t>
    </r>
    <r>
      <rPr>
        <b/>
        <sz val="14"/>
        <rFont val="TH SarabunPSK"/>
        <family val="2"/>
      </rPr>
      <t>หน่วยอาคารสถานที่</t>
    </r>
  </si>
  <si>
    <t>    1 นาย ณัฐวุฒิ  โคตรวงศ์  </t>
  </si>
  <si>
    <t>ช่างเทคนิค</t>
  </si>
  <si>
    <t>CW 460</t>
  </si>
  <si>
    <t>อนุปริญญา</t>
  </si>
  <si>
    <t>กองพัฒนานักศึกษา งบประมาณเงินรายได้จากการบริการฯ (รวมทั้งหมด 2 คน)</t>
  </si>
  <si>
    <r>
      <t>  </t>
    </r>
    <r>
      <rPr>
        <b/>
        <sz val="14"/>
        <rFont val="TH SarabunPSK"/>
        <family val="2"/>
      </rPr>
      <t>งานสวัสดิการนักศึกษาและทุนการศึกษา 2 อัตรา</t>
    </r>
  </si>
  <si>
    <t>    1 นางสาว ภัคนันท์  ไชยนา</t>
  </si>
  <si>
    <t>นักวิชาการศึกษา</t>
  </si>
  <si>
    <t>CW 419</t>
  </si>
  <si>
    <t>ปริญญาตรี</t>
  </si>
  <si>
    <t>    2 นางสาว อรปรียา  บุตรสอน</t>
  </si>
  <si>
    <t>CW 436</t>
  </si>
  <si>
    <t>รวมทั้งสิ้น 3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</si>
</sst>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u/>
      <sz val="14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4" fillId="7" borderId="7" xfId="0" applyFont="1" applyFill="1" applyBorder="1" applyAlignment="1">
      <alignment vertical="top"/>
    </xf>
    <xf numFmtId="43" fontId="3" fillId="7" borderId="8" xfId="1" applyFont="1" applyFill="1" applyBorder="1" applyAlignment="1">
      <alignment horizontal="right" vertical="top"/>
    </xf>
    <xf numFmtId="187" fontId="4" fillId="7" borderId="8" xfId="1" applyNumberFormat="1" applyFont="1" applyFill="1" applyBorder="1" applyAlignment="1">
      <alignment horizontal="right" vertical="top"/>
    </xf>
    <xf numFmtId="187" fontId="4" fillId="8" borderId="11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8" borderId="9" xfId="0" applyFont="1" applyFill="1" applyBorder="1" applyAlignment="1">
      <alignment vertical="top"/>
    </xf>
    <xf numFmtId="0" fontId="4" fillId="5" borderId="9" xfId="0" applyFont="1" applyFill="1" applyBorder="1" applyAlignment="1">
      <alignment vertical="top"/>
    </xf>
    <xf numFmtId="43" fontId="4" fillId="5" borderId="9" xfId="1" applyFont="1" applyFill="1" applyBorder="1" applyAlignment="1">
      <alignment horizontal="right" vertical="top"/>
    </xf>
    <xf numFmtId="187" fontId="4" fillId="5" borderId="9" xfId="1" applyNumberFormat="1" applyFont="1" applyFill="1" applyBorder="1" applyAlignment="1">
      <alignment horizontal="right" vertical="top"/>
    </xf>
    <xf numFmtId="187" fontId="4" fillId="5" borderId="12" xfId="1" applyNumberFormat="1" applyFont="1" applyFill="1" applyBorder="1" applyAlignment="1">
      <alignment horizontal="right" vertical="top"/>
    </xf>
    <xf numFmtId="187" fontId="4" fillId="5" borderId="11" xfId="1" applyNumberFormat="1" applyFont="1" applyFill="1" applyBorder="1" applyAlignment="1">
      <alignment horizontal="right" vertical="top"/>
    </xf>
    <xf numFmtId="0" fontId="4" fillId="5" borderId="0" xfId="0" applyFont="1" applyFill="1" applyAlignment="1">
      <alignment vertical="top"/>
    </xf>
    <xf numFmtId="0" fontId="4" fillId="5" borderId="9" xfId="0" applyFont="1" applyFill="1" applyBorder="1" applyAlignment="1">
      <alignment vertical="top"/>
    </xf>
    <xf numFmtId="0" fontId="3" fillId="9" borderId="9" xfId="0" applyFont="1" applyFill="1" applyBorder="1" applyAlignment="1">
      <alignment vertical="top"/>
    </xf>
    <xf numFmtId="0" fontId="3" fillId="9" borderId="9" xfId="0" applyFont="1" applyFill="1" applyBorder="1" applyAlignment="1">
      <alignment vertical="top"/>
    </xf>
    <xf numFmtId="0" fontId="3" fillId="9" borderId="9" xfId="0" applyFont="1" applyFill="1" applyBorder="1" applyAlignment="1">
      <alignment horizontal="right" vertical="top"/>
    </xf>
    <xf numFmtId="187" fontId="5" fillId="9" borderId="9" xfId="1" applyNumberFormat="1" applyFont="1" applyFill="1" applyBorder="1" applyAlignment="1">
      <alignment horizontal="right" vertical="top"/>
    </xf>
    <xf numFmtId="187" fontId="6" fillId="9" borderId="9" xfId="1" applyNumberFormat="1" applyFont="1" applyFill="1" applyBorder="1" applyAlignment="1">
      <alignment horizontal="right" vertical="top"/>
    </xf>
    <xf numFmtId="187" fontId="5" fillId="9" borderId="12" xfId="1" applyNumberFormat="1" applyFont="1" applyFill="1" applyBorder="1" applyAlignment="1">
      <alignment horizontal="right" vertical="top"/>
    </xf>
    <xf numFmtId="187" fontId="5" fillId="9" borderId="11" xfId="1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187" fontId="3" fillId="4" borderId="9" xfId="1" applyNumberFormat="1" applyFont="1" applyFill="1" applyBorder="1" applyAlignment="1">
      <alignment horizontal="right" vertical="top"/>
    </xf>
    <xf numFmtId="187" fontId="4" fillId="4" borderId="9" xfId="1" applyNumberFormat="1" applyFont="1" applyFill="1" applyBorder="1" applyAlignment="1">
      <alignment horizontal="right" vertical="top"/>
    </xf>
    <xf numFmtId="187" fontId="3" fillId="4" borderId="12" xfId="1" applyNumberFormat="1" applyFont="1" applyFill="1" applyBorder="1" applyAlignment="1">
      <alignment horizontal="right" vertical="top"/>
    </xf>
    <xf numFmtId="187" fontId="3" fillId="4" borderId="11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187" fontId="3" fillId="4" borderId="0" xfId="0" applyNumberFormat="1" applyFont="1" applyFill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5" borderId="14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1" xfId="0" applyFont="1" applyFill="1" applyBorder="1" applyAlignment="1">
      <alignment horizontal="right" vertical="top"/>
    </xf>
    <xf numFmtId="187" fontId="3" fillId="10" borderId="0" xfId="0" applyNumberFormat="1" applyFont="1" applyFill="1" applyAlignment="1">
      <alignment vertical="top"/>
    </xf>
    <xf numFmtId="0" fontId="3" fillId="9" borderId="13" xfId="0" applyFont="1" applyFill="1" applyBorder="1" applyAlignment="1">
      <alignment vertical="top"/>
    </xf>
    <xf numFmtId="0" fontId="3" fillId="9" borderId="12" xfId="0" applyFont="1" applyFill="1" applyBorder="1" applyAlignment="1">
      <alignment vertical="top"/>
    </xf>
    <xf numFmtId="0" fontId="3" fillId="9" borderId="11" xfId="0" applyFont="1" applyFill="1" applyBorder="1" applyAlignment="1">
      <alignment vertical="top"/>
    </xf>
    <xf numFmtId="0" fontId="3" fillId="9" borderId="11" xfId="0" applyFont="1" applyFill="1" applyBorder="1" applyAlignment="1">
      <alignment horizontal="right" vertical="top"/>
    </xf>
    <xf numFmtId="0" fontId="3" fillId="4" borderId="11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187" fontId="4" fillId="4" borderId="11" xfId="1" applyNumberFormat="1" applyFont="1" applyFill="1" applyBorder="1" applyAlignment="1">
      <alignment horizontal="right" vertical="top"/>
    </xf>
    <xf numFmtId="0" fontId="4" fillId="7" borderId="15" xfId="0" applyFont="1" applyFill="1" applyBorder="1" applyAlignment="1">
      <alignment horizontal="center" vertical="top"/>
    </xf>
    <xf numFmtId="0" fontId="4" fillId="7" borderId="16" xfId="0" applyFont="1" applyFill="1" applyBorder="1" applyAlignment="1">
      <alignment horizontal="center" vertical="top"/>
    </xf>
    <xf numFmtId="0" fontId="4" fillId="7" borderId="17" xfId="0" applyFont="1" applyFill="1" applyBorder="1" applyAlignment="1">
      <alignment horizontal="center" vertical="top"/>
    </xf>
    <xf numFmtId="0" fontId="3" fillId="7" borderId="18" xfId="0" applyFont="1" applyFill="1" applyBorder="1" applyAlignment="1">
      <alignment horizontal="right" vertical="top"/>
    </xf>
    <xf numFmtId="187" fontId="4" fillId="7" borderId="18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1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F8" sqref="F8"/>
    </sheetView>
  </sheetViews>
  <sheetFormatPr defaultColWidth="9" defaultRowHeight="18.75" x14ac:dyDescent="0.3"/>
  <cols>
    <col min="1" max="1" width="23.875" style="2" customWidth="1"/>
    <col min="2" max="2" width="13" style="2" customWidth="1"/>
    <col min="3" max="3" width="8.375" style="2" customWidth="1"/>
    <col min="4" max="4" width="7.125" style="2" customWidth="1"/>
    <col min="5" max="5" width="15.25" style="2" hidden="1" customWidth="1"/>
    <col min="6" max="6" width="9.125" style="67" customWidth="1"/>
    <col min="7" max="7" width="10.375" style="67" customWidth="1"/>
    <col min="8" max="8" width="8.125" style="67" customWidth="1"/>
    <col min="9" max="9" width="9.625" style="67" customWidth="1"/>
    <col min="10" max="11" width="8.125" style="67" customWidth="1"/>
    <col min="12" max="12" width="8.75" style="67" customWidth="1"/>
    <col min="13" max="13" width="6.625" style="67" customWidth="1"/>
    <col min="14" max="14" width="7.375" style="67" customWidth="1"/>
    <col min="15" max="15" width="6.25" style="67" customWidth="1"/>
    <col min="16" max="16" width="8.375" style="67" customWidth="1"/>
    <col min="17" max="17" width="9.375" style="67" customWidth="1"/>
    <col min="18" max="19" width="9.625" style="67" customWidth="1"/>
    <col min="20" max="20" width="8.375" style="67" customWidth="1"/>
    <col min="21" max="21" width="8.875" style="68" customWidth="1"/>
    <col min="22" max="22" width="10.875" style="67" customWidth="1"/>
    <col min="23" max="23" width="5.75" style="67" customWidth="1"/>
    <col min="24" max="24" width="10.875" style="67" customWidth="1"/>
    <col min="25" max="25" width="11.25" style="67" customWidth="1"/>
    <col min="26" max="26" width="9.625" style="67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4" customFormat="1" x14ac:dyDescent="0.2">
      <c r="A3" s="18" t="s">
        <v>29</v>
      </c>
      <c r="B3" s="19"/>
      <c r="C3" s="19"/>
      <c r="D3" s="20"/>
      <c r="E3" s="21"/>
      <c r="F3" s="22">
        <f>F4+F7</f>
        <v>50710</v>
      </c>
      <c r="G3" s="22">
        <f t="shared" ref="G3:U3" si="0">G4+G7</f>
        <v>608520</v>
      </c>
      <c r="H3" s="22">
        <f t="shared" si="0"/>
        <v>2535.5</v>
      </c>
      <c r="I3" s="22">
        <f t="shared" si="0"/>
        <v>53245.5</v>
      </c>
      <c r="J3" s="22">
        <f t="shared" si="0"/>
        <v>30426</v>
      </c>
      <c r="K3" s="22">
        <f t="shared" si="0"/>
        <v>2625</v>
      </c>
      <c r="L3" s="22">
        <f t="shared" si="0"/>
        <v>31500</v>
      </c>
      <c r="M3" s="22">
        <f t="shared" si="0"/>
        <v>47</v>
      </c>
      <c r="N3" s="22">
        <f t="shared" si="0"/>
        <v>564</v>
      </c>
      <c r="O3" s="22">
        <f t="shared" si="0"/>
        <v>106</v>
      </c>
      <c r="P3" s="22">
        <f t="shared" si="0"/>
        <v>1272</v>
      </c>
      <c r="Q3" s="22">
        <f t="shared" si="0"/>
        <v>1598</v>
      </c>
      <c r="R3" s="22">
        <f t="shared" si="0"/>
        <v>19176</v>
      </c>
      <c r="S3" s="22">
        <f t="shared" si="0"/>
        <v>639510</v>
      </c>
      <c r="T3" s="22">
        <f t="shared" si="0"/>
        <v>51948</v>
      </c>
      <c r="U3" s="22">
        <f t="shared" si="0"/>
        <v>691458</v>
      </c>
      <c r="V3" s="23">
        <v>1920290</v>
      </c>
      <c r="W3" s="23">
        <v>0</v>
      </c>
      <c r="X3" s="23">
        <v>1920290</v>
      </c>
      <c r="Y3" s="23">
        <v>23043480</v>
      </c>
      <c r="Z3" s="23">
        <v>1152636</v>
      </c>
      <c r="AB3" s="25">
        <v>9</v>
      </c>
      <c r="AC3" s="25">
        <f>SUM(AC4:AC12)</f>
        <v>0</v>
      </c>
      <c r="AD3" s="25">
        <f>AB3+AC3</f>
        <v>9</v>
      </c>
    </row>
    <row r="4" spans="1:32" s="31" customFormat="1" x14ac:dyDescent="0.2">
      <c r="A4" s="26" t="s">
        <v>30</v>
      </c>
      <c r="B4" s="26"/>
      <c r="C4" s="26"/>
      <c r="D4" s="26"/>
      <c r="E4" s="27"/>
      <c r="F4" s="28">
        <f>SUM(F5)</f>
        <v>13860</v>
      </c>
      <c r="G4" s="28">
        <f t="shared" ref="G4:U4" si="1">SUM(G5)</f>
        <v>166320</v>
      </c>
      <c r="H4" s="28">
        <f t="shared" si="1"/>
        <v>693</v>
      </c>
      <c r="I4" s="28">
        <f t="shared" si="1"/>
        <v>14553</v>
      </c>
      <c r="J4" s="28">
        <f t="shared" si="1"/>
        <v>8316</v>
      </c>
      <c r="K4" s="28">
        <f t="shared" si="1"/>
        <v>875</v>
      </c>
      <c r="L4" s="28">
        <f t="shared" si="1"/>
        <v>10500</v>
      </c>
      <c r="M4" s="28">
        <f t="shared" si="1"/>
        <v>47</v>
      </c>
      <c r="N4" s="28">
        <f t="shared" si="1"/>
        <v>564</v>
      </c>
      <c r="O4" s="28">
        <f t="shared" si="1"/>
        <v>29</v>
      </c>
      <c r="P4" s="28">
        <f t="shared" si="1"/>
        <v>348</v>
      </c>
      <c r="Q4" s="28">
        <f t="shared" si="1"/>
        <v>437</v>
      </c>
      <c r="R4" s="28">
        <f t="shared" si="1"/>
        <v>5244</v>
      </c>
      <c r="S4" s="28">
        <f t="shared" si="1"/>
        <v>175200</v>
      </c>
      <c r="T4" s="28">
        <f t="shared" si="1"/>
        <v>16092</v>
      </c>
      <c r="U4" s="28">
        <f t="shared" si="1"/>
        <v>191292</v>
      </c>
      <c r="V4" s="29">
        <v>1920290</v>
      </c>
      <c r="W4" s="30">
        <v>0</v>
      </c>
      <c r="X4" s="30">
        <v>1920290</v>
      </c>
      <c r="Y4" s="30">
        <v>23043480</v>
      </c>
      <c r="Z4" s="30">
        <v>1152636</v>
      </c>
      <c r="AB4" s="32">
        <f>SUM(AB5:AB6)</f>
        <v>1</v>
      </c>
      <c r="AC4" s="32">
        <f>SUM(AC5:AC6)</f>
        <v>0</v>
      </c>
      <c r="AD4" s="32">
        <f>AB4+AC4</f>
        <v>1</v>
      </c>
    </row>
    <row r="5" spans="1:32" s="40" customFormat="1" x14ac:dyDescent="0.2">
      <c r="A5" s="33" t="s">
        <v>31</v>
      </c>
      <c r="B5" s="33"/>
      <c r="C5" s="34"/>
      <c r="D5" s="34"/>
      <c r="E5" s="35"/>
      <c r="F5" s="36">
        <f>SUM(F6:F6)</f>
        <v>13860</v>
      </c>
      <c r="G5" s="36">
        <f t="shared" ref="G5:U5" si="2">SUM(G6:G6)</f>
        <v>166320</v>
      </c>
      <c r="H5" s="36">
        <f t="shared" si="2"/>
        <v>693</v>
      </c>
      <c r="I5" s="36">
        <f t="shared" si="2"/>
        <v>14553</v>
      </c>
      <c r="J5" s="36">
        <f t="shared" si="2"/>
        <v>8316</v>
      </c>
      <c r="K5" s="36">
        <f t="shared" si="2"/>
        <v>875</v>
      </c>
      <c r="L5" s="36">
        <f t="shared" si="2"/>
        <v>10500</v>
      </c>
      <c r="M5" s="36">
        <f t="shared" si="2"/>
        <v>47</v>
      </c>
      <c r="N5" s="36">
        <f t="shared" si="2"/>
        <v>564</v>
      </c>
      <c r="O5" s="36">
        <f t="shared" si="2"/>
        <v>29</v>
      </c>
      <c r="P5" s="36">
        <f t="shared" si="2"/>
        <v>348</v>
      </c>
      <c r="Q5" s="36">
        <f t="shared" si="2"/>
        <v>437</v>
      </c>
      <c r="R5" s="36">
        <f t="shared" si="2"/>
        <v>5244</v>
      </c>
      <c r="S5" s="36">
        <f t="shared" si="2"/>
        <v>175200</v>
      </c>
      <c r="T5" s="36">
        <f>SUM(T6:T6)</f>
        <v>16092</v>
      </c>
      <c r="U5" s="37">
        <f t="shared" si="2"/>
        <v>191292</v>
      </c>
      <c r="V5" s="38">
        <v>57860</v>
      </c>
      <c r="W5" s="39">
        <v>0</v>
      </c>
      <c r="X5" s="39">
        <v>57860</v>
      </c>
      <c r="Y5" s="39">
        <v>694320</v>
      </c>
      <c r="Z5" s="39">
        <v>34728</v>
      </c>
      <c r="AB5" s="34">
        <v>1</v>
      </c>
      <c r="AC5" s="34"/>
      <c r="AD5" s="34">
        <f>AB5+AC5</f>
        <v>1</v>
      </c>
    </row>
    <row r="6" spans="1:32" s="47" customFormat="1" x14ac:dyDescent="0.2">
      <c r="A6" s="41" t="s">
        <v>32</v>
      </c>
      <c r="B6" s="41" t="s">
        <v>33</v>
      </c>
      <c r="C6" s="41" t="s">
        <v>27</v>
      </c>
      <c r="D6" s="41" t="s">
        <v>34</v>
      </c>
      <c r="E6" s="42" t="s">
        <v>35</v>
      </c>
      <c r="F6" s="43">
        <v>13860</v>
      </c>
      <c r="G6" s="43">
        <f>F6*12</f>
        <v>166320</v>
      </c>
      <c r="H6" s="43">
        <f>F6*5/100</f>
        <v>693</v>
      </c>
      <c r="I6" s="43">
        <f>F6+H6</f>
        <v>14553</v>
      </c>
      <c r="J6" s="43">
        <f>H6*12</f>
        <v>8316</v>
      </c>
      <c r="K6" s="43">
        <v>875</v>
      </c>
      <c r="L6" s="43">
        <f>K6*12</f>
        <v>10500</v>
      </c>
      <c r="M6" s="43">
        <f t="shared" ref="M6" si="3">IF(OR(B6="คนงาน",B6="เจ้าหน้าที่รักษาความปลอดภัย",B6="พนักงานขับรถยนต์"),MAX(0, MIN(1500, 11000 - I6)),MAX(0, MIN(1500, 14600 - I6)))</f>
        <v>47</v>
      </c>
      <c r="N6" s="43">
        <f>M6*12</f>
        <v>564</v>
      </c>
      <c r="O6" s="43">
        <f>ROUND(I6*0.2%,0)</f>
        <v>29</v>
      </c>
      <c r="P6" s="43">
        <f>O6*12</f>
        <v>348</v>
      </c>
      <c r="Q6" s="43">
        <f>ROUND(I6*3%,0)</f>
        <v>437</v>
      </c>
      <c r="R6" s="43">
        <f>Q6*12</f>
        <v>5244</v>
      </c>
      <c r="S6" s="43">
        <f>G6+J6+N6</f>
        <v>175200</v>
      </c>
      <c r="T6" s="43">
        <f>L6+P6+R6</f>
        <v>16092</v>
      </c>
      <c r="U6" s="44">
        <f>T6+S6</f>
        <v>191292</v>
      </c>
      <c r="V6" s="45">
        <v>12080</v>
      </c>
      <c r="W6" s="46">
        <v>0</v>
      </c>
      <c r="X6" s="46">
        <v>12080</v>
      </c>
      <c r="Y6" s="46">
        <v>144960</v>
      </c>
      <c r="Z6" s="46">
        <v>7248</v>
      </c>
      <c r="AB6" s="41"/>
      <c r="AC6" s="41"/>
      <c r="AD6" s="41">
        <f>AB6+AC6</f>
        <v>0</v>
      </c>
      <c r="AE6" s="47">
        <v>13860</v>
      </c>
      <c r="AF6" s="48">
        <f>F6-AE6</f>
        <v>0</v>
      </c>
    </row>
    <row r="7" spans="1:32" s="31" customFormat="1" x14ac:dyDescent="0.2">
      <c r="A7" s="49" t="s">
        <v>36</v>
      </c>
      <c r="B7" s="50"/>
      <c r="C7" s="50"/>
      <c r="D7" s="51"/>
      <c r="E7" s="52"/>
      <c r="F7" s="30">
        <f>SUM(F8)</f>
        <v>36850</v>
      </c>
      <c r="G7" s="30">
        <f t="shared" ref="G7:AD7" si="4">SUM(G8)</f>
        <v>442200</v>
      </c>
      <c r="H7" s="30">
        <f t="shared" si="4"/>
        <v>1842.5</v>
      </c>
      <c r="I7" s="30">
        <f t="shared" si="4"/>
        <v>38692.5</v>
      </c>
      <c r="J7" s="30">
        <f t="shared" si="4"/>
        <v>22110</v>
      </c>
      <c r="K7" s="30">
        <f t="shared" si="4"/>
        <v>1750</v>
      </c>
      <c r="L7" s="30">
        <f t="shared" si="4"/>
        <v>21000</v>
      </c>
      <c r="M7" s="30">
        <f t="shared" si="4"/>
        <v>0</v>
      </c>
      <c r="N7" s="30">
        <f t="shared" si="4"/>
        <v>0</v>
      </c>
      <c r="O7" s="30">
        <f t="shared" si="4"/>
        <v>77</v>
      </c>
      <c r="P7" s="30">
        <f t="shared" si="4"/>
        <v>924</v>
      </c>
      <c r="Q7" s="30">
        <f t="shared" si="4"/>
        <v>1161</v>
      </c>
      <c r="R7" s="30">
        <f t="shared" si="4"/>
        <v>13932</v>
      </c>
      <c r="S7" s="30">
        <f t="shared" ref="S7:S11" si="5">G7+J7+N7</f>
        <v>464310</v>
      </c>
      <c r="T7" s="30">
        <f t="shared" ref="T7:T10" si="6">L7+P7+R7</f>
        <v>35856</v>
      </c>
      <c r="U7" s="30">
        <f t="shared" si="4"/>
        <v>500166</v>
      </c>
      <c r="V7" s="30">
        <f t="shared" si="4"/>
        <v>34730</v>
      </c>
      <c r="W7" s="30">
        <f t="shared" si="4"/>
        <v>0</v>
      </c>
      <c r="X7" s="30">
        <f t="shared" si="4"/>
        <v>34730</v>
      </c>
      <c r="Y7" s="30">
        <f t="shared" si="4"/>
        <v>416760</v>
      </c>
      <c r="Z7" s="30">
        <f t="shared" si="4"/>
        <v>20844</v>
      </c>
      <c r="AA7" s="30">
        <f t="shared" si="4"/>
        <v>0</v>
      </c>
      <c r="AB7" s="30">
        <f t="shared" si="4"/>
        <v>2</v>
      </c>
      <c r="AC7" s="30">
        <f t="shared" si="4"/>
        <v>0</v>
      </c>
      <c r="AD7" s="30">
        <f t="shared" si="4"/>
        <v>2</v>
      </c>
      <c r="AF7" s="53">
        <f t="shared" ref="AF7:AF10" si="7">F7-AE7</f>
        <v>36850</v>
      </c>
    </row>
    <row r="8" spans="1:32" s="40" customFormat="1" x14ac:dyDescent="0.2">
      <c r="A8" s="54" t="s">
        <v>37</v>
      </c>
      <c r="B8" s="55"/>
      <c r="C8" s="56"/>
      <c r="D8" s="56"/>
      <c r="E8" s="57"/>
      <c r="F8" s="39">
        <f>SUM(F9:F10)</f>
        <v>36850</v>
      </c>
      <c r="G8" s="39">
        <f t="shared" ref="G8:U8" si="8">SUM(G9:G10)</f>
        <v>442200</v>
      </c>
      <c r="H8" s="39">
        <f t="shared" si="8"/>
        <v>1842.5</v>
      </c>
      <c r="I8" s="39">
        <f t="shared" si="8"/>
        <v>38692.5</v>
      </c>
      <c r="J8" s="39">
        <f t="shared" si="8"/>
        <v>22110</v>
      </c>
      <c r="K8" s="39">
        <f t="shared" si="8"/>
        <v>1750</v>
      </c>
      <c r="L8" s="39">
        <f t="shared" si="8"/>
        <v>21000</v>
      </c>
      <c r="M8" s="39">
        <f t="shared" si="8"/>
        <v>0</v>
      </c>
      <c r="N8" s="39">
        <f t="shared" si="8"/>
        <v>0</v>
      </c>
      <c r="O8" s="39">
        <f t="shared" si="8"/>
        <v>77</v>
      </c>
      <c r="P8" s="39">
        <f t="shared" si="8"/>
        <v>924</v>
      </c>
      <c r="Q8" s="39">
        <f t="shared" si="8"/>
        <v>1161</v>
      </c>
      <c r="R8" s="39">
        <f t="shared" si="8"/>
        <v>13932</v>
      </c>
      <c r="S8" s="39">
        <f t="shared" si="5"/>
        <v>464310</v>
      </c>
      <c r="T8" s="39">
        <f t="shared" si="6"/>
        <v>35856</v>
      </c>
      <c r="U8" s="39">
        <f t="shared" si="8"/>
        <v>500166</v>
      </c>
      <c r="V8" s="39">
        <v>34730</v>
      </c>
      <c r="W8" s="39">
        <v>0</v>
      </c>
      <c r="X8" s="39">
        <v>34730</v>
      </c>
      <c r="Y8" s="39">
        <v>416760</v>
      </c>
      <c r="Z8" s="39">
        <v>20844</v>
      </c>
      <c r="AB8" s="34">
        <v>2</v>
      </c>
      <c r="AC8" s="34"/>
      <c r="AD8" s="34">
        <f>AB8+AC8</f>
        <v>2</v>
      </c>
      <c r="AF8" s="53">
        <f t="shared" si="7"/>
        <v>36850</v>
      </c>
    </row>
    <row r="9" spans="1:32" s="47" customFormat="1" x14ac:dyDescent="0.2">
      <c r="A9" s="58" t="s">
        <v>38</v>
      </c>
      <c r="B9" s="58" t="s">
        <v>39</v>
      </c>
      <c r="C9" s="58" t="s">
        <v>27</v>
      </c>
      <c r="D9" s="58" t="s">
        <v>40</v>
      </c>
      <c r="E9" s="59" t="s">
        <v>41</v>
      </c>
      <c r="F9" s="46">
        <v>17260</v>
      </c>
      <c r="G9" s="46">
        <f>F9*12</f>
        <v>207120</v>
      </c>
      <c r="H9" s="46">
        <f>F9*5/100</f>
        <v>863</v>
      </c>
      <c r="I9" s="46">
        <f>F9+H9</f>
        <v>18123</v>
      </c>
      <c r="J9" s="46">
        <f>H9*12</f>
        <v>10356</v>
      </c>
      <c r="K9" s="46">
        <v>875</v>
      </c>
      <c r="L9" s="46">
        <f>K9*12</f>
        <v>10500</v>
      </c>
      <c r="M9" s="46">
        <f t="shared" ref="M9:M10" si="9">IF(OR(B9="คนงาน",B9="เจ้าหน้าที่รักษาความปลอดภัย",B9="พนักงานขับรถยนต์"),MAX(0, MIN(1500, 11000 - I9)),MAX(0, MIN(1500, 14600 - I9)))</f>
        <v>0</v>
      </c>
      <c r="N9" s="46">
        <f>M9*12</f>
        <v>0</v>
      </c>
      <c r="O9" s="46">
        <f>ROUND(I9*0.2%,0)</f>
        <v>36</v>
      </c>
      <c r="P9" s="46">
        <f>O9*12</f>
        <v>432</v>
      </c>
      <c r="Q9" s="46">
        <f>ROUND(I9*3%,0)</f>
        <v>544</v>
      </c>
      <c r="R9" s="46">
        <f>Q9*12</f>
        <v>6528</v>
      </c>
      <c r="S9" s="46">
        <f t="shared" si="5"/>
        <v>217476</v>
      </c>
      <c r="T9" s="46">
        <f t="shared" si="6"/>
        <v>17460</v>
      </c>
      <c r="U9" s="60">
        <f>T9+S9</f>
        <v>234936</v>
      </c>
      <c r="V9" s="46">
        <v>18180</v>
      </c>
      <c r="W9" s="46">
        <v>0</v>
      </c>
      <c r="X9" s="46">
        <v>18180</v>
      </c>
      <c r="Y9" s="46">
        <v>218160</v>
      </c>
      <c r="Z9" s="46">
        <v>10908</v>
      </c>
      <c r="AB9" s="41"/>
      <c r="AC9" s="41"/>
      <c r="AD9" s="41">
        <f>AB9+AC9</f>
        <v>0</v>
      </c>
      <c r="AE9" s="47">
        <v>17260</v>
      </c>
      <c r="AF9" s="48">
        <f t="shared" si="7"/>
        <v>0</v>
      </c>
    </row>
    <row r="10" spans="1:32" s="47" customFormat="1" x14ac:dyDescent="0.2">
      <c r="A10" s="58" t="s">
        <v>42</v>
      </c>
      <c r="B10" s="58" t="s">
        <v>39</v>
      </c>
      <c r="C10" s="58" t="s">
        <v>27</v>
      </c>
      <c r="D10" s="58" t="s">
        <v>43</v>
      </c>
      <c r="E10" s="59" t="s">
        <v>41</v>
      </c>
      <c r="F10" s="46">
        <v>19590</v>
      </c>
      <c r="G10" s="46">
        <f>F10*12</f>
        <v>235080</v>
      </c>
      <c r="H10" s="46">
        <f>F10*5/100</f>
        <v>979.5</v>
      </c>
      <c r="I10" s="46">
        <f>F10+H10</f>
        <v>20569.5</v>
      </c>
      <c r="J10" s="46">
        <f>H10*12</f>
        <v>11754</v>
      </c>
      <c r="K10" s="46">
        <v>875</v>
      </c>
      <c r="L10" s="46">
        <f>K10*12</f>
        <v>10500</v>
      </c>
      <c r="M10" s="46">
        <f t="shared" si="9"/>
        <v>0</v>
      </c>
      <c r="N10" s="46">
        <f>M10*12</f>
        <v>0</v>
      </c>
      <c r="O10" s="46">
        <f>ROUND(I10*0.2%,0)</f>
        <v>41</v>
      </c>
      <c r="P10" s="46">
        <f>O10*12</f>
        <v>492</v>
      </c>
      <c r="Q10" s="46">
        <f>ROUND(I10*3%,0)</f>
        <v>617</v>
      </c>
      <c r="R10" s="46">
        <f>Q10*12</f>
        <v>7404</v>
      </c>
      <c r="S10" s="46">
        <f t="shared" si="5"/>
        <v>246834</v>
      </c>
      <c r="T10" s="46">
        <f t="shared" si="6"/>
        <v>18396</v>
      </c>
      <c r="U10" s="60">
        <f>T10+S10</f>
        <v>265230</v>
      </c>
      <c r="V10" s="46">
        <v>16550</v>
      </c>
      <c r="W10" s="46">
        <v>0</v>
      </c>
      <c r="X10" s="46">
        <v>16550</v>
      </c>
      <c r="Y10" s="46">
        <v>198600</v>
      </c>
      <c r="Z10" s="46">
        <v>9936</v>
      </c>
      <c r="AB10" s="41"/>
      <c r="AC10" s="41"/>
      <c r="AD10" s="41">
        <f>AB10+AC10</f>
        <v>0</v>
      </c>
      <c r="AE10" s="47">
        <v>19590</v>
      </c>
      <c r="AF10" s="48">
        <f t="shared" si="7"/>
        <v>0</v>
      </c>
    </row>
    <row r="11" spans="1:32" s="66" customFormat="1" x14ac:dyDescent="0.2">
      <c r="A11" s="61" t="s">
        <v>44</v>
      </c>
      <c r="B11" s="62"/>
      <c r="C11" s="62"/>
      <c r="D11" s="63"/>
      <c r="E11" s="64"/>
      <c r="F11" s="65">
        <f>SUM(F7+F4)</f>
        <v>50710</v>
      </c>
      <c r="G11" s="65">
        <f t="shared" ref="G11:R11" si="10">SUM(G7+G4)</f>
        <v>608520</v>
      </c>
      <c r="H11" s="65">
        <f t="shared" si="10"/>
        <v>2535.5</v>
      </c>
      <c r="I11" s="65">
        <f t="shared" si="10"/>
        <v>53245.5</v>
      </c>
      <c r="J11" s="65">
        <f t="shared" si="10"/>
        <v>30426</v>
      </c>
      <c r="K11" s="65">
        <f t="shared" si="10"/>
        <v>2625</v>
      </c>
      <c r="L11" s="65">
        <f t="shared" si="10"/>
        <v>31500</v>
      </c>
      <c r="M11" s="65">
        <f t="shared" si="10"/>
        <v>47</v>
      </c>
      <c r="N11" s="65">
        <f t="shared" si="10"/>
        <v>564</v>
      </c>
      <c r="O11" s="65">
        <f t="shared" si="10"/>
        <v>106</v>
      </c>
      <c r="P11" s="65">
        <f t="shared" si="10"/>
        <v>1272</v>
      </c>
      <c r="Q11" s="65">
        <f t="shared" si="10"/>
        <v>1598</v>
      </c>
      <c r="R11" s="65">
        <f t="shared" si="10"/>
        <v>19176</v>
      </c>
      <c r="S11" s="65">
        <f t="shared" si="5"/>
        <v>639510</v>
      </c>
      <c r="T11" s="65">
        <f>L11+P11+R11</f>
        <v>51948</v>
      </c>
      <c r="U11" s="65">
        <f t="shared" ref="U11:AD11" si="11">SUM(U7+U4)</f>
        <v>691458</v>
      </c>
      <c r="V11" s="65">
        <f t="shared" si="11"/>
        <v>1955020</v>
      </c>
      <c r="W11" s="65">
        <f t="shared" si="11"/>
        <v>0</v>
      </c>
      <c r="X11" s="65">
        <f t="shared" si="11"/>
        <v>1955020</v>
      </c>
      <c r="Y11" s="65">
        <f t="shared" si="11"/>
        <v>23460240</v>
      </c>
      <c r="Z11" s="65">
        <f t="shared" si="11"/>
        <v>1173480</v>
      </c>
      <c r="AA11" s="65">
        <f t="shared" si="11"/>
        <v>0</v>
      </c>
      <c r="AB11" s="65">
        <f t="shared" si="11"/>
        <v>3</v>
      </c>
      <c r="AC11" s="65">
        <f t="shared" si="11"/>
        <v>0</v>
      </c>
      <c r="AD11" s="65">
        <f t="shared" si="11"/>
        <v>3</v>
      </c>
    </row>
  </sheetData>
  <mergeCells count="7">
    <mergeCell ref="A11:D11"/>
    <mergeCell ref="A1:Z1"/>
    <mergeCell ref="A3:D3"/>
    <mergeCell ref="A4:D4"/>
    <mergeCell ref="A5:B5"/>
    <mergeCell ref="A7:D7"/>
    <mergeCell ref="A8:B8"/>
  </mergeCells>
  <printOptions horizontalCentered="1"/>
  <pageMargins left="0.27559055118110237" right="0" top="0.59055118110236227" bottom="0.39370078740157483" header="0.31496062992125984" footer="0.19685039370078741"/>
  <pageSetup paperSize="9" scale="70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สรุป70บริการ</vt:lpstr>
      <vt:lpstr>สรุป70บริการ!Print_Area</vt:lpstr>
      <vt:lpstr>สรุป70บริการ!Print_Titles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2026-07-18T03:40:12Z</dcterms:created>
  <dcterms:modified xsi:type="dcterms:W3CDTF">2026-07-18T03:40:27Z</dcterms:modified>
</cp:coreProperties>
</file>