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สำนักส่งเสริม" sheetId="1" r:id="rId1"/>
  </sheets>
  <definedNames>
    <definedName name="_xlnm.Print_Area" localSheetId="0">สรุป70สำนักส่งเสริม!$A$1:$U$15</definedName>
    <definedName name="_xlnm.Print_Titles" localSheetId="0">สรุป70สำนักส่งเสริม!$2:$2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9" i="1" l="1"/>
  <c r="S19" i="1"/>
  <c r="Q19" i="1"/>
  <c r="R19" i="1" s="1"/>
  <c r="O19" i="1"/>
  <c r="P19" i="1" s="1"/>
  <c r="N19" i="1"/>
  <c r="M19" i="1"/>
  <c r="L19" i="1"/>
  <c r="J19" i="1"/>
  <c r="I19" i="1"/>
  <c r="G19" i="1"/>
  <c r="L18" i="1"/>
  <c r="J18" i="1"/>
  <c r="I18" i="1"/>
  <c r="Q18" i="1" s="1"/>
  <c r="R18" i="1" s="1"/>
  <c r="G18" i="1"/>
  <c r="AB15" i="1"/>
  <c r="Z15" i="1"/>
  <c r="V15" i="1"/>
  <c r="AF14" i="1"/>
  <c r="R14" i="1"/>
  <c r="Q14" i="1"/>
  <c r="O14" i="1"/>
  <c r="P14" i="1" s="1"/>
  <c r="M14" i="1"/>
  <c r="N14" i="1" s="1"/>
  <c r="L14" i="1"/>
  <c r="J14" i="1"/>
  <c r="S14" i="1" s="1"/>
  <c r="I14" i="1"/>
  <c r="G14" i="1"/>
  <c r="AF13" i="1"/>
  <c r="Q13" i="1"/>
  <c r="R13" i="1" s="1"/>
  <c r="O13" i="1"/>
  <c r="P13" i="1" s="1"/>
  <c r="T13" i="1" s="1"/>
  <c r="M13" i="1"/>
  <c r="N13" i="1" s="1"/>
  <c r="L13" i="1"/>
  <c r="J13" i="1"/>
  <c r="I13" i="1"/>
  <c r="G13" i="1"/>
  <c r="S13" i="1" s="1"/>
  <c r="AF12" i="1"/>
  <c r="AD12" i="1"/>
  <c r="L12" i="1"/>
  <c r="J12" i="1"/>
  <c r="I12" i="1"/>
  <c r="Q12" i="1" s="1"/>
  <c r="R12" i="1" s="1"/>
  <c r="G12" i="1"/>
  <c r="AF11" i="1"/>
  <c r="AD11" i="1"/>
  <c r="S11" i="1"/>
  <c r="N11" i="1"/>
  <c r="L11" i="1"/>
  <c r="J11" i="1"/>
  <c r="I11" i="1"/>
  <c r="Q11" i="1" s="1"/>
  <c r="R11" i="1" s="1"/>
  <c r="G11" i="1"/>
  <c r="AF10" i="1"/>
  <c r="L10" i="1"/>
  <c r="J10" i="1"/>
  <c r="I10" i="1"/>
  <c r="Q10" i="1" s="1"/>
  <c r="R10" i="1" s="1"/>
  <c r="G10" i="1"/>
  <c r="AF9" i="1"/>
  <c r="AD9" i="1"/>
  <c r="Q9" i="1"/>
  <c r="R9" i="1" s="1"/>
  <c r="O9" i="1"/>
  <c r="P9" i="1" s="1"/>
  <c r="M9" i="1"/>
  <c r="N9" i="1" s="1"/>
  <c r="L9" i="1"/>
  <c r="J9" i="1"/>
  <c r="S9" i="1" s="1"/>
  <c r="I9" i="1"/>
  <c r="G9" i="1"/>
  <c r="AF8" i="1"/>
  <c r="AD8" i="1"/>
  <c r="L8" i="1"/>
  <c r="L7" i="1" s="1"/>
  <c r="J8" i="1"/>
  <c r="I8" i="1"/>
  <c r="Q8" i="1" s="1"/>
  <c r="G8" i="1"/>
  <c r="AD7" i="1"/>
  <c r="K7" i="1"/>
  <c r="I7" i="1"/>
  <c r="H7" i="1"/>
  <c r="G7" i="1"/>
  <c r="F7" i="1"/>
  <c r="AF7" i="1" s="1"/>
  <c r="AF6" i="1"/>
  <c r="AD6" i="1"/>
  <c r="L6" i="1"/>
  <c r="J6" i="1"/>
  <c r="H6" i="1"/>
  <c r="I6" i="1" s="1"/>
  <c r="G6" i="1"/>
  <c r="AF5" i="1"/>
  <c r="AD5" i="1"/>
  <c r="L5" i="1"/>
  <c r="J5" i="1"/>
  <c r="H5" i="1"/>
  <c r="I5" i="1" s="1"/>
  <c r="G5" i="1"/>
  <c r="AD4" i="1"/>
  <c r="AD3" i="1" s="1"/>
  <c r="AD15" i="1" s="1"/>
  <c r="L4" i="1"/>
  <c r="K4" i="1"/>
  <c r="H4" i="1"/>
  <c r="H3" i="1" s="1"/>
  <c r="H15" i="1" s="1"/>
  <c r="G4" i="1"/>
  <c r="F4" i="1"/>
  <c r="F3" i="1" s="1"/>
  <c r="F15" i="1" s="1"/>
  <c r="AC3" i="1"/>
  <c r="AC15" i="1" s="1"/>
  <c r="AB3" i="1"/>
  <c r="AA3" i="1"/>
  <c r="AA15" i="1" s="1"/>
  <c r="Z3" i="1"/>
  <c r="Y3" i="1"/>
  <c r="Y15" i="1" s="1"/>
  <c r="X3" i="1"/>
  <c r="X15" i="1" s="1"/>
  <c r="W3" i="1"/>
  <c r="W15" i="1" s="1"/>
  <c r="V3" i="1"/>
  <c r="K3" i="1"/>
  <c r="K15" i="1" s="1"/>
  <c r="G3" i="1"/>
  <c r="G15" i="1" s="1"/>
  <c r="S18" i="1" l="1"/>
  <c r="T9" i="1"/>
  <c r="U9" i="1" s="1"/>
  <c r="T14" i="1"/>
  <c r="U14" i="1" s="1"/>
  <c r="Q7" i="1"/>
  <c r="R8" i="1"/>
  <c r="R7" i="1" s="1"/>
  <c r="T12" i="1"/>
  <c r="U13" i="1"/>
  <c r="I4" i="1"/>
  <c r="I3" i="1" s="1"/>
  <c r="I15" i="1" s="1"/>
  <c r="Q5" i="1"/>
  <c r="O5" i="1"/>
  <c r="M5" i="1"/>
  <c r="M6" i="1"/>
  <c r="N6" i="1" s="1"/>
  <c r="S6" i="1" s="1"/>
  <c r="Q6" i="1"/>
  <c r="R6" i="1" s="1"/>
  <c r="O6" i="1"/>
  <c r="P6" i="1" s="1"/>
  <c r="T6" i="1" s="1"/>
  <c r="L3" i="1"/>
  <c r="L15" i="1" s="1"/>
  <c r="T19" i="1"/>
  <c r="U19" i="1" s="1"/>
  <c r="J4" i="1"/>
  <c r="J7" i="1"/>
  <c r="M10" i="1"/>
  <c r="N10" i="1" s="1"/>
  <c r="S10" i="1" s="1"/>
  <c r="M18" i="1"/>
  <c r="N18" i="1" s="1"/>
  <c r="O10" i="1"/>
  <c r="P10" i="1" s="1"/>
  <c r="T10" i="1" s="1"/>
  <c r="U10" i="1" s="1"/>
  <c r="O18" i="1"/>
  <c r="P18" i="1" s="1"/>
  <c r="T18" i="1" s="1"/>
  <c r="O11" i="1"/>
  <c r="P11" i="1" s="1"/>
  <c r="T11" i="1" s="1"/>
  <c r="U11" i="1" s="1"/>
  <c r="M12" i="1"/>
  <c r="N12" i="1" s="1"/>
  <c r="S12" i="1" s="1"/>
  <c r="M8" i="1"/>
  <c r="O12" i="1"/>
  <c r="P12" i="1" s="1"/>
  <c r="O8" i="1"/>
  <c r="U6" i="1" l="1"/>
  <c r="P8" i="1"/>
  <c r="O7" i="1"/>
  <c r="N8" i="1"/>
  <c r="M7" i="1"/>
  <c r="U12" i="1"/>
  <c r="N5" i="1"/>
  <c r="M4" i="1"/>
  <c r="M3" i="1" s="1"/>
  <c r="M15" i="1" s="1"/>
  <c r="R5" i="1"/>
  <c r="R4" i="1" s="1"/>
  <c r="R3" i="1" s="1"/>
  <c r="R15" i="1" s="1"/>
  <c r="Q4" i="1"/>
  <c r="Q3" i="1" s="1"/>
  <c r="Q15" i="1" s="1"/>
  <c r="J3" i="1"/>
  <c r="J15" i="1" s="1"/>
  <c r="U18" i="1"/>
  <c r="P5" i="1"/>
  <c r="O4" i="1"/>
  <c r="O3" i="1" s="1"/>
  <c r="O15" i="1" s="1"/>
  <c r="N4" i="1" l="1"/>
  <c r="N3" i="1" s="1"/>
  <c r="N15" i="1" s="1"/>
  <c r="S15" i="1" s="1"/>
  <c r="S5" i="1"/>
  <c r="S4" i="1" s="1"/>
  <c r="S3" i="1" s="1"/>
  <c r="N7" i="1"/>
  <c r="S8" i="1"/>
  <c r="S7" i="1" s="1"/>
  <c r="P4" i="1"/>
  <c r="T5" i="1"/>
  <c r="P7" i="1"/>
  <c r="T8" i="1"/>
  <c r="T7" i="1" l="1"/>
  <c r="U8" i="1"/>
  <c r="U7" i="1" s="1"/>
  <c r="P3" i="1"/>
  <c r="P15" i="1" s="1"/>
  <c r="T15" i="1" s="1"/>
  <c r="T4" i="1"/>
  <c r="T3" i="1" s="1"/>
  <c r="U5" i="1"/>
  <c r="U4" i="1" s="1"/>
  <c r="U3" i="1" s="1"/>
  <c r="U15" i="1" s="1"/>
</calcChain>
</file>

<file path=xl/comments1.xml><?xml version="1.0" encoding="utf-8"?>
<comments xmlns="http://schemas.openxmlformats.org/spreadsheetml/2006/main">
  <authors>
    <author>PETER</author>
  </authors>
  <commentList>
    <comment ref="D19" authorId="0" shape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แทน ผศ.สมจิตต์ รัตนอุดมโชค</t>
        </r>
      </text>
    </comment>
  </commentList>
</comments>
</file>

<file path=xl/sharedStrings.xml><?xml version="1.0" encoding="utf-8"?>
<sst xmlns="http://schemas.openxmlformats.org/spreadsheetml/2006/main" count="90" uniqueCount="63">
  <si>
    <t>คำขอตั้งงบประมาณเงินรายได้ลูกจ้างชั่วคราว  รายเดือน ประจำปีงบประมาณ พ.ศ. 2570</t>
  </si>
  <si>
    <t>ชื่อ - สกุล</t>
  </si>
  <si>
    <t>ชื่อตำแหน่ง</t>
  </si>
  <si>
    <t>ประเภท
อัตรา</t>
  </si>
  <si>
    <t>เลขตำแหน่ง</t>
  </si>
  <si>
    <t>วุฒิการ
ศึกษา
ที่บรรจุ</t>
  </si>
  <si>
    <t>เงินเดือน</t>
  </si>
  <si>
    <t>เงินเดือน*12</t>
  </si>
  <si>
    <t>เงิน
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</si>
  <si>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</si>
  <si>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</si>
  <si>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</si>
  <si>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</si>
  <si>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</si>
  <si>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</si>
  <si>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</si>
  <si>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</si>
  <si>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
สำรอง
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</si>
  <si>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</si>
  <si>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</si>
  <si>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</si>
  <si>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</si>
  <si>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</si>
  <si>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</si>
  <si>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</si>
  <si>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</si>
  <si>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</si>
  <si>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</si>
  <si>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</si>
  <si>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สำนักส่งเสริมวิชาการและงานทะเบียน</t>
    </r>
    <r>
      <rPr>
        <sz val="14"/>
        <rFont val="TH SarabunPSK"/>
        <family val="2"/>
      </rPr>
      <t>    (รวมทั้งหมด 9 คน)</t>
    </r>
  </si>
  <si>
    <t>  งานส่งเสริมและพัฒนาวิชาการ 2 อัตรา</t>
  </si>
  <si>
    <t>    1 นางสาว สุนิตรา  อุปละ</t>
  </si>
  <si>
    <t>เจ้าหน้าที่บริหารงานทั่วไป</t>
  </si>
  <si>
    <t>CW 290</t>
  </si>
  <si>
    <t>ปริญญาตรี</t>
  </si>
  <si>
    <t>    2นางสาวบุญยรัตน์  พรมทอง</t>
  </si>
  <si>
    <t>นักวิชาการศึกษา</t>
  </si>
  <si>
    <t>CW 474</t>
  </si>
  <si>
    <t>  โครงการจ้างพนักงานอาจารย์ 7 อัตรา</t>
  </si>
  <si>
    <t>    1 นายชาติชัย  อุดมกิจมงคล</t>
  </si>
  <si>
    <t>อาจารย์พิเศษ</t>
  </si>
  <si>
    <t>SI. 161</t>
  </si>
  <si>
    <t>ปริญญาเอก</t>
  </si>
  <si>
    <t>    2 นายชาญชัย  ศุภวิจิตรพันธุ์</t>
  </si>
  <si>
    <t>SI. 196</t>
  </si>
  <si>
    <t>ปริญญาโท</t>
  </si>
  <si>
    <t xml:space="preserve">    3 นางสาวภัทร์ฐิตา  ธนกิจมณีรักษ์</t>
  </si>
  <si>
    <t>SI. 207</t>
  </si>
  <si>
    <t>    4 นายชนินทร์  วะสีนนท์</t>
  </si>
  <si>
    <t>SI. 221</t>
  </si>
  <si>
    <t>    5 นาย สุรชัย  ชินบุตร</t>
  </si>
  <si>
    <t>SI. 211</t>
  </si>
  <si>
    <t xml:space="preserve">   6 นาย ธีรวิทย์  กลิ่นจุ้ย</t>
  </si>
  <si>
    <t>SI. 223</t>
  </si>
  <si>
    <t xml:space="preserve">   7 นาย จารุวัฒน์  สุขขา</t>
  </si>
  <si>
    <t>SI. 224</t>
  </si>
  <si>
    <t>รวมทั้งสิ้น 9 คน</t>
  </si>
  <si>
    <t>ย้ายไปวิถีธรรม</t>
  </si>
  <si>
    <t xml:space="preserve">    4 นายภรภัทร  วงศ์กาฬสินธุ์</t>
  </si>
  <si>
    <t xml:space="preserve">อาจารย์พิเศษ </t>
  </si>
  <si>
    <t>SI. 218</t>
  </si>
  <si>
    <t xml:space="preserve">    6 นางสาวสาวิตรี  บุญอุ่น</t>
  </si>
  <si>
    <t>SI. 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</si>
</sst>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4" xfId="1" applyNumberFormat="1" applyFont="1" applyFill="1" applyBorder="1" applyAlignment="1">
      <alignment horizontal="center" vertical="center" wrapText="1"/>
    </xf>
    <xf numFmtId="187" fontId="4" fillId="3" borderId="4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5" borderId="4" xfId="1" applyNumberFormat="1" applyFont="1" applyFill="1" applyBorder="1" applyAlignment="1">
      <alignment horizontal="center" vertical="center" wrapText="1"/>
    </xf>
    <xf numFmtId="187" fontId="4" fillId="6" borderId="4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2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7" borderId="8" xfId="0" applyFont="1" applyFill="1" applyBorder="1" applyAlignment="1">
      <alignment vertical="top"/>
    </xf>
    <xf numFmtId="0" fontId="4" fillId="7" borderId="9" xfId="0" applyFont="1" applyFill="1" applyBorder="1" applyAlignment="1">
      <alignment vertical="top"/>
    </xf>
    <xf numFmtId="0" fontId="4" fillId="7" borderId="10" xfId="0" applyFont="1" applyFill="1" applyBorder="1" applyAlignment="1">
      <alignment vertical="top"/>
    </xf>
    <xf numFmtId="187" fontId="4" fillId="7" borderId="11" xfId="1" applyNumberFormat="1" applyFont="1" applyFill="1" applyBorder="1" applyAlignment="1">
      <alignment horizontal="right" vertical="top"/>
    </xf>
    <xf numFmtId="0" fontId="3" fillId="8" borderId="0" xfId="0" applyFont="1" applyFill="1" applyAlignment="1">
      <alignment vertical="top"/>
    </xf>
    <xf numFmtId="0" fontId="4" fillId="9" borderId="8" xfId="0" applyFont="1" applyFill="1" applyBorder="1" applyAlignment="1">
      <alignment vertical="top"/>
    </xf>
    <xf numFmtId="0" fontId="4" fillId="9" borderId="10" xfId="0" applyFont="1" applyFill="1" applyBorder="1" applyAlignment="1">
      <alignment vertical="top"/>
    </xf>
    <xf numFmtId="0" fontId="4" fillId="9" borderId="11" xfId="0" applyFont="1" applyFill="1" applyBorder="1" applyAlignment="1">
      <alignment vertical="top"/>
    </xf>
    <xf numFmtId="0" fontId="4" fillId="9" borderId="11" xfId="0" applyFont="1" applyFill="1" applyBorder="1" applyAlignment="1">
      <alignment horizontal="right" vertical="top"/>
    </xf>
    <xf numFmtId="187" fontId="5" fillId="9" borderId="11" xfId="1" applyNumberFormat="1" applyFont="1" applyFill="1" applyBorder="1" applyAlignment="1">
      <alignment horizontal="right" vertical="top"/>
    </xf>
    <xf numFmtId="187" fontId="5" fillId="10" borderId="11" xfId="1" applyNumberFormat="1" applyFont="1" applyFill="1" applyBorder="1" applyAlignment="1">
      <alignment horizontal="right" vertical="top"/>
    </xf>
    <xf numFmtId="187" fontId="5" fillId="3" borderId="11" xfId="1" applyNumberFormat="1" applyFont="1" applyFill="1" applyBorder="1" applyAlignment="1">
      <alignment horizontal="right" vertical="top"/>
    </xf>
    <xf numFmtId="0" fontId="4" fillId="3" borderId="0" xfId="0" applyFont="1" applyFill="1" applyAlignment="1">
      <alignment vertical="top"/>
    </xf>
    <xf numFmtId="0" fontId="4" fillId="3" borderId="7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187" fontId="3" fillId="4" borderId="11" xfId="1" applyNumberFormat="1" applyFont="1" applyFill="1" applyBorder="1" applyAlignment="1">
      <alignment horizontal="right" vertical="top"/>
    </xf>
    <xf numFmtId="43" fontId="3" fillId="4" borderId="11" xfId="1" applyNumberFormat="1" applyFont="1" applyFill="1" applyBorder="1" applyAlignment="1">
      <alignment horizontal="right" vertical="top"/>
    </xf>
    <xf numFmtId="187" fontId="4" fillId="4" borderId="11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vertical="top"/>
    </xf>
    <xf numFmtId="0" fontId="3" fillId="4" borderId="7" xfId="0" applyFont="1" applyFill="1" applyBorder="1" applyAlignment="1">
      <alignment vertical="top"/>
    </xf>
    <xf numFmtId="187" fontId="3" fillId="4" borderId="0" xfId="0" applyNumberFormat="1" applyFont="1" applyFill="1" applyAlignment="1">
      <alignment vertical="top"/>
    </xf>
    <xf numFmtId="43" fontId="4" fillId="9" borderId="11" xfId="1" applyFont="1" applyFill="1" applyBorder="1" applyAlignment="1">
      <alignment horizontal="right" vertical="top"/>
    </xf>
    <xf numFmtId="187" fontId="3" fillId="11" borderId="0" xfId="0" applyNumberFormat="1" applyFont="1" applyFill="1" applyAlignment="1">
      <alignment vertical="top"/>
    </xf>
    <xf numFmtId="187" fontId="3" fillId="4" borderId="12" xfId="1" applyNumberFormat="1" applyFont="1" applyFill="1" applyBorder="1" applyAlignment="1">
      <alignment horizontal="right" vertical="top"/>
    </xf>
    <xf numFmtId="0" fontId="3" fillId="4" borderId="7" xfId="0" applyFont="1" applyFill="1" applyBorder="1" applyAlignment="1">
      <alignment horizontal="center" vertical="top"/>
    </xf>
    <xf numFmtId="187" fontId="4" fillId="4" borderId="12" xfId="1" applyNumberFormat="1" applyFont="1" applyFill="1" applyBorder="1" applyAlignment="1">
      <alignment horizontal="right" vertical="top"/>
    </xf>
    <xf numFmtId="187" fontId="3" fillId="4" borderId="13" xfId="1" applyNumberFormat="1" applyFont="1" applyFill="1" applyBorder="1" applyAlignment="1">
      <alignment horizontal="right" vertical="top"/>
    </xf>
    <xf numFmtId="187" fontId="3" fillId="4" borderId="14" xfId="1" applyNumberFormat="1" applyFont="1" applyFill="1" applyBorder="1" applyAlignment="1">
      <alignment horizontal="right" vertical="top"/>
    </xf>
    <xf numFmtId="0" fontId="3" fillId="4" borderId="15" xfId="0" applyFont="1" applyFill="1" applyBorder="1" applyAlignment="1">
      <alignment vertical="top"/>
    </xf>
    <xf numFmtId="0" fontId="4" fillId="7" borderId="16" xfId="0" applyFont="1" applyFill="1" applyBorder="1" applyAlignment="1">
      <alignment horizontal="center" vertical="top"/>
    </xf>
    <xf numFmtId="0" fontId="3" fillId="7" borderId="17" xfId="0" applyFont="1" applyFill="1" applyBorder="1" applyAlignment="1">
      <alignment vertical="top"/>
    </xf>
    <xf numFmtId="0" fontId="3" fillId="7" borderId="17" xfId="0" applyFont="1" applyFill="1" applyBorder="1" applyAlignment="1">
      <alignment horizontal="right" vertical="top"/>
    </xf>
    <xf numFmtId="187" fontId="4" fillId="7" borderId="17" xfId="1" applyNumberFormat="1" applyFont="1" applyFill="1" applyBorder="1" applyAlignment="1">
      <alignment horizontal="right" vertical="top"/>
    </xf>
    <xf numFmtId="187" fontId="4" fillId="5" borderId="17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19"/>
  <sheetViews>
    <sheetView showGridLines="0" tabSelected="1" view="pageBreakPreview" topLeftCell="J1" zoomScaleNormal="100" zoomScaleSheetLayoutView="100" workbookViewId="0">
      <pane ySplit="2" topLeftCell="A3" activePane="bottomLeft" state="frozen"/>
      <selection pane="bottomLeft" activeCell="G3" sqref="G3:AD3"/>
    </sheetView>
  </sheetViews>
  <sheetFormatPr defaultColWidth="9" defaultRowHeight="18.75" x14ac:dyDescent="0.3"/>
  <cols>
    <col min="1" max="1" width="24.75" style="2" customWidth="1"/>
    <col min="2" max="2" width="16.875" style="2" customWidth="1"/>
    <col min="3" max="3" width="7.25" style="2" customWidth="1"/>
    <col min="4" max="4" width="7.125" style="2" customWidth="1"/>
    <col min="5" max="5" width="8.125" style="2" bestFit="1" customWidth="1"/>
    <col min="6" max="6" width="8.875" style="50" customWidth="1"/>
    <col min="7" max="7" width="9.75" style="50" customWidth="1"/>
    <col min="8" max="8" width="8.125" style="50" customWidth="1"/>
    <col min="9" max="9" width="9.625" style="50" customWidth="1"/>
    <col min="10" max="10" width="8.875" style="50" customWidth="1"/>
    <col min="11" max="11" width="7.75" style="50" customWidth="1"/>
    <col min="12" max="12" width="8.75" style="50" customWidth="1"/>
    <col min="13" max="13" width="6.625" style="50" customWidth="1"/>
    <col min="14" max="14" width="7.125" style="50" customWidth="1"/>
    <col min="15" max="15" width="6.25" style="50" customWidth="1"/>
    <col min="16" max="16" width="8.375" style="50" customWidth="1"/>
    <col min="17" max="17" width="9.125" style="50" customWidth="1"/>
    <col min="18" max="18" width="9.625" style="50" customWidth="1"/>
    <col min="19" max="19" width="9.375" style="50" customWidth="1"/>
    <col min="20" max="20" width="7.75" style="50" customWidth="1"/>
    <col min="21" max="21" width="10.125" style="51" customWidth="1"/>
    <col min="22" max="22" width="10.875" style="50" customWidth="1"/>
    <col min="23" max="23" width="5.75" style="50" customWidth="1"/>
    <col min="24" max="24" width="10.875" style="50" customWidth="1"/>
    <col min="25" max="25" width="11.25" style="50" customWidth="1"/>
    <col min="26" max="26" width="9.625" style="50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2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6" t="s">
        <v>10</v>
      </c>
      <c r="K2" s="5" t="s">
        <v>11</v>
      </c>
      <c r="L2" s="8" t="s">
        <v>12</v>
      </c>
      <c r="M2" s="7" t="s">
        <v>13</v>
      </c>
      <c r="N2" s="6" t="s">
        <v>14</v>
      </c>
      <c r="O2" s="5" t="s">
        <v>15</v>
      </c>
      <c r="P2" s="8" t="s">
        <v>16</v>
      </c>
      <c r="Q2" s="5" t="s">
        <v>17</v>
      </c>
      <c r="R2" s="6" t="s">
        <v>18</v>
      </c>
      <c r="S2" s="6" t="s">
        <v>19</v>
      </c>
      <c r="T2" s="8" t="s">
        <v>20</v>
      </c>
      <c r="U2" s="9" t="s">
        <v>21</v>
      </c>
      <c r="V2" s="10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B2" s="13" t="s">
        <v>27</v>
      </c>
      <c r="AC2" s="13" t="s">
        <v>28</v>
      </c>
      <c r="AD2" s="13" t="s">
        <v>21</v>
      </c>
    </row>
    <row r="3" spans="1:32" s="18" customFormat="1" x14ac:dyDescent="0.2">
      <c r="A3" s="14" t="s">
        <v>29</v>
      </c>
      <c r="B3" s="15"/>
      <c r="C3" s="15"/>
      <c r="D3" s="16"/>
      <c r="E3" s="17"/>
      <c r="F3" s="17">
        <f>SUM(F4,F7)</f>
        <v>165560</v>
      </c>
      <c r="G3" s="17">
        <f>SUM(G4,G7)</f>
        <v>1986720</v>
      </c>
      <c r="H3" s="17">
        <f t="shared" ref="H3:AD3" si="0">SUM(H4,H7)</f>
        <v>1748</v>
      </c>
      <c r="I3" s="17">
        <f t="shared" si="0"/>
        <v>167308</v>
      </c>
      <c r="J3" s="17">
        <f t="shared" si="0"/>
        <v>20976</v>
      </c>
      <c r="K3" s="17">
        <f t="shared" si="0"/>
        <v>1750</v>
      </c>
      <c r="L3" s="17">
        <f t="shared" si="0"/>
        <v>21000</v>
      </c>
      <c r="M3" s="17">
        <f t="shared" si="0"/>
        <v>0</v>
      </c>
      <c r="N3" s="17">
        <f t="shared" si="0"/>
        <v>0</v>
      </c>
      <c r="O3" s="17">
        <f t="shared" si="0"/>
        <v>336</v>
      </c>
      <c r="P3" s="17">
        <f t="shared" si="0"/>
        <v>4032</v>
      </c>
      <c r="Q3" s="17">
        <f t="shared" si="0"/>
        <v>5020</v>
      </c>
      <c r="R3" s="17">
        <f t="shared" si="0"/>
        <v>60240</v>
      </c>
      <c r="S3" s="17">
        <f t="shared" si="0"/>
        <v>2007696</v>
      </c>
      <c r="T3" s="17">
        <f t="shared" si="0"/>
        <v>85272</v>
      </c>
      <c r="U3" s="17">
        <f t="shared" si="0"/>
        <v>2092968</v>
      </c>
      <c r="V3" s="17">
        <f t="shared" si="0"/>
        <v>143060</v>
      </c>
      <c r="W3" s="17">
        <f t="shared" si="0"/>
        <v>0</v>
      </c>
      <c r="X3" s="17">
        <f t="shared" si="0"/>
        <v>143060</v>
      </c>
      <c r="Y3" s="17">
        <f t="shared" si="0"/>
        <v>1716720</v>
      </c>
      <c r="Z3" s="17">
        <f t="shared" si="0"/>
        <v>18048</v>
      </c>
      <c r="AA3" s="17">
        <f t="shared" si="0"/>
        <v>0</v>
      </c>
      <c r="AB3" s="17">
        <f t="shared" si="0"/>
        <v>10</v>
      </c>
      <c r="AC3" s="17">
        <f t="shared" si="0"/>
        <v>0</v>
      </c>
      <c r="AD3" s="17">
        <f t="shared" si="0"/>
        <v>10</v>
      </c>
    </row>
    <row r="4" spans="1:32" s="26" customFormat="1" x14ac:dyDescent="0.2">
      <c r="A4" s="19" t="s">
        <v>30</v>
      </c>
      <c r="B4" s="20"/>
      <c r="C4" s="21"/>
      <c r="D4" s="21"/>
      <c r="E4" s="22"/>
      <c r="F4" s="23">
        <f>SUM(F5:F6)</f>
        <v>34960</v>
      </c>
      <c r="G4" s="23">
        <f t="shared" ref="G4:U4" si="1">SUM(G5:G6)</f>
        <v>419520</v>
      </c>
      <c r="H4" s="23">
        <f t="shared" si="1"/>
        <v>1748</v>
      </c>
      <c r="I4" s="23">
        <f t="shared" si="1"/>
        <v>36708</v>
      </c>
      <c r="J4" s="23">
        <f t="shared" si="1"/>
        <v>20976</v>
      </c>
      <c r="K4" s="23">
        <f t="shared" si="1"/>
        <v>1750</v>
      </c>
      <c r="L4" s="23">
        <f t="shared" si="1"/>
        <v>21000</v>
      </c>
      <c r="M4" s="23">
        <f t="shared" si="1"/>
        <v>0</v>
      </c>
      <c r="N4" s="23">
        <f t="shared" si="1"/>
        <v>0</v>
      </c>
      <c r="O4" s="23">
        <f t="shared" si="1"/>
        <v>74</v>
      </c>
      <c r="P4" s="23">
        <f t="shared" si="1"/>
        <v>888</v>
      </c>
      <c r="Q4" s="23">
        <f t="shared" si="1"/>
        <v>1101</v>
      </c>
      <c r="R4" s="23">
        <f t="shared" si="1"/>
        <v>13212</v>
      </c>
      <c r="S4" s="24">
        <f t="shared" si="1"/>
        <v>440496</v>
      </c>
      <c r="T4" s="24">
        <f t="shared" si="1"/>
        <v>35100</v>
      </c>
      <c r="U4" s="23">
        <f t="shared" si="1"/>
        <v>475596</v>
      </c>
      <c r="V4" s="25">
        <v>14310</v>
      </c>
      <c r="W4" s="25">
        <v>0</v>
      </c>
      <c r="X4" s="25">
        <v>14310</v>
      </c>
      <c r="Y4" s="25">
        <v>171720</v>
      </c>
      <c r="Z4" s="25">
        <v>8592</v>
      </c>
      <c r="AB4" s="27">
        <v>2</v>
      </c>
      <c r="AC4" s="27"/>
      <c r="AD4" s="27">
        <f t="shared" ref="AD4:AD12" si="2">AB4+AC4</f>
        <v>2</v>
      </c>
    </row>
    <row r="5" spans="1:32" s="33" customFormat="1" x14ac:dyDescent="0.2">
      <c r="A5" s="28" t="s">
        <v>31</v>
      </c>
      <c r="B5" s="28" t="s">
        <v>32</v>
      </c>
      <c r="C5" s="28" t="s">
        <v>27</v>
      </c>
      <c r="D5" s="28" t="s">
        <v>33</v>
      </c>
      <c r="E5" s="29" t="s">
        <v>34</v>
      </c>
      <c r="F5" s="30">
        <v>18460</v>
      </c>
      <c r="G5" s="30">
        <f>F5*12</f>
        <v>221520</v>
      </c>
      <c r="H5" s="31">
        <f>F5*5/100</f>
        <v>923</v>
      </c>
      <c r="I5" s="30">
        <f>F5+H5</f>
        <v>19383</v>
      </c>
      <c r="J5" s="30">
        <f>H5*12</f>
        <v>11076</v>
      </c>
      <c r="K5" s="30">
        <v>875</v>
      </c>
      <c r="L5" s="30">
        <f>K5*12</f>
        <v>10500</v>
      </c>
      <c r="M5" s="30">
        <f t="shared" ref="M5:M6" si="3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0">
        <f>M5*12</f>
        <v>0</v>
      </c>
      <c r="O5" s="30">
        <f>ROUND(I5*0.2%,0)</f>
        <v>39</v>
      </c>
      <c r="P5" s="30">
        <f>O5*12</f>
        <v>468</v>
      </c>
      <c r="Q5" s="30">
        <f>ROUND(I5*3%,0)</f>
        <v>581</v>
      </c>
      <c r="R5" s="30">
        <f>Q5*12</f>
        <v>6972</v>
      </c>
      <c r="S5" s="30">
        <f>G5+J5+N5</f>
        <v>232596</v>
      </c>
      <c r="T5" s="30">
        <f>L5+P5+R5</f>
        <v>17940</v>
      </c>
      <c r="U5" s="32">
        <f>T5+S5</f>
        <v>250536</v>
      </c>
      <c r="V5" s="30">
        <v>14310</v>
      </c>
      <c r="W5" s="30">
        <v>0</v>
      </c>
      <c r="X5" s="30">
        <v>14310</v>
      </c>
      <c r="Y5" s="30">
        <v>171720</v>
      </c>
      <c r="Z5" s="30">
        <v>8592</v>
      </c>
      <c r="AB5" s="34"/>
      <c r="AC5" s="34"/>
      <c r="AD5" s="34">
        <f t="shared" si="2"/>
        <v>0</v>
      </c>
      <c r="AE5" s="33">
        <v>18460</v>
      </c>
      <c r="AF5" s="35">
        <f>F5-AE5</f>
        <v>0</v>
      </c>
    </row>
    <row r="6" spans="1:32" s="33" customFormat="1" x14ac:dyDescent="0.2">
      <c r="A6" s="28" t="s">
        <v>35</v>
      </c>
      <c r="B6" s="28" t="s">
        <v>36</v>
      </c>
      <c r="C6" s="28" t="s">
        <v>28</v>
      </c>
      <c r="D6" s="28" t="s">
        <v>37</v>
      </c>
      <c r="E6" s="29" t="s">
        <v>34</v>
      </c>
      <c r="F6" s="30">
        <v>16500</v>
      </c>
      <c r="G6" s="30">
        <f>F6*12</f>
        <v>198000</v>
      </c>
      <c r="H6" s="31">
        <f>F6*5/100</f>
        <v>825</v>
      </c>
      <c r="I6" s="30">
        <f>F6+H6</f>
        <v>17325</v>
      </c>
      <c r="J6" s="30">
        <f>H6*12</f>
        <v>9900</v>
      </c>
      <c r="K6" s="30">
        <v>875</v>
      </c>
      <c r="L6" s="30">
        <f>K6*12</f>
        <v>10500</v>
      </c>
      <c r="M6" s="30">
        <f t="shared" si="3"/>
        <v>0</v>
      </c>
      <c r="N6" s="30">
        <f>M6*12</f>
        <v>0</v>
      </c>
      <c r="O6" s="30">
        <f>ROUND(I6*0.2%,0)</f>
        <v>35</v>
      </c>
      <c r="P6" s="30">
        <f>O6*12</f>
        <v>420</v>
      </c>
      <c r="Q6" s="30">
        <f>ROUND(I6*3%,0)</f>
        <v>520</v>
      </c>
      <c r="R6" s="30">
        <f>Q6*12</f>
        <v>6240</v>
      </c>
      <c r="S6" s="30">
        <f t="shared" ref="S6:S15" si="4">G6+J6+N6</f>
        <v>207900</v>
      </c>
      <c r="T6" s="30">
        <f t="shared" ref="T6:T15" si="5">L6+P6+R6</f>
        <v>17160</v>
      </c>
      <c r="U6" s="32">
        <f>T6+S6</f>
        <v>225060</v>
      </c>
      <c r="V6" s="30">
        <v>14310</v>
      </c>
      <c r="W6" s="30">
        <v>0</v>
      </c>
      <c r="X6" s="30">
        <v>14310</v>
      </c>
      <c r="Y6" s="30">
        <v>171720</v>
      </c>
      <c r="Z6" s="30">
        <v>8592</v>
      </c>
      <c r="AB6" s="34"/>
      <c r="AC6" s="34"/>
      <c r="AD6" s="34">
        <f t="shared" si="2"/>
        <v>0</v>
      </c>
      <c r="AE6" s="33">
        <v>16500</v>
      </c>
      <c r="AF6" s="35">
        <f t="shared" ref="AF6:AF14" si="6">F6-AE6</f>
        <v>0</v>
      </c>
    </row>
    <row r="7" spans="1:32" s="26" customFormat="1" x14ac:dyDescent="0.2">
      <c r="A7" s="19" t="s">
        <v>38</v>
      </c>
      <c r="B7" s="20"/>
      <c r="C7" s="21"/>
      <c r="D7" s="21"/>
      <c r="E7" s="36"/>
      <c r="F7" s="23">
        <f>SUM(F8:F14)</f>
        <v>130600</v>
      </c>
      <c r="G7" s="23">
        <f t="shared" ref="G7:U7" si="7">SUM(G8:G14)</f>
        <v>1567200</v>
      </c>
      <c r="H7" s="23">
        <f t="shared" si="7"/>
        <v>0</v>
      </c>
      <c r="I7" s="23">
        <f t="shared" si="7"/>
        <v>130600</v>
      </c>
      <c r="J7" s="23">
        <f t="shared" si="7"/>
        <v>0</v>
      </c>
      <c r="K7" s="23">
        <f t="shared" si="7"/>
        <v>0</v>
      </c>
      <c r="L7" s="23">
        <f t="shared" si="7"/>
        <v>0</v>
      </c>
      <c r="M7" s="23">
        <f t="shared" si="7"/>
        <v>0</v>
      </c>
      <c r="N7" s="23">
        <f t="shared" si="7"/>
        <v>0</v>
      </c>
      <c r="O7" s="23">
        <f t="shared" si="7"/>
        <v>262</v>
      </c>
      <c r="P7" s="23">
        <f t="shared" si="7"/>
        <v>3144</v>
      </c>
      <c r="Q7" s="23">
        <f t="shared" si="7"/>
        <v>3919</v>
      </c>
      <c r="R7" s="23">
        <f t="shared" si="7"/>
        <v>47028</v>
      </c>
      <c r="S7" s="23">
        <f t="shared" si="7"/>
        <v>1567200</v>
      </c>
      <c r="T7" s="23">
        <f t="shared" si="7"/>
        <v>50172</v>
      </c>
      <c r="U7" s="23">
        <f t="shared" si="7"/>
        <v>1617372</v>
      </c>
      <c r="V7" s="25">
        <v>128750</v>
      </c>
      <c r="W7" s="25">
        <v>0</v>
      </c>
      <c r="X7" s="25">
        <v>128750</v>
      </c>
      <c r="Y7" s="25">
        <v>1545000</v>
      </c>
      <c r="Z7" s="25">
        <v>9456</v>
      </c>
      <c r="AB7" s="27">
        <v>8</v>
      </c>
      <c r="AC7" s="27"/>
      <c r="AD7" s="27">
        <f t="shared" si="2"/>
        <v>8</v>
      </c>
      <c r="AF7" s="37">
        <f t="shared" si="6"/>
        <v>130600</v>
      </c>
    </row>
    <row r="8" spans="1:32" s="33" customFormat="1" x14ac:dyDescent="0.2">
      <c r="A8" s="28" t="s">
        <v>39</v>
      </c>
      <c r="B8" s="28" t="s">
        <v>40</v>
      </c>
      <c r="C8" s="28" t="s">
        <v>27</v>
      </c>
      <c r="D8" s="28" t="s">
        <v>41</v>
      </c>
      <c r="E8" s="29" t="s">
        <v>42</v>
      </c>
      <c r="F8" s="30">
        <v>18000</v>
      </c>
      <c r="G8" s="30">
        <f t="shared" ref="G8:G12" si="8">F8*12</f>
        <v>216000</v>
      </c>
      <c r="H8" s="30">
        <v>0</v>
      </c>
      <c r="I8" s="30">
        <f t="shared" ref="I8:I14" si="9">F8+H8</f>
        <v>18000</v>
      </c>
      <c r="J8" s="30">
        <f>H8*12</f>
        <v>0</v>
      </c>
      <c r="K8" s="30">
        <v>0</v>
      </c>
      <c r="L8" s="30">
        <f t="shared" ref="L8:L14" si="10">K8*12</f>
        <v>0</v>
      </c>
      <c r="M8" s="30">
        <f t="shared" ref="M8:M14" si="11">IF(OR(B8="คนงาน",B8="เจ้าหน้าที่รักษาความปลอดภัย",B8="พนักงานขับรถยนต์"),MAX(0, MIN(1500, 11000 - I8)),MAX(0, MIN(1500, 14600 - I8)))</f>
        <v>0</v>
      </c>
      <c r="N8" s="30">
        <f t="shared" ref="N8:N14" si="12">M8*12</f>
        <v>0</v>
      </c>
      <c r="O8" s="38">
        <f t="shared" ref="O8:O14" si="13">ROUND(I8*0.2%,0)</f>
        <v>36</v>
      </c>
      <c r="P8" s="30">
        <f t="shared" ref="P8:P14" si="14">O8*12</f>
        <v>432</v>
      </c>
      <c r="Q8" s="38">
        <f t="shared" ref="Q8:Q14" si="15">ROUND(I8*3%,0)</f>
        <v>540</v>
      </c>
      <c r="R8" s="30">
        <f t="shared" ref="R8:R14" si="16">Q8*12</f>
        <v>6480</v>
      </c>
      <c r="S8" s="30">
        <f t="shared" si="4"/>
        <v>216000</v>
      </c>
      <c r="T8" s="30">
        <f t="shared" si="5"/>
        <v>6912</v>
      </c>
      <c r="U8" s="32">
        <f t="shared" ref="U8:U14" si="17">T8+S8</f>
        <v>222912</v>
      </c>
      <c r="V8" s="30">
        <v>15000</v>
      </c>
      <c r="W8" s="30">
        <v>0</v>
      </c>
      <c r="X8" s="30">
        <v>15000</v>
      </c>
      <c r="Y8" s="30">
        <v>180000</v>
      </c>
      <c r="Z8" s="30">
        <v>0</v>
      </c>
      <c r="AB8" s="34"/>
      <c r="AC8" s="34"/>
      <c r="AD8" s="34">
        <f t="shared" si="2"/>
        <v>0</v>
      </c>
      <c r="AE8" s="33">
        <v>18000</v>
      </c>
      <c r="AF8" s="35">
        <f t="shared" si="6"/>
        <v>0</v>
      </c>
    </row>
    <row r="9" spans="1:32" s="33" customFormat="1" x14ac:dyDescent="0.2">
      <c r="A9" s="28" t="s">
        <v>43</v>
      </c>
      <c r="B9" s="28" t="s">
        <v>40</v>
      </c>
      <c r="C9" s="28" t="s">
        <v>27</v>
      </c>
      <c r="D9" s="28" t="s">
        <v>44</v>
      </c>
      <c r="E9" s="29" t="s">
        <v>45</v>
      </c>
      <c r="F9" s="30">
        <v>15000</v>
      </c>
      <c r="G9" s="30">
        <f>F9*12</f>
        <v>180000</v>
      </c>
      <c r="H9" s="30">
        <v>0</v>
      </c>
      <c r="I9" s="30">
        <f>F9+H9</f>
        <v>15000</v>
      </c>
      <c r="J9" s="30">
        <f>H9*12</f>
        <v>0</v>
      </c>
      <c r="K9" s="30">
        <v>0</v>
      </c>
      <c r="L9" s="30">
        <f>K9*12</f>
        <v>0</v>
      </c>
      <c r="M9" s="30">
        <f t="shared" si="11"/>
        <v>0</v>
      </c>
      <c r="N9" s="30">
        <f>M9*12</f>
        <v>0</v>
      </c>
      <c r="O9" s="38">
        <f t="shared" si="13"/>
        <v>30</v>
      </c>
      <c r="P9" s="30">
        <f>O9*12</f>
        <v>360</v>
      </c>
      <c r="Q9" s="38">
        <f t="shared" si="15"/>
        <v>450</v>
      </c>
      <c r="R9" s="30">
        <f>Q9*12</f>
        <v>5400</v>
      </c>
      <c r="S9" s="30">
        <f t="shared" si="4"/>
        <v>180000</v>
      </c>
      <c r="T9" s="30">
        <f t="shared" si="5"/>
        <v>5760</v>
      </c>
      <c r="U9" s="32">
        <f>T9+S9</f>
        <v>185760</v>
      </c>
      <c r="V9" s="30">
        <v>15000</v>
      </c>
      <c r="W9" s="30">
        <v>0</v>
      </c>
      <c r="X9" s="30">
        <v>15000</v>
      </c>
      <c r="Y9" s="30">
        <v>180000</v>
      </c>
      <c r="Z9" s="30">
        <v>0</v>
      </c>
      <c r="AB9" s="34"/>
      <c r="AC9" s="34"/>
      <c r="AD9" s="34">
        <f>AB9+AC9</f>
        <v>0</v>
      </c>
      <c r="AE9" s="33">
        <v>15000</v>
      </c>
      <c r="AF9" s="35">
        <f t="shared" si="6"/>
        <v>0</v>
      </c>
    </row>
    <row r="10" spans="1:32" s="33" customFormat="1" x14ac:dyDescent="0.2">
      <c r="A10" s="28" t="s">
        <v>46</v>
      </c>
      <c r="B10" s="28" t="s">
        <v>40</v>
      </c>
      <c r="C10" s="28" t="s">
        <v>28</v>
      </c>
      <c r="D10" s="28" t="s">
        <v>47</v>
      </c>
      <c r="E10" s="29" t="s">
        <v>45</v>
      </c>
      <c r="F10" s="30">
        <v>23100</v>
      </c>
      <c r="G10" s="30">
        <f>F10*12</f>
        <v>277200</v>
      </c>
      <c r="H10" s="30">
        <v>0</v>
      </c>
      <c r="I10" s="30">
        <f>F10+H10</f>
        <v>23100</v>
      </c>
      <c r="J10" s="30">
        <f>H10*12</f>
        <v>0</v>
      </c>
      <c r="K10" s="30">
        <v>0</v>
      </c>
      <c r="L10" s="30">
        <f>K10*12</f>
        <v>0</v>
      </c>
      <c r="M10" s="30">
        <f t="shared" si="11"/>
        <v>0</v>
      </c>
      <c r="N10" s="30">
        <f>M10*12</f>
        <v>0</v>
      </c>
      <c r="O10" s="38">
        <f t="shared" si="13"/>
        <v>46</v>
      </c>
      <c r="P10" s="38">
        <f t="shared" ref="P10" si="18">O10*12</f>
        <v>552</v>
      </c>
      <c r="Q10" s="38">
        <f t="shared" si="15"/>
        <v>693</v>
      </c>
      <c r="R10" s="38">
        <f t="shared" ref="R10" si="19">Q10*12</f>
        <v>8316</v>
      </c>
      <c r="S10" s="30">
        <f t="shared" si="4"/>
        <v>277200</v>
      </c>
      <c r="T10" s="30">
        <f t="shared" si="5"/>
        <v>8868</v>
      </c>
      <c r="U10" s="32">
        <f>T10+S10</f>
        <v>286068</v>
      </c>
      <c r="V10" s="30"/>
      <c r="W10" s="30"/>
      <c r="X10" s="30"/>
      <c r="Y10" s="30"/>
      <c r="Z10" s="30"/>
      <c r="AB10" s="34"/>
      <c r="AC10" s="34"/>
      <c r="AD10" s="34"/>
      <c r="AE10" s="33">
        <v>23100</v>
      </c>
      <c r="AF10" s="35">
        <f t="shared" si="6"/>
        <v>0</v>
      </c>
    </row>
    <row r="11" spans="1:32" s="33" customFormat="1" x14ac:dyDescent="0.2">
      <c r="A11" s="28" t="s">
        <v>48</v>
      </c>
      <c r="B11" s="28" t="s">
        <v>40</v>
      </c>
      <c r="C11" s="28" t="s">
        <v>27</v>
      </c>
      <c r="D11" s="28" t="s">
        <v>49</v>
      </c>
      <c r="E11" s="29" t="s">
        <v>42</v>
      </c>
      <c r="F11" s="30">
        <v>18000</v>
      </c>
      <c r="G11" s="30">
        <f t="shared" si="8"/>
        <v>216000</v>
      </c>
      <c r="H11" s="30">
        <v>0</v>
      </c>
      <c r="I11" s="30">
        <f t="shared" si="9"/>
        <v>18000</v>
      </c>
      <c r="J11" s="30">
        <f t="shared" ref="J11:J14" si="20">H11*12</f>
        <v>0</v>
      </c>
      <c r="K11" s="30">
        <v>0</v>
      </c>
      <c r="L11" s="30">
        <f t="shared" si="10"/>
        <v>0</v>
      </c>
      <c r="M11" s="30">
        <v>0</v>
      </c>
      <c r="N11" s="30">
        <f t="shared" si="12"/>
        <v>0</v>
      </c>
      <c r="O11" s="38">
        <f t="shared" si="13"/>
        <v>36</v>
      </c>
      <c r="P11" s="30">
        <f t="shared" si="14"/>
        <v>432</v>
      </c>
      <c r="Q11" s="38">
        <f t="shared" si="15"/>
        <v>540</v>
      </c>
      <c r="R11" s="30">
        <f t="shared" si="16"/>
        <v>6480</v>
      </c>
      <c r="S11" s="30">
        <f t="shared" si="4"/>
        <v>216000</v>
      </c>
      <c r="T11" s="30">
        <f t="shared" si="5"/>
        <v>6912</v>
      </c>
      <c r="U11" s="32">
        <f t="shared" si="17"/>
        <v>222912</v>
      </c>
      <c r="V11" s="30">
        <v>8000</v>
      </c>
      <c r="W11" s="30">
        <v>0</v>
      </c>
      <c r="X11" s="30">
        <v>8000</v>
      </c>
      <c r="Y11" s="30">
        <v>96000</v>
      </c>
      <c r="Z11" s="30">
        <v>0</v>
      </c>
      <c r="AB11" s="34"/>
      <c r="AC11" s="34"/>
      <c r="AD11" s="34">
        <f t="shared" si="2"/>
        <v>0</v>
      </c>
      <c r="AE11" s="33">
        <v>18000</v>
      </c>
      <c r="AF11" s="35">
        <f t="shared" si="6"/>
        <v>0</v>
      </c>
    </row>
    <row r="12" spans="1:32" s="33" customFormat="1" x14ac:dyDescent="0.2">
      <c r="A12" s="28" t="s">
        <v>50</v>
      </c>
      <c r="B12" s="28" t="s">
        <v>40</v>
      </c>
      <c r="C12" s="28" t="s">
        <v>27</v>
      </c>
      <c r="D12" s="28" t="s">
        <v>51</v>
      </c>
      <c r="E12" s="29" t="s">
        <v>42</v>
      </c>
      <c r="F12" s="30">
        <v>18000</v>
      </c>
      <c r="G12" s="30">
        <f t="shared" si="8"/>
        <v>216000</v>
      </c>
      <c r="H12" s="30">
        <v>0</v>
      </c>
      <c r="I12" s="30">
        <f t="shared" si="9"/>
        <v>18000</v>
      </c>
      <c r="J12" s="30">
        <f t="shared" si="20"/>
        <v>0</v>
      </c>
      <c r="K12" s="30">
        <v>0</v>
      </c>
      <c r="L12" s="30">
        <f t="shared" si="10"/>
        <v>0</v>
      </c>
      <c r="M12" s="30">
        <f t="shared" si="11"/>
        <v>0</v>
      </c>
      <c r="N12" s="30">
        <f t="shared" si="12"/>
        <v>0</v>
      </c>
      <c r="O12" s="38">
        <f t="shared" si="13"/>
        <v>36</v>
      </c>
      <c r="P12" s="30">
        <f t="shared" si="14"/>
        <v>432</v>
      </c>
      <c r="Q12" s="38">
        <f t="shared" si="15"/>
        <v>540</v>
      </c>
      <c r="R12" s="30">
        <f t="shared" si="16"/>
        <v>6480</v>
      </c>
      <c r="S12" s="30">
        <f t="shared" si="4"/>
        <v>216000</v>
      </c>
      <c r="T12" s="30">
        <f t="shared" si="5"/>
        <v>6912</v>
      </c>
      <c r="U12" s="32">
        <f t="shared" si="17"/>
        <v>222912</v>
      </c>
      <c r="V12" s="30">
        <v>15000</v>
      </c>
      <c r="W12" s="30">
        <v>0</v>
      </c>
      <c r="X12" s="30">
        <v>15000</v>
      </c>
      <c r="Y12" s="30">
        <v>180000</v>
      </c>
      <c r="Z12" s="30">
        <v>0</v>
      </c>
      <c r="AB12" s="34"/>
      <c r="AC12" s="34"/>
      <c r="AD12" s="34">
        <f t="shared" si="2"/>
        <v>0</v>
      </c>
      <c r="AE12" s="33">
        <v>18000</v>
      </c>
      <c r="AF12" s="35">
        <f t="shared" si="6"/>
        <v>0</v>
      </c>
    </row>
    <row r="13" spans="1:32" s="33" customFormat="1" x14ac:dyDescent="0.2">
      <c r="A13" s="34" t="s">
        <v>52</v>
      </c>
      <c r="B13" s="34" t="s">
        <v>40</v>
      </c>
      <c r="C13" s="28" t="s">
        <v>28</v>
      </c>
      <c r="D13" s="28" t="s">
        <v>53</v>
      </c>
      <c r="E13" s="39" t="s">
        <v>45</v>
      </c>
      <c r="F13" s="38">
        <v>19250</v>
      </c>
      <c r="G13" s="38">
        <f>F13*12</f>
        <v>231000</v>
      </c>
      <c r="H13" s="38">
        <v>0</v>
      </c>
      <c r="I13" s="38">
        <f t="shared" si="9"/>
        <v>19250</v>
      </c>
      <c r="J13" s="38">
        <f t="shared" si="20"/>
        <v>0</v>
      </c>
      <c r="K13" s="30">
        <v>0</v>
      </c>
      <c r="L13" s="38">
        <f t="shared" si="10"/>
        <v>0</v>
      </c>
      <c r="M13" s="38">
        <f t="shared" si="11"/>
        <v>0</v>
      </c>
      <c r="N13" s="38">
        <f t="shared" si="12"/>
        <v>0</v>
      </c>
      <c r="O13" s="38">
        <f t="shared" si="13"/>
        <v>39</v>
      </c>
      <c r="P13" s="38">
        <f t="shared" si="14"/>
        <v>468</v>
      </c>
      <c r="Q13" s="38">
        <f t="shared" si="15"/>
        <v>578</v>
      </c>
      <c r="R13" s="38">
        <f t="shared" si="16"/>
        <v>6936</v>
      </c>
      <c r="S13" s="38">
        <f t="shared" si="4"/>
        <v>231000</v>
      </c>
      <c r="T13" s="38">
        <f t="shared" si="5"/>
        <v>7404</v>
      </c>
      <c r="U13" s="40">
        <f t="shared" si="17"/>
        <v>238404</v>
      </c>
      <c r="V13" s="41"/>
      <c r="W13" s="42"/>
      <c r="X13" s="42"/>
      <c r="Y13" s="42"/>
      <c r="Z13" s="42"/>
      <c r="AB13" s="43"/>
      <c r="AC13" s="43"/>
      <c r="AD13" s="43"/>
      <c r="AE13" s="33">
        <v>19250</v>
      </c>
      <c r="AF13" s="35">
        <f t="shared" si="6"/>
        <v>0</v>
      </c>
    </row>
    <row r="14" spans="1:32" s="33" customFormat="1" x14ac:dyDescent="0.2">
      <c r="A14" s="34" t="s">
        <v>54</v>
      </c>
      <c r="B14" s="34" t="s">
        <v>40</v>
      </c>
      <c r="C14" s="28" t="s">
        <v>28</v>
      </c>
      <c r="D14" s="28" t="s">
        <v>55</v>
      </c>
      <c r="E14" s="39" t="s">
        <v>45</v>
      </c>
      <c r="F14" s="38">
        <v>19250</v>
      </c>
      <c r="G14" s="38">
        <f>F14*12</f>
        <v>231000</v>
      </c>
      <c r="H14" s="38">
        <v>0</v>
      </c>
      <c r="I14" s="38">
        <f t="shared" si="9"/>
        <v>19250</v>
      </c>
      <c r="J14" s="38">
        <f t="shared" si="20"/>
        <v>0</v>
      </c>
      <c r="K14" s="30">
        <v>0</v>
      </c>
      <c r="L14" s="38">
        <f t="shared" si="10"/>
        <v>0</v>
      </c>
      <c r="M14" s="38">
        <f t="shared" si="11"/>
        <v>0</v>
      </c>
      <c r="N14" s="38">
        <f t="shared" si="12"/>
        <v>0</v>
      </c>
      <c r="O14" s="38">
        <f t="shared" si="13"/>
        <v>39</v>
      </c>
      <c r="P14" s="38">
        <f t="shared" si="14"/>
        <v>468</v>
      </c>
      <c r="Q14" s="38">
        <f t="shared" si="15"/>
        <v>578</v>
      </c>
      <c r="R14" s="38">
        <f t="shared" si="16"/>
        <v>6936</v>
      </c>
      <c r="S14" s="38">
        <f t="shared" si="4"/>
        <v>231000</v>
      </c>
      <c r="T14" s="38">
        <f t="shared" si="5"/>
        <v>7404</v>
      </c>
      <c r="U14" s="40">
        <f t="shared" si="17"/>
        <v>238404</v>
      </c>
      <c r="V14" s="41"/>
      <c r="W14" s="42"/>
      <c r="X14" s="42"/>
      <c r="Y14" s="42"/>
      <c r="Z14" s="42"/>
      <c r="AB14" s="43"/>
      <c r="AC14" s="43"/>
      <c r="AD14" s="43"/>
      <c r="AE14" s="33">
        <v>19250</v>
      </c>
      <c r="AF14" s="35">
        <f t="shared" si="6"/>
        <v>0</v>
      </c>
    </row>
    <row r="15" spans="1:32" s="49" customFormat="1" x14ac:dyDescent="0.2">
      <c r="A15" s="44" t="s">
        <v>56</v>
      </c>
      <c r="B15" s="45"/>
      <c r="C15" s="45"/>
      <c r="D15" s="45"/>
      <c r="E15" s="46"/>
      <c r="F15" s="47">
        <f>F3</f>
        <v>165560</v>
      </c>
      <c r="G15" s="47">
        <f>G3</f>
        <v>1986720</v>
      </c>
      <c r="H15" s="47">
        <f>H3</f>
        <v>1748</v>
      </c>
      <c r="I15" s="47">
        <f>I3</f>
        <v>167308</v>
      </c>
      <c r="J15" s="47">
        <f>J3</f>
        <v>20976</v>
      </c>
      <c r="K15" s="47">
        <f>K3</f>
        <v>1750</v>
      </c>
      <c r="L15" s="47">
        <f>L3</f>
        <v>21000</v>
      </c>
      <c r="M15" s="47">
        <f>M3</f>
        <v>0</v>
      </c>
      <c r="N15" s="47">
        <f>N3</f>
        <v>0</v>
      </c>
      <c r="O15" s="47">
        <f>O3</f>
        <v>336</v>
      </c>
      <c r="P15" s="47">
        <f>P3</f>
        <v>4032</v>
      </c>
      <c r="Q15" s="47">
        <f>Q3</f>
        <v>5020</v>
      </c>
      <c r="R15" s="47">
        <f>R3</f>
        <v>60240</v>
      </c>
      <c r="S15" s="47">
        <f t="shared" si="4"/>
        <v>2007696</v>
      </c>
      <c r="T15" s="47">
        <f t="shared" si="5"/>
        <v>85272</v>
      </c>
      <c r="U15" s="47">
        <f>U3</f>
        <v>2092968</v>
      </c>
      <c r="V15" s="48">
        <f>V3</f>
        <v>143060</v>
      </c>
      <c r="W15" s="48">
        <f>W3</f>
        <v>0</v>
      </c>
      <c r="X15" s="48">
        <f>X3</f>
        <v>143060</v>
      </c>
      <c r="Y15" s="48">
        <f>Y3</f>
        <v>1716720</v>
      </c>
      <c r="Z15" s="48">
        <f>Z3</f>
        <v>18048</v>
      </c>
      <c r="AA15" s="48">
        <f>AA3</f>
        <v>0</v>
      </c>
      <c r="AB15" s="48">
        <f>AB3</f>
        <v>10</v>
      </c>
      <c r="AC15" s="48">
        <f>AC3</f>
        <v>0</v>
      </c>
      <c r="AD15" s="48">
        <f>AD3</f>
        <v>10</v>
      </c>
    </row>
    <row r="17" spans="1:30" x14ac:dyDescent="0.3">
      <c r="A17" s="2" t="s">
        <v>57</v>
      </c>
    </row>
    <row r="18" spans="1:30" s="33" customFormat="1" x14ac:dyDescent="0.2">
      <c r="A18" s="28" t="s">
        <v>58</v>
      </c>
      <c r="B18" s="28" t="s">
        <v>59</v>
      </c>
      <c r="C18" s="28" t="s">
        <v>27</v>
      </c>
      <c r="D18" s="28" t="s">
        <v>60</v>
      </c>
      <c r="E18" s="29" t="s">
        <v>42</v>
      </c>
      <c r="F18" s="30">
        <v>18100</v>
      </c>
      <c r="G18" s="30">
        <f t="shared" ref="G18:G19" si="21">F18*12</f>
        <v>217200</v>
      </c>
      <c r="H18" s="30">
        <v>0</v>
      </c>
      <c r="I18" s="30">
        <f t="shared" ref="I18:I19" si="22">F18+H18</f>
        <v>18100</v>
      </c>
      <c r="J18" s="30">
        <f t="shared" ref="J18:J19" si="23">H18*12</f>
        <v>0</v>
      </c>
      <c r="K18" s="30">
        <v>0</v>
      </c>
      <c r="L18" s="30">
        <f t="shared" ref="L18:L19" si="24">K18*12</f>
        <v>0</v>
      </c>
      <c r="M18" s="30">
        <f t="shared" ref="M18:M19" si="25">IF(OR(B18="คนงาน",B18="เจ้าหน้าที่รักษาความปลอดภัย",B18="พนักงานขับรถยนต์"),MAX(0, MIN(1500, 11000 - I18)),MAX(0, MIN(1500, 14600 - I18)))</f>
        <v>0</v>
      </c>
      <c r="N18" s="30">
        <f t="shared" ref="N18:N19" si="26">M18*12</f>
        <v>0</v>
      </c>
      <c r="O18" s="38">
        <f t="shared" ref="O18" si="27">ROUND(I18*0.2%,0)</f>
        <v>36</v>
      </c>
      <c r="P18" s="30">
        <f t="shared" ref="P18:P19" si="28">O18*12</f>
        <v>432</v>
      </c>
      <c r="Q18" s="38">
        <f t="shared" ref="Q18" si="29">ROUND(I18*3%,0)</f>
        <v>543</v>
      </c>
      <c r="R18" s="30">
        <f t="shared" ref="R18:R19" si="30">Q18*12</f>
        <v>6516</v>
      </c>
      <c r="S18" s="30">
        <f t="shared" ref="S18:S19" si="31">G18+J18+N18</f>
        <v>217200</v>
      </c>
      <c r="T18" s="30">
        <f t="shared" ref="T18:T19" si="32">L18+P18+R18</f>
        <v>6948</v>
      </c>
      <c r="U18" s="32">
        <f t="shared" ref="U18:U19" si="33">T18+S18</f>
        <v>224148</v>
      </c>
      <c r="V18" s="30"/>
      <c r="W18" s="30"/>
      <c r="X18" s="30"/>
      <c r="Y18" s="30"/>
      <c r="Z18" s="30"/>
      <c r="AB18" s="34"/>
      <c r="AC18" s="34"/>
      <c r="AD18" s="34"/>
    </row>
    <row r="19" spans="1:30" s="33" customFormat="1" x14ac:dyDescent="0.2">
      <c r="A19" s="28" t="s">
        <v>61</v>
      </c>
      <c r="B19" s="28" t="s">
        <v>40</v>
      </c>
      <c r="C19" s="28" t="s">
        <v>28</v>
      </c>
      <c r="D19" s="28" t="s">
        <v>62</v>
      </c>
      <c r="E19" s="29" t="s">
        <v>45</v>
      </c>
      <c r="F19" s="30">
        <v>17990</v>
      </c>
      <c r="G19" s="30">
        <f t="shared" si="21"/>
        <v>215880</v>
      </c>
      <c r="H19" s="30">
        <v>0</v>
      </c>
      <c r="I19" s="30">
        <f t="shared" si="22"/>
        <v>17990</v>
      </c>
      <c r="J19" s="30">
        <f t="shared" si="23"/>
        <v>0</v>
      </c>
      <c r="K19" s="30">
        <v>0</v>
      </c>
      <c r="L19" s="38">
        <f t="shared" si="24"/>
        <v>0</v>
      </c>
      <c r="M19" s="38">
        <f t="shared" si="25"/>
        <v>0</v>
      </c>
      <c r="N19" s="38">
        <f t="shared" si="26"/>
        <v>0</v>
      </c>
      <c r="O19" s="38">
        <f>ROUND(I19*0.2%,0)</f>
        <v>36</v>
      </c>
      <c r="P19" s="38">
        <f t="shared" si="28"/>
        <v>432</v>
      </c>
      <c r="Q19" s="38">
        <f>ROUND(I19*3%,0)</f>
        <v>540</v>
      </c>
      <c r="R19" s="38">
        <f t="shared" si="30"/>
        <v>6480</v>
      </c>
      <c r="S19" s="38">
        <f t="shared" si="31"/>
        <v>215880</v>
      </c>
      <c r="T19" s="38">
        <f t="shared" si="32"/>
        <v>6912</v>
      </c>
      <c r="U19" s="40">
        <f t="shared" si="33"/>
        <v>222792</v>
      </c>
      <c r="V19" s="30">
        <v>15000</v>
      </c>
      <c r="W19" s="30">
        <v>0</v>
      </c>
      <c r="X19" s="30">
        <v>15000</v>
      </c>
      <c r="Y19" s="30">
        <v>180000</v>
      </c>
      <c r="Z19" s="30">
        <v>0</v>
      </c>
      <c r="AB19" s="34"/>
      <c r="AC19" s="34"/>
      <c r="AD19" s="34">
        <f t="shared" ref="AD19" si="34">AB19+AC19</f>
        <v>0</v>
      </c>
    </row>
  </sheetData>
  <mergeCells count="4">
    <mergeCell ref="A1:Z1"/>
    <mergeCell ref="A3:D3"/>
    <mergeCell ref="A4:B4"/>
    <mergeCell ref="A7:B7"/>
  </mergeCells>
  <printOptions horizontalCentered="1"/>
  <pageMargins left="0.27559055118110237" right="0" top="0.59055118110236227" bottom="0.39370078740157483" header="0.31496062992125984" footer="0.19685039370078741"/>
  <pageSetup paperSize="9" scale="67" orientation="landscape" horizontalDpi="300" verticalDpi="300" r:id="rId1"/>
  <headerFooter>
    <oddFooter>&amp;Cหน้าที่ &amp;P จาก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สรุป70สำนักส่งเสริม</vt:lpstr>
      <vt:lpstr>สรุป70สำนักส่งเสริม!Print_Area</vt:lpstr>
      <vt:lpstr>สรุป70สำนักส่งเสริม!Print_Titles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2026-07-18T03:46:06Z</dcterms:created>
  <dcterms:modified xsi:type="dcterms:W3CDTF">2026-07-18T03:46:20Z</dcterms:modified>
</cp:coreProperties>
</file>