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สถาบันวิจัย" sheetId="1" r:id="rId1"/>
  </sheets>
  <definedNames>
    <definedName name="_xlnm.Print_Area" localSheetId="0">สรุป70สถาบันวิจัย!$A$1:$U$13</definedName>
    <definedName name="_xlnm.Print_Titles" localSheetId="0">สรุป70สถาบันวิจัย!$2:$2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1" l="1"/>
  <c r="AD12" i="1"/>
  <c r="L12" i="1"/>
  <c r="H12" i="1"/>
  <c r="J12" i="1" s="1"/>
  <c r="G12" i="1"/>
  <c r="AF11" i="1"/>
  <c r="AD11" i="1"/>
  <c r="K11" i="1"/>
  <c r="G11" i="1"/>
  <c r="F11" i="1"/>
  <c r="AF10" i="1"/>
  <c r="AD10" i="1"/>
  <c r="L10" i="1"/>
  <c r="J10" i="1"/>
  <c r="H10" i="1"/>
  <c r="I10" i="1" s="1"/>
  <c r="G10" i="1"/>
  <c r="AF9" i="1"/>
  <c r="AD9" i="1"/>
  <c r="K9" i="1"/>
  <c r="G9" i="1"/>
  <c r="F9" i="1"/>
  <c r="AF8" i="1"/>
  <c r="AD8" i="1"/>
  <c r="L8" i="1"/>
  <c r="H8" i="1"/>
  <c r="J8" i="1" s="1"/>
  <c r="G8" i="1"/>
  <c r="AF7" i="1"/>
  <c r="AD7" i="1"/>
  <c r="L7" i="1"/>
  <c r="H7" i="1"/>
  <c r="J7" i="1" s="1"/>
  <c r="G7" i="1"/>
  <c r="AF6" i="1"/>
  <c r="AD6" i="1"/>
  <c r="K6" i="1"/>
  <c r="G6" i="1"/>
  <c r="F6" i="1"/>
  <c r="AF5" i="1"/>
  <c r="AD5" i="1"/>
  <c r="L5" i="1"/>
  <c r="J5" i="1"/>
  <c r="H5" i="1"/>
  <c r="I5" i="1" s="1"/>
  <c r="G5" i="1"/>
  <c r="AD4" i="1"/>
  <c r="AC4" i="1"/>
  <c r="AB4" i="1"/>
  <c r="AB3" i="1" s="1"/>
  <c r="AA4" i="1"/>
  <c r="Z4" i="1"/>
  <c r="Z3" i="1" s="1"/>
  <c r="Z13" i="1" s="1"/>
  <c r="Y4" i="1"/>
  <c r="X4" i="1"/>
  <c r="X3" i="1" s="1"/>
  <c r="X13" i="1" s="1"/>
  <c r="W4" i="1"/>
  <c r="V4" i="1"/>
  <c r="V3" i="1" s="1"/>
  <c r="V13" i="1" s="1"/>
  <c r="L4" i="1"/>
  <c r="K4" i="1"/>
  <c r="J4" i="1"/>
  <c r="H4" i="1"/>
  <c r="G4" i="1"/>
  <c r="F4" i="1"/>
  <c r="F3" i="1" s="1"/>
  <c r="F13" i="1" s="1"/>
  <c r="AC3" i="1"/>
  <c r="AC13" i="1" s="1"/>
  <c r="AA3" i="1"/>
  <c r="AA13" i="1" s="1"/>
  <c r="Y3" i="1"/>
  <c r="Y13" i="1" s="1"/>
  <c r="W3" i="1"/>
  <c r="W13" i="1" s="1"/>
  <c r="K3" i="1"/>
  <c r="K13" i="1" s="1"/>
  <c r="G3" i="1"/>
  <c r="G13" i="1" s="1"/>
  <c r="AB13" i="1" l="1"/>
  <c r="AD3" i="1"/>
  <c r="AD13" i="1" s="1"/>
  <c r="J6" i="1"/>
  <c r="J3" i="1" s="1"/>
  <c r="J13" i="1" s="1"/>
  <c r="I4" i="1"/>
  <c r="Q5" i="1"/>
  <c r="O5" i="1"/>
  <c r="M5" i="1"/>
  <c r="J11" i="1"/>
  <c r="Q10" i="1"/>
  <c r="I9" i="1"/>
  <c r="O10" i="1"/>
  <c r="M10" i="1"/>
  <c r="I8" i="1"/>
  <c r="H6" i="1"/>
  <c r="H3" i="1" s="1"/>
  <c r="H13" i="1" s="1"/>
  <c r="H11" i="1"/>
  <c r="H9" i="1"/>
  <c r="L6" i="1"/>
  <c r="J9" i="1"/>
  <c r="L11" i="1"/>
  <c r="I7" i="1"/>
  <c r="L9" i="1"/>
  <c r="I12" i="1"/>
  <c r="Q12" i="1" l="1"/>
  <c r="I11" i="1"/>
  <c r="O12" i="1"/>
  <c r="M12" i="1"/>
  <c r="O9" i="1"/>
  <c r="P10" i="1"/>
  <c r="Q7" i="1"/>
  <c r="I6" i="1"/>
  <c r="M7" i="1"/>
  <c r="O7" i="1"/>
  <c r="M9" i="1"/>
  <c r="N10" i="1"/>
  <c r="R10" i="1"/>
  <c r="R9" i="1" s="1"/>
  <c r="Q9" i="1"/>
  <c r="P5" i="1"/>
  <c r="O4" i="1"/>
  <c r="N5" i="1"/>
  <c r="M4" i="1"/>
  <c r="R5" i="1"/>
  <c r="R4" i="1" s="1"/>
  <c r="Q4" i="1"/>
  <c r="I3" i="1"/>
  <c r="I13" i="1" s="1"/>
  <c r="Q8" i="1"/>
  <c r="R8" i="1" s="1"/>
  <c r="O8" i="1"/>
  <c r="P8" i="1" s="1"/>
  <c r="M8" i="1"/>
  <c r="N8" i="1" s="1"/>
  <c r="S8" i="1" s="1"/>
  <c r="L3" i="1"/>
  <c r="L13" i="1" s="1"/>
  <c r="M6" i="1" l="1"/>
  <c r="N7" i="1"/>
  <c r="P4" i="1"/>
  <c r="T5" i="1"/>
  <c r="N4" i="1"/>
  <c r="S5" i="1"/>
  <c r="S4" i="1" s="1"/>
  <c r="P9" i="1"/>
  <c r="T9" i="1" s="1"/>
  <c r="T10" i="1"/>
  <c r="U10" i="1" s="1"/>
  <c r="U9" i="1" s="1"/>
  <c r="Q3" i="1"/>
  <c r="Q13" i="1" s="1"/>
  <c r="O6" i="1"/>
  <c r="O3" i="1" s="1"/>
  <c r="O13" i="1" s="1"/>
  <c r="P7" i="1"/>
  <c r="Q6" i="1"/>
  <c r="R7" i="1"/>
  <c r="R6" i="1" s="1"/>
  <c r="R3" i="1" s="1"/>
  <c r="R13" i="1" s="1"/>
  <c r="O11" i="1"/>
  <c r="P12" i="1"/>
  <c r="T8" i="1"/>
  <c r="U8" i="1" s="1"/>
  <c r="M11" i="1"/>
  <c r="M3" i="1" s="1"/>
  <c r="M13" i="1" s="1"/>
  <c r="N12" i="1"/>
  <c r="R12" i="1"/>
  <c r="R11" i="1" s="1"/>
  <c r="Q11" i="1"/>
  <c r="N9" i="1"/>
  <c r="S9" i="1" s="1"/>
  <c r="S10" i="1"/>
  <c r="N11" i="1" l="1"/>
  <c r="S11" i="1" s="1"/>
  <c r="S12" i="1"/>
  <c r="P11" i="1"/>
  <c r="T11" i="1" s="1"/>
  <c r="T12" i="1"/>
  <c r="U5" i="1"/>
  <c r="U4" i="1" s="1"/>
  <c r="T4" i="1"/>
  <c r="N6" i="1"/>
  <c r="S6" i="1" s="1"/>
  <c r="S3" i="1" s="1"/>
  <c r="S7" i="1"/>
  <c r="P6" i="1"/>
  <c r="T6" i="1" s="1"/>
  <c r="T7" i="1"/>
  <c r="U7" i="1" s="1"/>
  <c r="U6" i="1" s="1"/>
  <c r="T3" i="1" l="1"/>
  <c r="P3" i="1"/>
  <c r="P13" i="1" s="1"/>
  <c r="T13" i="1" s="1"/>
  <c r="U12" i="1"/>
  <c r="U11" i="1" s="1"/>
  <c r="U3" i="1" s="1"/>
  <c r="U13" i="1" s="1"/>
  <c r="N3" i="1"/>
  <c r="N13" i="1" s="1"/>
  <c r="S13" i="1" s="1"/>
</calcChain>
</file>

<file path=xl/sharedStrings.xml><?xml version="1.0" encoding="utf-8"?>
<sst xmlns="http://schemas.openxmlformats.org/spreadsheetml/2006/main" count="61" uniqueCount="49">
  <si>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</si>
  <si>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</si>
  <si>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</si>
  <si>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</si>
  <si>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</si>
  <si>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</si>
  <si>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</si>
  <si>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</si>
  <si>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</si>
  <si>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</si>
  <si>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</si>
  <si>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</si>
  <si>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</si>
  <si>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</si>
  <si>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</si>
  <si>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</si>
  <si>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</si>
  <si>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</si>
  <si>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</si>
  <si>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</si>
  <si>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</si>
  <si>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</si>
  <si>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</si>
  <si>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</si>
  <si>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</si>
  <si>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</si>
  <si>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</si>
  <si>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</si>
  <si>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</si>
  <si>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สถาบันวิจัยและพัฒนา</t>
    </r>
    <r>
      <rPr>
        <sz val="14"/>
        <rFont val="TH SarabunPSK"/>
        <family val="2"/>
      </rPr>
      <t>    (รวมทั้งหมด 5 คน)</t>
    </r>
  </si>
  <si>
    <t>  งานบริหารทั่วไป</t>
  </si>
  <si>
    <t>    1 นางสาวพัชรีภรณ์  วงศ์อินทร์อยู่</t>
  </si>
  <si>
    <t>เจ้าหน้าที่บริหารงานทั่วไป</t>
  </si>
  <si>
    <t>CW 475</t>
  </si>
  <si>
    <t>ปริญญาตรี</t>
  </si>
  <si>
    <t>  งานศูนย์ความเป็นเลิศด้านพลังงานทางเลือก</t>
  </si>
  <si>
    <t>    1 นาย สันติ  ผิวผ่อง</t>
  </si>
  <si>
    <t>นักวิจัย</t>
  </si>
  <si>
    <t>CW 364</t>
  </si>
  <si>
    <t>ปริญญาโท</t>
  </si>
  <si>
    <t>    2 นาย วัฒนา  โพธิ์ตันคำ</t>
  </si>
  <si>
    <t>CW 465</t>
  </si>
  <si>
    <t>  ศูนย์หนองหารศึกษา</t>
  </si>
  <si>
    <t>    1 นางสาว ญาณวิจา  คำพรมมา</t>
  </si>
  <si>
    <t>นักวิชาการศึกษา</t>
  </si>
  <si>
    <t>CW 428</t>
  </si>
  <si>
    <t>    1 นางสาว ณภัค  จีรวัชรโภคิน</t>
  </si>
  <si>
    <t>CW 280</t>
  </si>
  <si>
    <t>รวมทั้งสิ้น 5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</si>
</sst>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5F4EF"/>
        <bgColor indexed="64"/>
      </patternFill>
    </fill>
    <fill>
      <patternFill patternType="solid">
        <fgColor rgb="FFFBFBF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7" borderId="12" xfId="0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right" vertical="top" wrapText="1"/>
    </xf>
    <xf numFmtId="187" fontId="4" fillId="7" borderId="13" xfId="1" applyNumberFormat="1" applyFont="1" applyFill="1" applyBorder="1" applyAlignment="1">
      <alignment horizontal="right" vertical="top" wrapText="1"/>
    </xf>
    <xf numFmtId="0" fontId="3" fillId="8" borderId="9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4" fillId="9" borderId="10" xfId="0" applyFont="1" applyFill="1" applyBorder="1" applyAlignment="1">
      <alignment vertical="top" wrapText="1"/>
    </xf>
    <xf numFmtId="0" fontId="4" fillId="9" borderId="12" xfId="0" applyFont="1" applyFill="1" applyBorder="1" applyAlignment="1">
      <alignment vertical="top" wrapText="1"/>
    </xf>
    <xf numFmtId="0" fontId="4" fillId="9" borderId="13" xfId="0" applyFont="1" applyFill="1" applyBorder="1" applyAlignment="1">
      <alignment vertical="top" wrapText="1"/>
    </xf>
    <xf numFmtId="0" fontId="4" fillId="9" borderId="13" xfId="0" applyFont="1" applyFill="1" applyBorder="1" applyAlignment="1">
      <alignment horizontal="right" vertical="top" wrapText="1"/>
    </xf>
    <xf numFmtId="187" fontId="5" fillId="9" borderId="13" xfId="1" applyNumberFormat="1" applyFont="1" applyFill="1" applyBorder="1" applyAlignment="1">
      <alignment horizontal="right" vertical="top" wrapText="1"/>
    </xf>
    <xf numFmtId="0" fontId="4" fillId="10" borderId="0" xfId="0" applyFont="1" applyFill="1" applyAlignment="1">
      <alignment vertical="top"/>
    </xf>
    <xf numFmtId="0" fontId="3" fillId="4" borderId="1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center" vertical="top" wrapText="1"/>
    </xf>
    <xf numFmtId="187" fontId="3" fillId="4" borderId="13" xfId="1" applyNumberFormat="1" applyFont="1" applyFill="1" applyBorder="1" applyAlignment="1">
      <alignment horizontal="right" vertical="top" wrapText="1"/>
    </xf>
    <xf numFmtId="187" fontId="4" fillId="4" borderId="13" xfId="1" applyNumberFormat="1" applyFont="1" applyFill="1" applyBorder="1" applyAlignment="1">
      <alignment horizontal="right" vertical="top" wrapText="1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0" fontId="6" fillId="11" borderId="0" xfId="0" applyFont="1" applyFill="1" applyAlignment="1">
      <alignment vertical="top"/>
    </xf>
    <xf numFmtId="187" fontId="6" fillId="11" borderId="0" xfId="0" applyNumberFormat="1" applyFont="1" applyFill="1" applyAlignment="1">
      <alignment vertical="top"/>
    </xf>
    <xf numFmtId="187" fontId="5" fillId="10" borderId="13" xfId="1" applyNumberFormat="1" applyFont="1" applyFill="1" applyBorder="1" applyAlignment="1">
      <alignment horizontal="right" vertical="top" wrapText="1"/>
    </xf>
    <xf numFmtId="0" fontId="4" fillId="10" borderId="9" xfId="0" applyFont="1" applyFill="1" applyBorder="1" applyAlignment="1">
      <alignment vertical="top"/>
    </xf>
    <xf numFmtId="187" fontId="3" fillId="11" borderId="13" xfId="1" applyNumberFormat="1" applyFont="1" applyFill="1" applyBorder="1" applyAlignment="1">
      <alignment horizontal="right" vertical="top" wrapText="1"/>
    </xf>
    <xf numFmtId="0" fontId="3" fillId="11" borderId="0" xfId="0" applyFont="1" applyFill="1" applyAlignment="1">
      <alignment vertical="top"/>
    </xf>
    <xf numFmtId="0" fontId="3" fillId="11" borderId="9" xfId="0" applyFont="1" applyFill="1" applyBorder="1" applyAlignment="1">
      <alignment vertical="top"/>
    </xf>
    <xf numFmtId="43" fontId="3" fillId="4" borderId="13" xfId="1" applyNumberFormat="1" applyFont="1" applyFill="1" applyBorder="1" applyAlignment="1">
      <alignment horizontal="right" vertical="top" wrapText="1"/>
    </xf>
    <xf numFmtId="187" fontId="3" fillId="12" borderId="13" xfId="1" applyNumberFormat="1" applyFont="1" applyFill="1" applyBorder="1" applyAlignment="1">
      <alignment horizontal="right" vertical="top" wrapText="1"/>
    </xf>
    <xf numFmtId="0" fontId="3" fillId="12" borderId="0" xfId="0" applyFont="1" applyFill="1" applyAlignment="1">
      <alignment vertical="top"/>
    </xf>
    <xf numFmtId="0" fontId="3" fillId="12" borderId="9" xfId="0" applyFont="1" applyFill="1" applyBorder="1" applyAlignment="1">
      <alignment vertical="top"/>
    </xf>
    <xf numFmtId="0" fontId="4" fillId="7" borderId="14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15" xfId="0" applyFont="1" applyFill="1" applyBorder="1" applyAlignment="1">
      <alignment horizontal="right" vertical="top" wrapText="1"/>
    </xf>
    <xf numFmtId="187" fontId="4" fillId="7" borderId="15" xfId="1" applyNumberFormat="1" applyFont="1" applyFill="1" applyBorder="1" applyAlignment="1">
      <alignment horizontal="right" vertical="top" wrapText="1"/>
    </xf>
    <xf numFmtId="187" fontId="4" fillId="5" borderId="15" xfId="1" applyNumberFormat="1" applyFont="1" applyFill="1" applyBorder="1" applyAlignment="1">
      <alignment horizontal="right" vertical="top" wrapText="1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3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F4" sqref="F4"/>
    </sheetView>
  </sheetViews>
  <sheetFormatPr defaultColWidth="9" defaultRowHeight="18.75" x14ac:dyDescent="0.3"/>
  <cols>
    <col min="1" max="1" width="26.375" style="2" customWidth="1"/>
    <col min="2" max="2" width="17.25" style="2" customWidth="1"/>
    <col min="3" max="3" width="8.375" style="2" customWidth="1"/>
    <col min="4" max="4" width="7.125" style="2" customWidth="1"/>
    <col min="5" max="5" width="15.25" style="2" hidden="1" customWidth="1"/>
    <col min="6" max="6" width="8.875" style="54" customWidth="1"/>
    <col min="7" max="7" width="9.125" style="54" customWidth="1"/>
    <col min="8" max="8" width="8.125" style="54" customWidth="1"/>
    <col min="9" max="9" width="9" style="54" customWidth="1"/>
    <col min="10" max="10" width="8.875" style="54" customWidth="1"/>
    <col min="11" max="11" width="9.25" style="54" customWidth="1"/>
    <col min="12" max="12" width="8.75" style="54" customWidth="1"/>
    <col min="13" max="13" width="6.625" style="54" customWidth="1"/>
    <col min="14" max="14" width="7.375" style="54" customWidth="1"/>
    <col min="15" max="15" width="6.25" style="54" customWidth="1"/>
    <col min="16" max="16" width="8.375" style="54" customWidth="1"/>
    <col min="17" max="17" width="9.125" style="54" customWidth="1"/>
    <col min="18" max="18" width="10.375" style="54" customWidth="1"/>
    <col min="19" max="20" width="9.625" style="54" customWidth="1"/>
    <col min="21" max="21" width="9.75" style="55" customWidth="1"/>
    <col min="22" max="22" width="10.875" style="54" customWidth="1"/>
    <col min="23" max="23" width="5.75" style="54" customWidth="1"/>
    <col min="24" max="24" width="10.875" style="54" customWidth="1"/>
    <col min="25" max="25" width="11.25" style="54" customWidth="1"/>
    <col min="26" max="26" width="9.625" style="54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4" customFormat="1" x14ac:dyDescent="0.2">
      <c r="A3" s="18" t="s">
        <v>29</v>
      </c>
      <c r="B3" s="19"/>
      <c r="C3" s="19"/>
      <c r="D3" s="20"/>
      <c r="E3" s="21"/>
      <c r="F3" s="22">
        <f>SUM(F4,F6,F9,F11)</f>
        <v>99840</v>
      </c>
      <c r="G3" s="22">
        <f>SUM(G4,G6,G9,G11)</f>
        <v>1198080</v>
      </c>
      <c r="H3" s="22">
        <f>SUM(H4,H6,H9,H11)</f>
        <v>4992</v>
      </c>
      <c r="I3" s="22">
        <f>SUM(I4,I6,I9,I11)</f>
        <v>104832</v>
      </c>
      <c r="J3" s="22">
        <f>SUM(J4,J6,J9,J11)</f>
        <v>59904</v>
      </c>
      <c r="K3" s="22">
        <f>SUM(K4,K6,K9,K11)</f>
        <v>4375</v>
      </c>
      <c r="L3" s="22">
        <f>SUM(L4,L6,L9,L11)</f>
        <v>52500</v>
      </c>
      <c r="M3" s="22">
        <f>SUM(M4,M6,M9,M11)</f>
        <v>0</v>
      </c>
      <c r="N3" s="22">
        <f>SUM(N4,N6,N9,N11)</f>
        <v>0</v>
      </c>
      <c r="O3" s="22">
        <f>SUM(O4,O6,O9,O11)</f>
        <v>210</v>
      </c>
      <c r="P3" s="22">
        <f>SUM(P4,P6,P9,P11)</f>
        <v>2520</v>
      </c>
      <c r="Q3" s="22">
        <f>SUM(Q4,Q6,Q9,Q11)</f>
        <v>3146</v>
      </c>
      <c r="R3" s="22">
        <f>SUM(R4,R6,R9,R11)</f>
        <v>37752</v>
      </c>
      <c r="S3" s="22">
        <f>SUM(S4,S6,S9,S11)</f>
        <v>1257984</v>
      </c>
      <c r="T3" s="22">
        <f>SUM(T4,T6,T9,T11)</f>
        <v>92772</v>
      </c>
      <c r="U3" s="22">
        <f>SUM(U4,U6,U9,U11)</f>
        <v>1350756</v>
      </c>
      <c r="V3" s="22">
        <f>SUM(V4,V6,V9,V11)</f>
        <v>71300</v>
      </c>
      <c r="W3" s="22">
        <f>SUM(W4,W6,W9,W11)</f>
        <v>0</v>
      </c>
      <c r="X3" s="22">
        <f>SUM(X4,X6,X9,X11)</f>
        <v>71300</v>
      </c>
      <c r="Y3" s="22">
        <f>SUM(Y4,Y6,Y9,Y11)</f>
        <v>855600</v>
      </c>
      <c r="Z3" s="22">
        <f>SUM(Z4,Z6,Z9,Z11)</f>
        <v>42792</v>
      </c>
      <c r="AA3" s="22">
        <f>SUM(AA4,AA6,AA9,AA11)</f>
        <v>0</v>
      </c>
      <c r="AB3" s="23">
        <f>SUM(AB4:AB9)</f>
        <v>5</v>
      </c>
      <c r="AC3" s="23">
        <f>SUM(AC4:AC9)</f>
        <v>0</v>
      </c>
      <c r="AD3" s="23">
        <f t="shared" ref="AD3:AD12" si="0">AB3+AC3</f>
        <v>5</v>
      </c>
    </row>
    <row r="4" spans="1:32" s="30" customFormat="1" x14ac:dyDescent="0.2">
      <c r="A4" s="25" t="s">
        <v>30</v>
      </c>
      <c r="B4" s="26"/>
      <c r="C4" s="27"/>
      <c r="D4" s="27"/>
      <c r="E4" s="28"/>
      <c r="F4" s="29">
        <f>SUM(F5)</f>
        <v>16500</v>
      </c>
      <c r="G4" s="29">
        <f t="shared" ref="G4:AD4" si="1">SUM(G5)</f>
        <v>198000</v>
      </c>
      <c r="H4" s="29">
        <f t="shared" si="1"/>
        <v>825</v>
      </c>
      <c r="I4" s="29">
        <f t="shared" si="1"/>
        <v>17325</v>
      </c>
      <c r="J4" s="29">
        <f t="shared" si="1"/>
        <v>9900</v>
      </c>
      <c r="K4" s="29">
        <f t="shared" si="1"/>
        <v>875</v>
      </c>
      <c r="L4" s="29">
        <f t="shared" si="1"/>
        <v>10500</v>
      </c>
      <c r="M4" s="29">
        <f t="shared" si="1"/>
        <v>0</v>
      </c>
      <c r="N4" s="29">
        <f t="shared" si="1"/>
        <v>0</v>
      </c>
      <c r="O4" s="29">
        <f t="shared" si="1"/>
        <v>35</v>
      </c>
      <c r="P4" s="29">
        <f t="shared" si="1"/>
        <v>420</v>
      </c>
      <c r="Q4" s="29">
        <f t="shared" si="1"/>
        <v>520</v>
      </c>
      <c r="R4" s="29">
        <f t="shared" si="1"/>
        <v>6240</v>
      </c>
      <c r="S4" s="29">
        <f t="shared" si="1"/>
        <v>207900</v>
      </c>
      <c r="T4" s="29">
        <f t="shared" si="1"/>
        <v>17160</v>
      </c>
      <c r="U4" s="29">
        <f t="shared" si="1"/>
        <v>225060</v>
      </c>
      <c r="V4" s="29">
        <f t="shared" si="1"/>
        <v>15790</v>
      </c>
      <c r="W4" s="29">
        <f t="shared" si="1"/>
        <v>0</v>
      </c>
      <c r="X4" s="29">
        <f t="shared" si="1"/>
        <v>15790</v>
      </c>
      <c r="Y4" s="29">
        <f t="shared" si="1"/>
        <v>189480</v>
      </c>
      <c r="Z4" s="29">
        <f t="shared" si="1"/>
        <v>9480</v>
      </c>
      <c r="AA4" s="29">
        <f t="shared" si="1"/>
        <v>0</v>
      </c>
      <c r="AB4" s="29">
        <f t="shared" si="1"/>
        <v>1</v>
      </c>
      <c r="AC4" s="29">
        <f t="shared" si="1"/>
        <v>0</v>
      </c>
      <c r="AD4" s="29">
        <f t="shared" si="1"/>
        <v>1</v>
      </c>
    </row>
    <row r="5" spans="1:32" s="37" customFormat="1" x14ac:dyDescent="0.2">
      <c r="A5" s="31" t="s">
        <v>31</v>
      </c>
      <c r="B5" s="31" t="s">
        <v>32</v>
      </c>
      <c r="C5" s="31" t="s">
        <v>28</v>
      </c>
      <c r="D5" s="31" t="s">
        <v>33</v>
      </c>
      <c r="E5" s="32" t="s">
        <v>34</v>
      </c>
      <c r="F5" s="33">
        <v>16500</v>
      </c>
      <c r="G5" s="33">
        <f>F5*12</f>
        <v>198000</v>
      </c>
      <c r="H5" s="33">
        <f>F5*5/100</f>
        <v>825</v>
      </c>
      <c r="I5" s="33">
        <f>F5+H5</f>
        <v>17325</v>
      </c>
      <c r="J5" s="33">
        <f>H5*12</f>
        <v>9900</v>
      </c>
      <c r="K5" s="33">
        <v>875</v>
      </c>
      <c r="L5" s="33">
        <f>K5*12</f>
        <v>10500</v>
      </c>
      <c r="M5" s="33">
        <f t="shared" ref="M5" si="2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3">
        <f>M5*12</f>
        <v>0</v>
      </c>
      <c r="O5" s="33">
        <f>ROUND(I5*0.2%,0)</f>
        <v>35</v>
      </c>
      <c r="P5" s="33">
        <f>O5*12</f>
        <v>420</v>
      </c>
      <c r="Q5" s="33">
        <f>ROUND(I5*3%,0)</f>
        <v>520</v>
      </c>
      <c r="R5" s="33">
        <f>Q5*12</f>
        <v>6240</v>
      </c>
      <c r="S5" s="33">
        <f>G5+J5+N5</f>
        <v>207900</v>
      </c>
      <c r="T5" s="33">
        <f>L5+P5+R5</f>
        <v>17160</v>
      </c>
      <c r="U5" s="34">
        <f>T5+S5</f>
        <v>225060</v>
      </c>
      <c r="V5" s="33">
        <v>15790</v>
      </c>
      <c r="W5" s="33">
        <v>0</v>
      </c>
      <c r="X5" s="33">
        <v>15790</v>
      </c>
      <c r="Y5" s="33">
        <v>189480</v>
      </c>
      <c r="Z5" s="33">
        <v>9480</v>
      </c>
      <c r="AA5" s="35"/>
      <c r="AB5" s="36">
        <v>1</v>
      </c>
      <c r="AC5" s="36"/>
      <c r="AD5" s="36">
        <f t="shared" si="0"/>
        <v>1</v>
      </c>
      <c r="AE5" s="37">
        <v>16500</v>
      </c>
      <c r="AF5" s="38">
        <f>F5-AE5</f>
        <v>0</v>
      </c>
    </row>
    <row r="6" spans="1:32" s="30" customFormat="1" x14ac:dyDescent="0.2">
      <c r="A6" s="25" t="s">
        <v>35</v>
      </c>
      <c r="B6" s="26"/>
      <c r="C6" s="27"/>
      <c r="D6" s="27"/>
      <c r="E6" s="28"/>
      <c r="F6" s="29">
        <f>SUM(F7:F8)</f>
        <v>45680</v>
      </c>
      <c r="G6" s="29">
        <f t="shared" ref="G6:U6" si="3">SUM(G7:G8)</f>
        <v>548160</v>
      </c>
      <c r="H6" s="29">
        <f t="shared" si="3"/>
        <v>2284</v>
      </c>
      <c r="I6" s="29">
        <f t="shared" si="3"/>
        <v>47964</v>
      </c>
      <c r="J6" s="29">
        <f t="shared" si="3"/>
        <v>27408</v>
      </c>
      <c r="K6" s="29">
        <f t="shared" si="3"/>
        <v>1750</v>
      </c>
      <c r="L6" s="29">
        <f t="shared" si="3"/>
        <v>21000</v>
      </c>
      <c r="M6" s="29">
        <f t="shared" si="3"/>
        <v>0</v>
      </c>
      <c r="N6" s="29">
        <f t="shared" si="3"/>
        <v>0</v>
      </c>
      <c r="O6" s="29">
        <f t="shared" si="3"/>
        <v>96</v>
      </c>
      <c r="P6" s="29">
        <f t="shared" si="3"/>
        <v>1152</v>
      </c>
      <c r="Q6" s="29">
        <f t="shared" si="3"/>
        <v>1439</v>
      </c>
      <c r="R6" s="29">
        <f t="shared" si="3"/>
        <v>17268</v>
      </c>
      <c r="S6" s="29">
        <f t="shared" ref="S6:S13" si="4">G6+J6+N6</f>
        <v>575568</v>
      </c>
      <c r="T6" s="29">
        <f t="shared" ref="T6:T13" si="5">L6+P6+R6</f>
        <v>39420</v>
      </c>
      <c r="U6" s="29">
        <f t="shared" si="3"/>
        <v>614988</v>
      </c>
      <c r="V6" s="39">
        <v>21230</v>
      </c>
      <c r="W6" s="39">
        <v>0</v>
      </c>
      <c r="X6" s="39">
        <v>21230</v>
      </c>
      <c r="Y6" s="39">
        <v>254760</v>
      </c>
      <c r="Z6" s="39">
        <v>12744</v>
      </c>
      <c r="AB6" s="40">
        <v>2</v>
      </c>
      <c r="AC6" s="40"/>
      <c r="AD6" s="40">
        <f t="shared" si="0"/>
        <v>2</v>
      </c>
      <c r="AF6" s="38">
        <f t="shared" ref="AF6:AF12" si="6">F6-AE6</f>
        <v>45680</v>
      </c>
    </row>
    <row r="7" spans="1:32" s="42" customFormat="1" x14ac:dyDescent="0.2">
      <c r="A7" s="31" t="s">
        <v>36</v>
      </c>
      <c r="B7" s="31" t="s">
        <v>37</v>
      </c>
      <c r="C7" s="31" t="s">
        <v>27</v>
      </c>
      <c r="D7" s="31" t="s">
        <v>38</v>
      </c>
      <c r="E7" s="32" t="s">
        <v>39</v>
      </c>
      <c r="F7" s="33">
        <v>26620</v>
      </c>
      <c r="G7" s="33">
        <f>F7*12</f>
        <v>319440</v>
      </c>
      <c r="H7" s="33">
        <f>F7*5/100</f>
        <v>1331</v>
      </c>
      <c r="I7" s="33">
        <f>F7+H7</f>
        <v>27951</v>
      </c>
      <c r="J7" s="33">
        <f>H7*12</f>
        <v>15972</v>
      </c>
      <c r="K7" s="33">
        <v>875</v>
      </c>
      <c r="L7" s="33">
        <f>K7*12</f>
        <v>10500</v>
      </c>
      <c r="M7" s="33">
        <f t="shared" ref="M7:M8" si="7">IF(OR(B7="คนงาน",B7="เจ้าหน้าที่รักษาความปลอดภัย",B7="พนักงานขับรถยนต์"),MAX(0, MIN(1500, 11000 - I7)),MAX(0, MIN(1500, 14600 - I7)))</f>
        <v>0</v>
      </c>
      <c r="N7" s="33">
        <f>M7*12</f>
        <v>0</v>
      </c>
      <c r="O7" s="33">
        <f>ROUND(I7*0.2%,0)</f>
        <v>56</v>
      </c>
      <c r="P7" s="33">
        <f>O7*12</f>
        <v>672</v>
      </c>
      <c r="Q7" s="33">
        <f>ROUND(I7*3%,0)</f>
        <v>839</v>
      </c>
      <c r="R7" s="33">
        <f>Q7*12</f>
        <v>10068</v>
      </c>
      <c r="S7" s="33">
        <f t="shared" si="4"/>
        <v>335412</v>
      </c>
      <c r="T7" s="33">
        <f t="shared" si="5"/>
        <v>21240</v>
      </c>
      <c r="U7" s="34">
        <f>T7+S7</f>
        <v>356652</v>
      </c>
      <c r="V7" s="41">
        <v>21230</v>
      </c>
      <c r="W7" s="41">
        <v>0</v>
      </c>
      <c r="X7" s="41">
        <v>21230</v>
      </c>
      <c r="Y7" s="41">
        <v>254760</v>
      </c>
      <c r="Z7" s="41">
        <v>12744</v>
      </c>
      <c r="AB7" s="43"/>
      <c r="AC7" s="43"/>
      <c r="AD7" s="43">
        <f t="shared" si="0"/>
        <v>0</v>
      </c>
      <c r="AE7" s="42">
        <v>26620</v>
      </c>
      <c r="AF7" s="38">
        <f t="shared" si="6"/>
        <v>0</v>
      </c>
    </row>
    <row r="8" spans="1:32" s="42" customFormat="1" x14ac:dyDescent="0.2">
      <c r="A8" s="31" t="s">
        <v>40</v>
      </c>
      <c r="B8" s="31" t="s">
        <v>37</v>
      </c>
      <c r="C8" s="31" t="s">
        <v>27</v>
      </c>
      <c r="D8" s="31" t="s">
        <v>41</v>
      </c>
      <c r="E8" s="32" t="s">
        <v>39</v>
      </c>
      <c r="F8" s="33">
        <v>19060</v>
      </c>
      <c r="G8" s="33">
        <f>F8*12</f>
        <v>228720</v>
      </c>
      <c r="H8" s="33">
        <f>F8*5/100</f>
        <v>953</v>
      </c>
      <c r="I8" s="33">
        <f>F8+H8</f>
        <v>20013</v>
      </c>
      <c r="J8" s="33">
        <f>H8*12</f>
        <v>11436</v>
      </c>
      <c r="K8" s="33">
        <v>875</v>
      </c>
      <c r="L8" s="33">
        <f>K8*12</f>
        <v>10500</v>
      </c>
      <c r="M8" s="33">
        <f t="shared" si="7"/>
        <v>0</v>
      </c>
      <c r="N8" s="33">
        <f>M8*12</f>
        <v>0</v>
      </c>
      <c r="O8" s="33">
        <f>ROUND(I8*0.2%,0)</f>
        <v>40</v>
      </c>
      <c r="P8" s="33">
        <f>O8*12</f>
        <v>480</v>
      </c>
      <c r="Q8" s="33">
        <f>ROUND(I8*3%,0)</f>
        <v>600</v>
      </c>
      <c r="R8" s="33">
        <f>Q8*12</f>
        <v>7200</v>
      </c>
      <c r="S8" s="33">
        <f t="shared" si="4"/>
        <v>240156</v>
      </c>
      <c r="T8" s="33">
        <f t="shared" si="5"/>
        <v>18180</v>
      </c>
      <c r="U8" s="34">
        <f>T8+S8</f>
        <v>258336</v>
      </c>
      <c r="V8" s="41">
        <v>21230</v>
      </c>
      <c r="W8" s="41">
        <v>0</v>
      </c>
      <c r="X8" s="41">
        <v>21230</v>
      </c>
      <c r="Y8" s="41">
        <v>254760</v>
      </c>
      <c r="Z8" s="41">
        <v>12744</v>
      </c>
      <c r="AB8" s="43"/>
      <c r="AC8" s="43"/>
      <c r="AD8" s="43">
        <f t="shared" si="0"/>
        <v>0</v>
      </c>
      <c r="AE8" s="42">
        <v>19060</v>
      </c>
      <c r="AF8" s="38">
        <f t="shared" si="6"/>
        <v>0</v>
      </c>
    </row>
    <row r="9" spans="1:32" s="30" customFormat="1" x14ac:dyDescent="0.2">
      <c r="A9" s="25" t="s">
        <v>42</v>
      </c>
      <c r="B9" s="26"/>
      <c r="C9" s="27"/>
      <c r="D9" s="27"/>
      <c r="E9" s="28"/>
      <c r="F9" s="29">
        <f>F10</f>
        <v>20660</v>
      </c>
      <c r="G9" s="29">
        <f t="shared" ref="G9:U11" si="8">G10</f>
        <v>247920</v>
      </c>
      <c r="H9" s="29">
        <f t="shared" si="8"/>
        <v>1033</v>
      </c>
      <c r="I9" s="29">
        <f t="shared" si="8"/>
        <v>21693</v>
      </c>
      <c r="J9" s="29">
        <f t="shared" si="8"/>
        <v>12396</v>
      </c>
      <c r="K9" s="29">
        <f t="shared" si="8"/>
        <v>875</v>
      </c>
      <c r="L9" s="29">
        <f t="shared" si="8"/>
        <v>10500</v>
      </c>
      <c r="M9" s="29">
        <f t="shared" si="8"/>
        <v>0</v>
      </c>
      <c r="N9" s="29">
        <f t="shared" si="8"/>
        <v>0</v>
      </c>
      <c r="O9" s="29">
        <f t="shared" si="8"/>
        <v>43</v>
      </c>
      <c r="P9" s="29">
        <f t="shared" si="8"/>
        <v>516</v>
      </c>
      <c r="Q9" s="29">
        <f t="shared" si="8"/>
        <v>651</v>
      </c>
      <c r="R9" s="29">
        <f t="shared" si="8"/>
        <v>7812</v>
      </c>
      <c r="S9" s="29">
        <f t="shared" si="4"/>
        <v>260316</v>
      </c>
      <c r="T9" s="29">
        <f t="shared" si="5"/>
        <v>18828</v>
      </c>
      <c r="U9" s="29">
        <f t="shared" si="8"/>
        <v>279144</v>
      </c>
      <c r="V9" s="39">
        <v>17140</v>
      </c>
      <c r="W9" s="39">
        <v>0</v>
      </c>
      <c r="X9" s="39">
        <v>17140</v>
      </c>
      <c r="Y9" s="39">
        <v>205680</v>
      </c>
      <c r="Z9" s="39">
        <v>10284</v>
      </c>
      <c r="AB9" s="40">
        <v>1</v>
      </c>
      <c r="AC9" s="40"/>
      <c r="AD9" s="40">
        <f t="shared" si="0"/>
        <v>1</v>
      </c>
      <c r="AF9" s="38">
        <f t="shared" si="6"/>
        <v>20660</v>
      </c>
    </row>
    <row r="10" spans="1:32" s="46" customFormat="1" x14ac:dyDescent="0.2">
      <c r="A10" s="31" t="s">
        <v>43</v>
      </c>
      <c r="B10" s="31" t="s">
        <v>44</v>
      </c>
      <c r="C10" s="31" t="s">
        <v>27</v>
      </c>
      <c r="D10" s="31" t="s">
        <v>45</v>
      </c>
      <c r="E10" s="32" t="s">
        <v>34</v>
      </c>
      <c r="F10" s="33">
        <v>20660</v>
      </c>
      <c r="G10" s="33">
        <f>F10*12</f>
        <v>247920</v>
      </c>
      <c r="H10" s="44">
        <f>F10*5/100</f>
        <v>1033</v>
      </c>
      <c r="I10" s="33">
        <f>F10+H10</f>
        <v>21693</v>
      </c>
      <c r="J10" s="33">
        <f>H10*12</f>
        <v>12396</v>
      </c>
      <c r="K10" s="33">
        <v>875</v>
      </c>
      <c r="L10" s="33">
        <f>K10*12</f>
        <v>10500</v>
      </c>
      <c r="M10" s="33">
        <f t="shared" ref="M10" si="9">IF(OR(B10="คนงาน",B10="เจ้าหน้าที่รักษาความปลอดภัย",B10="พนักงานขับรถยนต์"),MAX(0, MIN(1500, 11000 - I10)),MAX(0, MIN(1500, 14600 - I10)))</f>
        <v>0</v>
      </c>
      <c r="N10" s="33">
        <f>M10*12</f>
        <v>0</v>
      </c>
      <c r="O10" s="33">
        <f>ROUND(I10*0.2%,0)</f>
        <v>43</v>
      </c>
      <c r="P10" s="33">
        <f>O10*12</f>
        <v>516</v>
      </c>
      <c r="Q10" s="33">
        <f>ROUND(I10*3%,0)</f>
        <v>651</v>
      </c>
      <c r="R10" s="33">
        <f>Q10*12</f>
        <v>7812</v>
      </c>
      <c r="S10" s="33">
        <f t="shared" si="4"/>
        <v>260316</v>
      </c>
      <c r="T10" s="33">
        <f t="shared" si="5"/>
        <v>18828</v>
      </c>
      <c r="U10" s="34">
        <f>T10+S10</f>
        <v>279144</v>
      </c>
      <c r="V10" s="45">
        <v>17140</v>
      </c>
      <c r="W10" s="45">
        <v>0</v>
      </c>
      <c r="X10" s="45">
        <v>17140</v>
      </c>
      <c r="Y10" s="45">
        <v>205680</v>
      </c>
      <c r="Z10" s="45">
        <v>10284</v>
      </c>
      <c r="AB10" s="47"/>
      <c r="AC10" s="47"/>
      <c r="AD10" s="47">
        <f t="shared" si="0"/>
        <v>0</v>
      </c>
      <c r="AE10" s="46">
        <v>20660</v>
      </c>
      <c r="AF10" s="38">
        <f t="shared" si="6"/>
        <v>0</v>
      </c>
    </row>
    <row r="11" spans="1:32" s="30" customFormat="1" x14ac:dyDescent="0.2">
      <c r="A11" s="25" t="s">
        <v>42</v>
      </c>
      <c r="B11" s="26"/>
      <c r="C11" s="27"/>
      <c r="D11" s="27"/>
      <c r="E11" s="28"/>
      <c r="F11" s="29">
        <f>F12</f>
        <v>17000</v>
      </c>
      <c r="G11" s="29">
        <f t="shared" si="8"/>
        <v>204000</v>
      </c>
      <c r="H11" s="29">
        <f t="shared" si="8"/>
        <v>850</v>
      </c>
      <c r="I11" s="29">
        <f t="shared" si="8"/>
        <v>17850</v>
      </c>
      <c r="J11" s="29">
        <f t="shared" si="8"/>
        <v>10200</v>
      </c>
      <c r="K11" s="29">
        <f t="shared" si="8"/>
        <v>875</v>
      </c>
      <c r="L11" s="29">
        <f t="shared" si="8"/>
        <v>10500</v>
      </c>
      <c r="M11" s="29">
        <f t="shared" si="8"/>
        <v>0</v>
      </c>
      <c r="N11" s="29">
        <f t="shared" si="8"/>
        <v>0</v>
      </c>
      <c r="O11" s="29">
        <f t="shared" si="8"/>
        <v>36</v>
      </c>
      <c r="P11" s="29">
        <f t="shared" si="8"/>
        <v>432</v>
      </c>
      <c r="Q11" s="29">
        <f t="shared" si="8"/>
        <v>536</v>
      </c>
      <c r="R11" s="29">
        <f t="shared" si="8"/>
        <v>6432</v>
      </c>
      <c r="S11" s="29">
        <f t="shared" si="4"/>
        <v>214200</v>
      </c>
      <c r="T11" s="29">
        <f t="shared" si="5"/>
        <v>17364</v>
      </c>
      <c r="U11" s="29">
        <f t="shared" si="8"/>
        <v>231564</v>
      </c>
      <c r="V11" s="39">
        <v>17140</v>
      </c>
      <c r="W11" s="39">
        <v>0</v>
      </c>
      <c r="X11" s="39">
        <v>17140</v>
      </c>
      <c r="Y11" s="39">
        <v>205680</v>
      </c>
      <c r="Z11" s="39">
        <v>10284</v>
      </c>
      <c r="AB11" s="40">
        <v>1</v>
      </c>
      <c r="AC11" s="40"/>
      <c r="AD11" s="40">
        <f t="shared" si="0"/>
        <v>1</v>
      </c>
      <c r="AF11" s="38">
        <f t="shared" si="6"/>
        <v>17000</v>
      </c>
    </row>
    <row r="12" spans="1:32" s="46" customFormat="1" x14ac:dyDescent="0.2">
      <c r="A12" s="31" t="s">
        <v>46</v>
      </c>
      <c r="B12" s="31" t="s">
        <v>44</v>
      </c>
      <c r="C12" s="31" t="s">
        <v>27</v>
      </c>
      <c r="D12" s="31" t="s">
        <v>47</v>
      </c>
      <c r="E12" s="32" t="s">
        <v>34</v>
      </c>
      <c r="F12" s="33">
        <v>17000</v>
      </c>
      <c r="G12" s="33">
        <f>F12*12</f>
        <v>204000</v>
      </c>
      <c r="H12" s="44">
        <f>F12*5/100</f>
        <v>850</v>
      </c>
      <c r="I12" s="33">
        <f>F12+H12</f>
        <v>17850</v>
      </c>
      <c r="J12" s="33">
        <f>H12*12</f>
        <v>10200</v>
      </c>
      <c r="K12" s="33">
        <v>875</v>
      </c>
      <c r="L12" s="33">
        <f>K12*12</f>
        <v>10500</v>
      </c>
      <c r="M12" s="33">
        <f t="shared" ref="M12" si="10">IF(OR(B12="คนงาน",B12="เจ้าหน้าที่รักษาความปลอดภัย",B12="พนักงานขับรถยนต์"),MAX(0, MIN(1500, 11000 - I12)),MAX(0, MIN(1500, 14600 - I12)))</f>
        <v>0</v>
      </c>
      <c r="N12" s="33">
        <f>M12*12</f>
        <v>0</v>
      </c>
      <c r="O12" s="33">
        <f>ROUND(I12*0.2%,0)</f>
        <v>36</v>
      </c>
      <c r="P12" s="33">
        <f>O12*12</f>
        <v>432</v>
      </c>
      <c r="Q12" s="33">
        <f>ROUND(I12*3%,0)</f>
        <v>536</v>
      </c>
      <c r="R12" s="33">
        <f>Q12*12</f>
        <v>6432</v>
      </c>
      <c r="S12" s="33">
        <f t="shared" si="4"/>
        <v>214200</v>
      </c>
      <c r="T12" s="33">
        <f t="shared" si="5"/>
        <v>17364</v>
      </c>
      <c r="U12" s="34">
        <f>T12+S12</f>
        <v>231564</v>
      </c>
      <c r="V12" s="45">
        <v>17140</v>
      </c>
      <c r="W12" s="45">
        <v>0</v>
      </c>
      <c r="X12" s="45">
        <v>17140</v>
      </c>
      <c r="Y12" s="45">
        <v>205680</v>
      </c>
      <c r="Z12" s="45">
        <v>10284</v>
      </c>
      <c r="AB12" s="47"/>
      <c r="AC12" s="47"/>
      <c r="AD12" s="47">
        <f t="shared" si="0"/>
        <v>0</v>
      </c>
      <c r="AE12" s="46">
        <v>17000</v>
      </c>
      <c r="AF12" s="38">
        <f t="shared" si="6"/>
        <v>0</v>
      </c>
    </row>
    <row r="13" spans="1:32" s="53" customFormat="1" x14ac:dyDescent="0.2">
      <c r="A13" s="48" t="s">
        <v>48</v>
      </c>
      <c r="B13" s="49"/>
      <c r="C13" s="49"/>
      <c r="D13" s="49"/>
      <c r="E13" s="50"/>
      <c r="F13" s="51">
        <f>F3</f>
        <v>99840</v>
      </c>
      <c r="G13" s="51">
        <f t="shared" ref="G13:AD13" si="11">G3</f>
        <v>1198080</v>
      </c>
      <c r="H13" s="51">
        <f t="shared" si="11"/>
        <v>4992</v>
      </c>
      <c r="I13" s="51">
        <f t="shared" si="11"/>
        <v>104832</v>
      </c>
      <c r="J13" s="51">
        <f t="shared" si="11"/>
        <v>59904</v>
      </c>
      <c r="K13" s="51">
        <f t="shared" si="11"/>
        <v>4375</v>
      </c>
      <c r="L13" s="51">
        <f t="shared" si="11"/>
        <v>52500</v>
      </c>
      <c r="M13" s="51">
        <f t="shared" si="11"/>
        <v>0</v>
      </c>
      <c r="N13" s="51">
        <f t="shared" si="11"/>
        <v>0</v>
      </c>
      <c r="O13" s="51">
        <f t="shared" si="11"/>
        <v>210</v>
      </c>
      <c r="P13" s="51">
        <f t="shared" si="11"/>
        <v>2520</v>
      </c>
      <c r="Q13" s="51">
        <f t="shared" si="11"/>
        <v>3146</v>
      </c>
      <c r="R13" s="51">
        <f t="shared" si="11"/>
        <v>37752</v>
      </c>
      <c r="S13" s="51">
        <f t="shared" si="4"/>
        <v>1257984</v>
      </c>
      <c r="T13" s="51">
        <f t="shared" si="5"/>
        <v>92772</v>
      </c>
      <c r="U13" s="51">
        <f t="shared" si="11"/>
        <v>1350756</v>
      </c>
      <c r="V13" s="52">
        <f t="shared" si="11"/>
        <v>71300</v>
      </c>
      <c r="W13" s="52">
        <f t="shared" si="11"/>
        <v>0</v>
      </c>
      <c r="X13" s="52">
        <f t="shared" si="11"/>
        <v>71300</v>
      </c>
      <c r="Y13" s="52">
        <f t="shared" si="11"/>
        <v>855600</v>
      </c>
      <c r="Z13" s="52">
        <f t="shared" si="11"/>
        <v>42792</v>
      </c>
      <c r="AA13" s="52">
        <f t="shared" si="11"/>
        <v>0</v>
      </c>
      <c r="AB13" s="52">
        <f t="shared" si="11"/>
        <v>5</v>
      </c>
      <c r="AC13" s="52">
        <f t="shared" si="11"/>
        <v>0</v>
      </c>
      <c r="AD13" s="52">
        <f t="shared" si="11"/>
        <v>5</v>
      </c>
    </row>
  </sheetData>
  <mergeCells count="6">
    <mergeCell ref="A1:Z1"/>
    <mergeCell ref="A3:D3"/>
    <mergeCell ref="A4:B4"/>
    <mergeCell ref="A6:B6"/>
    <mergeCell ref="A9:B9"/>
    <mergeCell ref="A11:B11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สรุป70สถาบันวิจัย</vt:lpstr>
      <vt:lpstr>สรุป70สถาบันวิจัย!Print_Area</vt:lpstr>
      <vt:lpstr>สรุป70สถาบันวิจัย!Print_Titles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2026-07-18T03:45:04Z</dcterms:created>
  <dcterms:modified xsi:type="dcterms:W3CDTF">2026-07-18T03:45:20Z</dcterms:modified>
</cp:coreProperties>
</file>