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สถาบันภาษา" sheetId="1" r:id="rId1"/>
  </sheets>
  <definedNames>
    <definedName name="_xlnm.Print_Area" localSheetId="0">สรุป70สถาบันภาษา!$A$1:$U$10</definedName>
    <definedName name="_xlnm.Print_Titles" localSheetId="0">สรุป70สถาบันภาษา!$2:$2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AA10" i="1"/>
  <c r="Z10" i="1"/>
  <c r="Y10" i="1"/>
  <c r="X10" i="1"/>
  <c r="W10" i="1"/>
  <c r="V10" i="1"/>
  <c r="AF9" i="1"/>
  <c r="AF8" i="1"/>
  <c r="L8" i="1"/>
  <c r="H8" i="1"/>
  <c r="J8" i="1" s="1"/>
  <c r="G8" i="1"/>
  <c r="AF7" i="1"/>
  <c r="M7" i="1"/>
  <c r="N7" i="1" s="1"/>
  <c r="L7" i="1"/>
  <c r="I7" i="1"/>
  <c r="O7" i="1" s="1"/>
  <c r="H7" i="1"/>
  <c r="J7" i="1" s="1"/>
  <c r="G7" i="1"/>
  <c r="G6" i="1" s="1"/>
  <c r="G3" i="1" s="1"/>
  <c r="G10" i="1" s="1"/>
  <c r="AF6" i="1"/>
  <c r="AD6" i="1"/>
  <c r="K6" i="1"/>
  <c r="F6" i="1"/>
  <c r="AF5" i="1"/>
  <c r="L5" i="1"/>
  <c r="H5" i="1"/>
  <c r="J5" i="1" s="1"/>
  <c r="G5" i="1"/>
  <c r="AD4" i="1"/>
  <c r="L4" i="1"/>
  <c r="K4" i="1"/>
  <c r="G4" i="1"/>
  <c r="F4" i="1"/>
  <c r="F3" i="1" s="1"/>
  <c r="F10" i="1" s="1"/>
  <c r="AC3" i="1"/>
  <c r="AC10" i="1" s="1"/>
  <c r="AB3" i="1"/>
  <c r="K3" i="1"/>
  <c r="K10" i="1" s="1"/>
  <c r="J4" i="1" l="1"/>
  <c r="S7" i="1"/>
  <c r="J6" i="1"/>
  <c r="L3" i="1"/>
  <c r="L10" i="1" s="1"/>
  <c r="P7" i="1"/>
  <c r="AD3" i="1"/>
  <c r="AD10" i="1" s="1"/>
  <c r="I6" i="1"/>
  <c r="Q7" i="1"/>
  <c r="H6" i="1"/>
  <c r="I5" i="1"/>
  <c r="H4" i="1"/>
  <c r="H3" i="1" s="1"/>
  <c r="H10" i="1" s="1"/>
  <c r="L6" i="1"/>
  <c r="I8" i="1"/>
  <c r="Q8" i="1" l="1"/>
  <c r="R8" i="1" s="1"/>
  <c r="O8" i="1"/>
  <c r="M8" i="1"/>
  <c r="J3" i="1"/>
  <c r="J10" i="1" s="1"/>
  <c r="I4" i="1"/>
  <c r="I3" i="1" s="1"/>
  <c r="I10" i="1" s="1"/>
  <c r="Q5" i="1"/>
  <c r="O5" i="1"/>
  <c r="M5" i="1"/>
  <c r="T7" i="1"/>
  <c r="Q6" i="1"/>
  <c r="R7" i="1"/>
  <c r="U7" i="1" l="1"/>
  <c r="M4" i="1"/>
  <c r="M3" i="1" s="1"/>
  <c r="M10" i="1" s="1"/>
  <c r="N5" i="1"/>
  <c r="O4" i="1"/>
  <c r="P5" i="1"/>
  <c r="R5" i="1"/>
  <c r="R4" i="1" s="1"/>
  <c r="R3" i="1" s="1"/>
  <c r="R10" i="1" s="1"/>
  <c r="Q4" i="1"/>
  <c r="Q3" i="1" s="1"/>
  <c r="Q10" i="1" s="1"/>
  <c r="N8" i="1"/>
  <c r="M6" i="1"/>
  <c r="P8" i="1"/>
  <c r="O6" i="1"/>
  <c r="R6" i="1"/>
  <c r="T8" i="1" l="1"/>
  <c r="P6" i="1"/>
  <c r="N6" i="1"/>
  <c r="S8" i="1"/>
  <c r="S6" i="1" s="1"/>
  <c r="T5" i="1"/>
  <c r="P4" i="1"/>
  <c r="P3" i="1" s="1"/>
  <c r="P10" i="1" s="1"/>
  <c r="O3" i="1"/>
  <c r="O10" i="1" s="1"/>
  <c r="N4" i="1"/>
  <c r="N3" i="1" s="1"/>
  <c r="N10" i="1" s="1"/>
  <c r="S5" i="1"/>
  <c r="S4" i="1" s="1"/>
  <c r="S3" i="1" s="1"/>
  <c r="S10" i="1" s="1"/>
  <c r="T4" i="1" l="1"/>
  <c r="U5" i="1"/>
  <c r="U4" i="1" s="1"/>
  <c r="U8" i="1"/>
  <c r="U6" i="1" s="1"/>
  <c r="T6" i="1"/>
  <c r="U3" i="1" l="1"/>
  <c r="U10" i="1" s="1"/>
  <c r="T3" i="1"/>
  <c r="T10" i="1" s="1"/>
</calcChain>
</file>

<file path=xl/sharedStrings.xml><?xml version="1.0" encoding="utf-8"?>
<sst xmlns="http://schemas.openxmlformats.org/spreadsheetml/2006/main" count="46" uniqueCount="41">
  <si>
    <t>คำขอตั้งงบประมาณเงินรายได้ลูกจ้างชั่วคราว 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</si>
  <si>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</si>
  <si>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</si>
  <si>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</si>
  <si>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</si>
  <si>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</si>
  <si>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</si>
  <si>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</si>
  <si>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</si>
  <si>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</si>
  <si>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</si>
  <si>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</si>
  <si>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</si>
  <si>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</si>
  <si>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</si>
  <si>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</si>
  <si>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</si>
  <si>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</si>
  <si>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</si>
  <si>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</si>
  <si>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</si>
  <si>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</si>
  <si>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</si>
  <si>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</si>
  <si>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</si>
  <si>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</si>
  <si>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</si>
  <si>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</si>
  <si>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</si>
  <si>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สถาบันภาษา ศิลปะและวัฒนธรรม</t>
    </r>
    <r>
      <rPr>
        <sz val="14"/>
        <rFont val="TH SarabunPSK"/>
        <family val="2"/>
      </rPr>
      <t>    (รวมทั้งหมด 3 คน)</t>
    </r>
  </si>
  <si>
    <t>  งานศึกษาฝึกอบรมทางภาษาและวิเทศสันพันธ์</t>
  </si>
  <si>
    <t>1. นายชัยมงคล  โชติวัฒนตระกูล</t>
  </si>
  <si>
    <t>นักวิชาการศึกษา</t>
  </si>
  <si>
    <t>อัราเดิม</t>
  </si>
  <si>
    <t>CW 383</t>
  </si>
  <si>
    <t>1. นาย ปรัชญุตม์  ฤทธิธรรม</t>
  </si>
  <si>
    <t>CW 433</t>
  </si>
  <si>
    <t>2. นายพิชามญช์  มิตระวิจารณ์</t>
  </si>
  <si>
    <t>นักวิเทศสัมพันธ์</t>
  </si>
  <si>
    <t>CW 478</t>
  </si>
  <si>
    <t>รวมทั้งสิ้น 3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</si>
</sst>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5F4EF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/>
    </xf>
    <xf numFmtId="0" fontId="4" fillId="7" borderId="11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3" fillId="7" borderId="13" xfId="0" applyFont="1" applyFill="1" applyBorder="1" applyAlignment="1">
      <alignment horizontal="right" vertical="top"/>
    </xf>
    <xf numFmtId="187" fontId="4" fillId="7" borderId="13" xfId="1" applyNumberFormat="1" applyFont="1" applyFill="1" applyBorder="1" applyAlignment="1">
      <alignment horizontal="right" vertical="top"/>
    </xf>
    <xf numFmtId="187" fontId="4" fillId="8" borderId="13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8" borderId="9" xfId="0" applyFont="1" applyFill="1" applyBorder="1" applyAlignment="1">
      <alignment vertical="top"/>
    </xf>
    <xf numFmtId="0" fontId="3" fillId="8" borderId="0" xfId="0" applyFont="1" applyFill="1" applyAlignment="1"/>
    <xf numFmtId="0" fontId="4" fillId="9" borderId="10" xfId="0" applyFont="1" applyFill="1" applyBorder="1" applyAlignment="1">
      <alignment vertical="top"/>
    </xf>
    <xf numFmtId="0" fontId="4" fillId="9" borderId="12" xfId="0" applyFont="1" applyFill="1" applyBorder="1" applyAlignment="1">
      <alignment vertical="top"/>
    </xf>
    <xf numFmtId="0" fontId="4" fillId="9" borderId="13" xfId="0" applyFont="1" applyFill="1" applyBorder="1" applyAlignment="1">
      <alignment vertical="top"/>
    </xf>
    <xf numFmtId="0" fontId="4" fillId="9" borderId="13" xfId="0" applyFont="1" applyFill="1" applyBorder="1" applyAlignment="1">
      <alignment horizontal="right" vertical="top"/>
    </xf>
    <xf numFmtId="187" fontId="5" fillId="9" borderId="13" xfId="1" applyNumberFormat="1" applyFont="1" applyFill="1" applyBorder="1" applyAlignment="1">
      <alignment horizontal="right" vertical="top"/>
    </xf>
    <xf numFmtId="187" fontId="5" fillId="10" borderId="13" xfId="1" applyNumberFormat="1" applyFont="1" applyFill="1" applyBorder="1" applyAlignment="1">
      <alignment horizontal="right" vertical="top"/>
    </xf>
    <xf numFmtId="0" fontId="4" fillId="10" borderId="0" xfId="0" applyFont="1" applyFill="1" applyAlignment="1">
      <alignment vertical="top"/>
    </xf>
    <xf numFmtId="0" fontId="4" fillId="10" borderId="9" xfId="0" applyFont="1" applyFill="1" applyBorder="1" applyAlignment="1">
      <alignment vertical="top"/>
    </xf>
    <xf numFmtId="0" fontId="4" fillId="10" borderId="0" xfId="0" applyFont="1" applyFill="1" applyAlignment="1"/>
    <xf numFmtId="0" fontId="3" fillId="11" borderId="13" xfId="0" applyFont="1" applyFill="1" applyBorder="1" applyAlignment="1">
      <alignment vertical="top"/>
    </xf>
    <xf numFmtId="0" fontId="3" fillId="11" borderId="13" xfId="0" applyFont="1" applyFill="1" applyBorder="1" applyAlignment="1">
      <alignment horizontal="center" vertical="top"/>
    </xf>
    <xf numFmtId="187" fontId="3" fillId="11" borderId="13" xfId="1" applyNumberFormat="1" applyFont="1" applyFill="1" applyBorder="1" applyAlignment="1">
      <alignment horizontal="right" vertical="top"/>
    </xf>
    <xf numFmtId="43" fontId="3" fillId="11" borderId="13" xfId="1" applyNumberFormat="1" applyFont="1" applyFill="1" applyBorder="1" applyAlignment="1">
      <alignment horizontal="right" vertical="top"/>
    </xf>
    <xf numFmtId="187" fontId="3" fillId="12" borderId="13" xfId="1" applyNumberFormat="1" applyFont="1" applyFill="1" applyBorder="1" applyAlignment="1">
      <alignment horizontal="right" vertical="top"/>
    </xf>
    <xf numFmtId="187" fontId="3" fillId="3" borderId="13" xfId="1" applyNumberFormat="1" applyFont="1" applyFill="1" applyBorder="1" applyAlignment="1">
      <alignment horizontal="right" vertical="top"/>
    </xf>
    <xf numFmtId="187" fontId="3" fillId="5" borderId="13" xfId="1" applyNumberFormat="1" applyFont="1" applyFill="1" applyBorder="1" applyAlignment="1">
      <alignment horizontal="right" vertical="top"/>
    </xf>
    <xf numFmtId="187" fontId="4" fillId="6" borderId="13" xfId="1" applyNumberFormat="1" applyFont="1" applyFill="1" applyBorder="1" applyAlignment="1">
      <alignment horizontal="right" vertical="top"/>
    </xf>
    <xf numFmtId="0" fontId="3" fillId="11" borderId="0" xfId="0" applyFont="1" applyFill="1" applyAlignment="1">
      <alignment vertical="top"/>
    </xf>
    <xf numFmtId="0" fontId="3" fillId="11" borderId="9" xfId="0" applyFont="1" applyFill="1" applyBorder="1" applyAlignment="1">
      <alignment vertical="top"/>
    </xf>
    <xf numFmtId="0" fontId="3" fillId="11" borderId="0" xfId="0" applyFont="1" applyFill="1" applyAlignment="1"/>
    <xf numFmtId="187" fontId="3" fillId="11" borderId="0" xfId="0" applyNumberFormat="1" applyFont="1" applyFill="1" applyAlignment="1"/>
    <xf numFmtId="0" fontId="6" fillId="13" borderId="13" xfId="0" applyFont="1" applyFill="1" applyBorder="1" applyAlignment="1">
      <alignment vertical="top"/>
    </xf>
    <xf numFmtId="0" fontId="6" fillId="13" borderId="13" xfId="0" applyFont="1" applyFill="1" applyBorder="1" applyAlignment="1">
      <alignment horizontal="center" vertical="top"/>
    </xf>
    <xf numFmtId="187" fontId="6" fillId="13" borderId="13" xfId="1" applyNumberFormat="1" applyFont="1" applyFill="1" applyBorder="1" applyAlignment="1">
      <alignment horizontal="right" vertical="top"/>
    </xf>
    <xf numFmtId="187" fontId="7" fillId="13" borderId="13" xfId="1" applyNumberFormat="1" applyFont="1" applyFill="1" applyBorder="1" applyAlignment="1">
      <alignment horizontal="right" vertical="top"/>
    </xf>
    <xf numFmtId="0" fontId="4" fillId="7" borderId="14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vertical="top"/>
    </xf>
    <xf numFmtId="0" fontId="3" fillId="7" borderId="15" xfId="0" applyFont="1" applyFill="1" applyBorder="1" applyAlignment="1">
      <alignment horizontal="right" vertical="top"/>
    </xf>
    <xf numFmtId="187" fontId="4" fillId="7" borderId="15" xfId="1" applyNumberFormat="1" applyFont="1" applyFill="1" applyBorder="1" applyAlignment="1">
      <alignment horizontal="right" vertical="top"/>
    </xf>
    <xf numFmtId="187" fontId="4" fillId="5" borderId="15" xfId="1" applyNumberFormat="1" applyFont="1" applyFill="1" applyBorder="1" applyAlignment="1">
      <alignment horizontal="right" vertical="top"/>
    </xf>
    <xf numFmtId="0" fontId="3" fillId="5" borderId="0" xfId="0" applyFont="1" applyFill="1" applyAlignment="1"/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0"/>
  <sheetViews>
    <sheetView showGridLines="0" tabSelected="1" view="pageBreakPreview" zoomScale="90" zoomScaleNormal="110" zoomScaleSheetLayoutView="90" workbookViewId="0">
      <pane ySplit="2" topLeftCell="A3" activePane="bottomLeft" state="frozen"/>
      <selection pane="bottomLeft" activeCell="F7" sqref="F7"/>
    </sheetView>
  </sheetViews>
  <sheetFormatPr defaultColWidth="9" defaultRowHeight="18.75" x14ac:dyDescent="0.3"/>
  <cols>
    <col min="1" max="1" width="21.125" style="2" customWidth="1"/>
    <col min="2" max="2" width="16.75" style="2" customWidth="1"/>
    <col min="3" max="3" width="9.25" style="2" customWidth="1"/>
    <col min="4" max="4" width="7.125" style="2" customWidth="1"/>
    <col min="5" max="5" width="15.25" style="2" hidden="1" customWidth="1"/>
    <col min="6" max="6" width="8.875" style="58" customWidth="1"/>
    <col min="7" max="7" width="9.75" style="58" customWidth="1"/>
    <col min="8" max="8" width="9.125" style="58" customWidth="1"/>
    <col min="9" max="9" width="9" style="58" customWidth="1"/>
    <col min="10" max="10" width="8.875" style="58" customWidth="1"/>
    <col min="11" max="11" width="9.875" style="58" customWidth="1"/>
    <col min="12" max="12" width="8.75" style="58" customWidth="1"/>
    <col min="13" max="13" width="6.625" style="58" customWidth="1"/>
    <col min="14" max="14" width="7.375" style="58" customWidth="1"/>
    <col min="15" max="15" width="6.25" style="58" customWidth="1"/>
    <col min="16" max="16" width="8.375" style="58" customWidth="1"/>
    <col min="17" max="18" width="10.375" style="58" customWidth="1"/>
    <col min="19" max="20" width="9.875" style="58" customWidth="1"/>
    <col min="21" max="21" width="9.75" style="59" customWidth="1"/>
    <col min="22" max="22" width="10.875" style="58" customWidth="1"/>
    <col min="23" max="23" width="5.75" style="58" customWidth="1"/>
    <col min="24" max="24" width="10.875" style="58" customWidth="1"/>
    <col min="25" max="25" width="11.25" style="58" customWidth="1"/>
    <col min="26" max="26" width="9.625" style="58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6" customFormat="1" x14ac:dyDescent="0.3">
      <c r="A3" s="18" t="s">
        <v>29</v>
      </c>
      <c r="B3" s="19"/>
      <c r="C3" s="19"/>
      <c r="D3" s="20"/>
      <c r="E3" s="21"/>
      <c r="F3" s="22">
        <f>SUM(F4+F6)</f>
        <v>56940</v>
      </c>
      <c r="G3" s="22">
        <f t="shared" ref="G3:U3" si="0">SUM(G4+G6)</f>
        <v>683280</v>
      </c>
      <c r="H3" s="22">
        <f t="shared" si="0"/>
        <v>2847</v>
      </c>
      <c r="I3" s="22">
        <f t="shared" si="0"/>
        <v>59787</v>
      </c>
      <c r="J3" s="22">
        <f t="shared" si="0"/>
        <v>34164</v>
      </c>
      <c r="K3" s="22">
        <f t="shared" si="0"/>
        <v>2625</v>
      </c>
      <c r="L3" s="22">
        <f t="shared" si="0"/>
        <v>31500</v>
      </c>
      <c r="M3" s="22">
        <f t="shared" si="0"/>
        <v>0</v>
      </c>
      <c r="N3" s="22">
        <f t="shared" si="0"/>
        <v>0</v>
      </c>
      <c r="O3" s="22">
        <f t="shared" si="0"/>
        <v>120</v>
      </c>
      <c r="P3" s="22">
        <f t="shared" si="0"/>
        <v>1440</v>
      </c>
      <c r="Q3" s="22">
        <f t="shared" si="0"/>
        <v>1794</v>
      </c>
      <c r="R3" s="22">
        <f t="shared" si="0"/>
        <v>21528</v>
      </c>
      <c r="S3" s="22">
        <f t="shared" si="0"/>
        <v>717444</v>
      </c>
      <c r="T3" s="22">
        <f t="shared" si="0"/>
        <v>54468</v>
      </c>
      <c r="U3" s="22">
        <f t="shared" si="0"/>
        <v>771912</v>
      </c>
      <c r="V3" s="23">
        <v>37250</v>
      </c>
      <c r="W3" s="23">
        <v>0</v>
      </c>
      <c r="X3" s="23">
        <v>37250</v>
      </c>
      <c r="Y3" s="23">
        <v>447000</v>
      </c>
      <c r="Z3" s="23">
        <v>22356</v>
      </c>
      <c r="AA3" s="24"/>
      <c r="AB3" s="25">
        <f>SUM(AB4:AB4)</f>
        <v>1</v>
      </c>
      <c r="AC3" s="25">
        <f>SUM(AC4:AC4)</f>
        <v>0</v>
      </c>
      <c r="AD3" s="25">
        <f t="shared" ref="AD3:AD4" si="1">AB3+AC3</f>
        <v>1</v>
      </c>
    </row>
    <row r="4" spans="1:32" s="35" customFormat="1" x14ac:dyDescent="0.3">
      <c r="A4" s="27" t="s">
        <v>30</v>
      </c>
      <c r="B4" s="28"/>
      <c r="C4" s="29"/>
      <c r="D4" s="29"/>
      <c r="E4" s="30"/>
      <c r="F4" s="31">
        <f>SUM(F5)</f>
        <v>21810</v>
      </c>
      <c r="G4" s="31">
        <f t="shared" ref="G4:U4" si="2">SUM(G5)</f>
        <v>261720</v>
      </c>
      <c r="H4" s="31">
        <f t="shared" si="2"/>
        <v>1090.5</v>
      </c>
      <c r="I4" s="31">
        <f t="shared" si="2"/>
        <v>22900.5</v>
      </c>
      <c r="J4" s="31">
        <f t="shared" si="2"/>
        <v>13086</v>
      </c>
      <c r="K4" s="31">
        <f t="shared" si="2"/>
        <v>875</v>
      </c>
      <c r="L4" s="31">
        <f t="shared" si="2"/>
        <v>10500</v>
      </c>
      <c r="M4" s="31">
        <f t="shared" si="2"/>
        <v>0</v>
      </c>
      <c r="N4" s="31">
        <f t="shared" si="2"/>
        <v>0</v>
      </c>
      <c r="O4" s="31">
        <f t="shared" si="2"/>
        <v>46</v>
      </c>
      <c r="P4" s="31">
        <f t="shared" si="2"/>
        <v>552</v>
      </c>
      <c r="Q4" s="31">
        <f t="shared" si="2"/>
        <v>687</v>
      </c>
      <c r="R4" s="31">
        <f t="shared" si="2"/>
        <v>8244</v>
      </c>
      <c r="S4" s="31">
        <f t="shared" si="2"/>
        <v>274806</v>
      </c>
      <c r="T4" s="31">
        <f t="shared" si="2"/>
        <v>19296</v>
      </c>
      <c r="U4" s="31">
        <f t="shared" si="2"/>
        <v>294102</v>
      </c>
      <c r="V4" s="32">
        <v>14310</v>
      </c>
      <c r="W4" s="32">
        <v>0</v>
      </c>
      <c r="X4" s="32">
        <v>14310</v>
      </c>
      <c r="Y4" s="32">
        <v>171720</v>
      </c>
      <c r="Z4" s="32">
        <v>8592</v>
      </c>
      <c r="AA4" s="33"/>
      <c r="AB4" s="34">
        <v>1</v>
      </c>
      <c r="AC4" s="34"/>
      <c r="AD4" s="34">
        <f t="shared" si="1"/>
        <v>1</v>
      </c>
    </row>
    <row r="5" spans="1:32" s="46" customFormat="1" x14ac:dyDescent="0.3">
      <c r="A5" s="36" t="s">
        <v>31</v>
      </c>
      <c r="B5" s="36" t="s">
        <v>32</v>
      </c>
      <c r="C5" s="36" t="s">
        <v>33</v>
      </c>
      <c r="D5" s="36" t="s">
        <v>34</v>
      </c>
      <c r="E5" s="37"/>
      <c r="F5" s="38">
        <v>21810</v>
      </c>
      <c r="G5" s="38">
        <f>F5*12</f>
        <v>261720</v>
      </c>
      <c r="H5" s="39">
        <f>F5*5/100</f>
        <v>1090.5</v>
      </c>
      <c r="I5" s="38">
        <f>F5+H5</f>
        <v>22900.5</v>
      </c>
      <c r="J5" s="40">
        <f>H5*12</f>
        <v>13086</v>
      </c>
      <c r="K5" s="40">
        <v>875</v>
      </c>
      <c r="L5" s="38">
        <f>K5*12</f>
        <v>10500</v>
      </c>
      <c r="M5" s="38">
        <f t="shared" ref="M5" si="3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8">
        <f>M5*12</f>
        <v>0</v>
      </c>
      <c r="O5" s="38">
        <f>ROUND(I5*0.2%,0)</f>
        <v>46</v>
      </c>
      <c r="P5" s="38">
        <f>O5*12</f>
        <v>552</v>
      </c>
      <c r="Q5" s="38">
        <f>ROUND(I5*3%,0)</f>
        <v>687</v>
      </c>
      <c r="R5" s="38">
        <f>Q5*12</f>
        <v>8244</v>
      </c>
      <c r="S5" s="41">
        <f>G5+J5+N5</f>
        <v>274806</v>
      </c>
      <c r="T5" s="42">
        <f>L5+P5+R5</f>
        <v>19296</v>
      </c>
      <c r="U5" s="43">
        <f>T5+S5</f>
        <v>294102</v>
      </c>
      <c r="V5" s="38"/>
      <c r="W5" s="38"/>
      <c r="X5" s="38"/>
      <c r="Y5" s="38"/>
      <c r="Z5" s="38"/>
      <c r="AA5" s="44"/>
      <c r="AB5" s="45"/>
      <c r="AC5" s="45"/>
      <c r="AD5" s="45"/>
      <c r="AE5" s="46">
        <v>21810</v>
      </c>
      <c r="AF5" s="47">
        <f>F5-AE5</f>
        <v>0</v>
      </c>
    </row>
    <row r="6" spans="1:32" s="35" customFormat="1" x14ac:dyDescent="0.3">
      <c r="A6" s="27" t="s">
        <v>30</v>
      </c>
      <c r="B6" s="28"/>
      <c r="C6" s="29"/>
      <c r="D6" s="29"/>
      <c r="E6" s="30"/>
      <c r="F6" s="31">
        <f>SUM(F7:F8)</f>
        <v>35130</v>
      </c>
      <c r="G6" s="31">
        <f t="shared" ref="G6:U6" si="4">SUM(G7:G8)</f>
        <v>421560</v>
      </c>
      <c r="H6" s="31">
        <f t="shared" si="4"/>
        <v>1756.5</v>
      </c>
      <c r="I6" s="31">
        <f t="shared" si="4"/>
        <v>36886.5</v>
      </c>
      <c r="J6" s="31">
        <f t="shared" si="4"/>
        <v>21078</v>
      </c>
      <c r="K6" s="31">
        <f t="shared" si="4"/>
        <v>1750</v>
      </c>
      <c r="L6" s="31">
        <f t="shared" si="4"/>
        <v>21000</v>
      </c>
      <c r="M6" s="31">
        <f t="shared" si="4"/>
        <v>0</v>
      </c>
      <c r="N6" s="31">
        <f t="shared" si="4"/>
        <v>0</v>
      </c>
      <c r="O6" s="31">
        <f t="shared" si="4"/>
        <v>74</v>
      </c>
      <c r="P6" s="31">
        <f t="shared" si="4"/>
        <v>888</v>
      </c>
      <c r="Q6" s="31">
        <f t="shared" si="4"/>
        <v>1107</v>
      </c>
      <c r="R6" s="31">
        <f t="shared" si="4"/>
        <v>13284</v>
      </c>
      <c r="S6" s="31">
        <f t="shared" si="4"/>
        <v>442638</v>
      </c>
      <c r="T6" s="31">
        <f t="shared" si="4"/>
        <v>35172</v>
      </c>
      <c r="U6" s="31">
        <f t="shared" si="4"/>
        <v>477810</v>
      </c>
      <c r="V6" s="32">
        <v>14310</v>
      </c>
      <c r="W6" s="32">
        <v>0</v>
      </c>
      <c r="X6" s="32">
        <v>14310</v>
      </c>
      <c r="Y6" s="32">
        <v>171720</v>
      </c>
      <c r="Z6" s="32">
        <v>8592</v>
      </c>
      <c r="AA6" s="33"/>
      <c r="AB6" s="34">
        <v>1</v>
      </c>
      <c r="AC6" s="34"/>
      <c r="AD6" s="34">
        <f t="shared" ref="AD6" si="5">AB6+AC6</f>
        <v>1</v>
      </c>
      <c r="AF6" s="47">
        <f t="shared" ref="AF6:AF9" si="6">F6-AE6</f>
        <v>35130</v>
      </c>
    </row>
    <row r="7" spans="1:32" s="46" customFormat="1" x14ac:dyDescent="0.3">
      <c r="A7" s="36" t="s">
        <v>35</v>
      </c>
      <c r="B7" s="36" t="s">
        <v>32</v>
      </c>
      <c r="C7" s="36" t="s">
        <v>33</v>
      </c>
      <c r="D7" s="36" t="s">
        <v>36</v>
      </c>
      <c r="E7" s="37"/>
      <c r="F7" s="38">
        <v>18630</v>
      </c>
      <c r="G7" s="38">
        <f>F7*12</f>
        <v>223560</v>
      </c>
      <c r="H7" s="39">
        <f>F7*5/100</f>
        <v>931.5</v>
      </c>
      <c r="I7" s="38">
        <f>F7+H7</f>
        <v>19561.5</v>
      </c>
      <c r="J7" s="40">
        <f>H7*12</f>
        <v>11178</v>
      </c>
      <c r="K7" s="40">
        <v>875</v>
      </c>
      <c r="L7" s="38">
        <f>K7*12</f>
        <v>10500</v>
      </c>
      <c r="M7" s="38">
        <f t="shared" ref="M7:M8" si="7">IF(OR(B7="คนงาน",B7="เจ้าหน้าที่รักษาความปลอดภัย",B7="พนักงานขับรถยนต์"),MAX(0, MIN(1500, 11000 - I7)),MAX(0, MIN(1500, 14600 - I7)))</f>
        <v>0</v>
      </c>
      <c r="N7" s="38">
        <f>M7*12</f>
        <v>0</v>
      </c>
      <c r="O7" s="38">
        <f>ROUND(I7*0.2%,0)</f>
        <v>39</v>
      </c>
      <c r="P7" s="38">
        <f>O7*12</f>
        <v>468</v>
      </c>
      <c r="Q7" s="38">
        <f>ROUND(I7*3%,0)</f>
        <v>587</v>
      </c>
      <c r="R7" s="38">
        <f>Q7*12</f>
        <v>7044</v>
      </c>
      <c r="S7" s="41">
        <f>G7+J7+N7</f>
        <v>234738</v>
      </c>
      <c r="T7" s="42">
        <f>L7+P7+R7</f>
        <v>18012</v>
      </c>
      <c r="U7" s="43">
        <f>T7+S7</f>
        <v>252750</v>
      </c>
      <c r="V7" s="38"/>
      <c r="W7" s="38"/>
      <c r="X7" s="38"/>
      <c r="Y7" s="38"/>
      <c r="Z7" s="38"/>
      <c r="AA7" s="44"/>
      <c r="AB7" s="45"/>
      <c r="AC7" s="45"/>
      <c r="AD7" s="45"/>
      <c r="AE7" s="46">
        <v>18630</v>
      </c>
      <c r="AF7" s="47">
        <f t="shared" si="6"/>
        <v>0</v>
      </c>
    </row>
    <row r="8" spans="1:32" s="46" customFormat="1" x14ac:dyDescent="0.3">
      <c r="A8" s="36" t="s">
        <v>37</v>
      </c>
      <c r="B8" s="36" t="s">
        <v>38</v>
      </c>
      <c r="C8" s="36" t="s">
        <v>33</v>
      </c>
      <c r="D8" s="36" t="s">
        <v>39</v>
      </c>
      <c r="E8" s="37"/>
      <c r="F8" s="38">
        <v>16500</v>
      </c>
      <c r="G8" s="38">
        <f>F8*12</f>
        <v>198000</v>
      </c>
      <c r="H8" s="38">
        <f>F8*5/100</f>
        <v>825</v>
      </c>
      <c r="I8" s="38">
        <f>F8+H8</f>
        <v>17325</v>
      </c>
      <c r="J8" s="40">
        <f>H8*12</f>
        <v>9900</v>
      </c>
      <c r="K8" s="40">
        <v>875</v>
      </c>
      <c r="L8" s="38">
        <f>K8*12</f>
        <v>10500</v>
      </c>
      <c r="M8" s="38">
        <f t="shared" si="7"/>
        <v>0</v>
      </c>
      <c r="N8" s="38">
        <f>M8*12</f>
        <v>0</v>
      </c>
      <c r="O8" s="38">
        <f>ROUND(I8*0.2%,0)</f>
        <v>35</v>
      </c>
      <c r="P8" s="38">
        <f>O8*12</f>
        <v>420</v>
      </c>
      <c r="Q8" s="38">
        <f>ROUND(I8*3%,0)</f>
        <v>520</v>
      </c>
      <c r="R8" s="38">
        <f>Q8*12</f>
        <v>6240</v>
      </c>
      <c r="S8" s="41">
        <f>G8+J8+N8</f>
        <v>207900</v>
      </c>
      <c r="T8" s="42">
        <f>L8+P8+R8</f>
        <v>17160</v>
      </c>
      <c r="U8" s="43">
        <f>T8+S8</f>
        <v>225060</v>
      </c>
      <c r="V8" s="38"/>
      <c r="W8" s="38"/>
      <c r="X8" s="38"/>
      <c r="Y8" s="38"/>
      <c r="Z8" s="38"/>
      <c r="AA8" s="44"/>
      <c r="AB8" s="45"/>
      <c r="AC8" s="45"/>
      <c r="AD8" s="45"/>
      <c r="AE8" s="46">
        <v>16500</v>
      </c>
      <c r="AF8" s="47">
        <f t="shared" si="6"/>
        <v>0</v>
      </c>
    </row>
    <row r="9" spans="1:32" s="46" customFormat="1" x14ac:dyDescent="0.3">
      <c r="A9" s="48"/>
      <c r="B9" s="48"/>
      <c r="C9" s="48"/>
      <c r="D9" s="48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1"/>
      <c r="V9" s="38"/>
      <c r="W9" s="38"/>
      <c r="X9" s="38"/>
      <c r="Y9" s="38"/>
      <c r="Z9" s="38"/>
      <c r="AA9" s="44"/>
      <c r="AB9" s="45"/>
      <c r="AC9" s="45"/>
      <c r="AD9" s="45"/>
      <c r="AF9" s="47">
        <f t="shared" si="6"/>
        <v>0</v>
      </c>
    </row>
    <row r="10" spans="1:32" s="57" customFormat="1" x14ac:dyDescent="0.3">
      <c r="A10" s="52" t="s">
        <v>40</v>
      </c>
      <c r="B10" s="53"/>
      <c r="C10" s="53"/>
      <c r="D10" s="53"/>
      <c r="E10" s="54"/>
      <c r="F10" s="55">
        <f>F3</f>
        <v>56940</v>
      </c>
      <c r="G10" s="55">
        <f t="shared" ref="G10:AD10" si="8">G3</f>
        <v>683280</v>
      </c>
      <c r="H10" s="55">
        <f t="shared" si="8"/>
        <v>2847</v>
      </c>
      <c r="I10" s="55">
        <f t="shared" si="8"/>
        <v>59787</v>
      </c>
      <c r="J10" s="55">
        <f t="shared" si="8"/>
        <v>34164</v>
      </c>
      <c r="K10" s="55">
        <f t="shared" si="8"/>
        <v>2625</v>
      </c>
      <c r="L10" s="55">
        <f t="shared" si="8"/>
        <v>31500</v>
      </c>
      <c r="M10" s="55">
        <f t="shared" si="8"/>
        <v>0</v>
      </c>
      <c r="N10" s="55">
        <f t="shared" si="8"/>
        <v>0</v>
      </c>
      <c r="O10" s="55">
        <f t="shared" si="8"/>
        <v>120</v>
      </c>
      <c r="P10" s="55">
        <f t="shared" si="8"/>
        <v>1440</v>
      </c>
      <c r="Q10" s="55">
        <f t="shared" si="8"/>
        <v>1794</v>
      </c>
      <c r="R10" s="55">
        <f t="shared" si="8"/>
        <v>21528</v>
      </c>
      <c r="S10" s="55">
        <f t="shared" si="8"/>
        <v>717444</v>
      </c>
      <c r="T10" s="55">
        <f t="shared" si="8"/>
        <v>54468</v>
      </c>
      <c r="U10" s="55">
        <f t="shared" si="8"/>
        <v>771912</v>
      </c>
      <c r="V10" s="56">
        <f t="shared" si="8"/>
        <v>37250</v>
      </c>
      <c r="W10" s="56">
        <f t="shared" si="8"/>
        <v>0</v>
      </c>
      <c r="X10" s="56">
        <f t="shared" si="8"/>
        <v>37250</v>
      </c>
      <c r="Y10" s="56">
        <f t="shared" si="8"/>
        <v>447000</v>
      </c>
      <c r="Z10" s="56">
        <f t="shared" si="8"/>
        <v>22356</v>
      </c>
      <c r="AA10" s="56">
        <f t="shared" si="8"/>
        <v>0</v>
      </c>
      <c r="AB10" s="56">
        <f t="shared" si="8"/>
        <v>1</v>
      </c>
      <c r="AC10" s="56">
        <f t="shared" si="8"/>
        <v>0</v>
      </c>
      <c r="AD10" s="56">
        <f t="shared" si="8"/>
        <v>1</v>
      </c>
    </row>
  </sheetData>
  <mergeCells count="4">
    <mergeCell ref="A1:Z1"/>
    <mergeCell ref="A3:D3"/>
    <mergeCell ref="A4:B4"/>
    <mergeCell ref="A6:B6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สรุป70สถาบันภาษา</vt:lpstr>
      <vt:lpstr>สรุป70สถาบันภาษา!Print_Area</vt:lpstr>
      <vt:lpstr>สรุป70สถาบันภาษา!Print_Titles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2026-07-18T03:45:43Z</dcterms:created>
  <dcterms:modified xsi:type="dcterms:W3CDTF">2026-07-18T03:45:58Z</dcterms:modified>
</cp:coreProperties>
</file>