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ภูพานเพล" sheetId="1" r:id="rId1"/>
  </sheets>
  <definedNames>
    <definedName name="_xlnm.Print_Area" localSheetId="0">สรุป70ภูพานเพล!$A$1:$U$13</definedName>
    <definedName name="_xlnm.Print_Titles" localSheetId="0">สรุป70ภูพานเพล!$2:$2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 l="1"/>
  <c r="AA13" i="1"/>
  <c r="Z13" i="1"/>
  <c r="Y13" i="1"/>
  <c r="X13" i="1"/>
  <c r="W13" i="1"/>
  <c r="V13" i="1"/>
  <c r="AF12" i="1"/>
  <c r="AD12" i="1"/>
  <c r="L12" i="1"/>
  <c r="H12" i="1"/>
  <c r="J12" i="1" s="1"/>
  <c r="G12" i="1"/>
  <c r="AF11" i="1"/>
  <c r="AD11" i="1"/>
  <c r="L11" i="1"/>
  <c r="H11" i="1"/>
  <c r="J11" i="1" s="1"/>
  <c r="G11" i="1"/>
  <c r="AF10" i="1"/>
  <c r="AD10" i="1"/>
  <c r="N10" i="1"/>
  <c r="L10" i="1"/>
  <c r="J10" i="1"/>
  <c r="H10" i="1"/>
  <c r="I10" i="1" s="1"/>
  <c r="G10" i="1"/>
  <c r="S10" i="1" s="1"/>
  <c r="AF9" i="1"/>
  <c r="AD9" i="1"/>
  <c r="L9" i="1"/>
  <c r="H9" i="1"/>
  <c r="J9" i="1" s="1"/>
  <c r="G9" i="1"/>
  <c r="AF8" i="1"/>
  <c r="AD8" i="1"/>
  <c r="Q8" i="1"/>
  <c r="R8" i="1" s="1"/>
  <c r="M8" i="1"/>
  <c r="N8" i="1" s="1"/>
  <c r="L8" i="1"/>
  <c r="I8" i="1"/>
  <c r="O8" i="1" s="1"/>
  <c r="P8" i="1" s="1"/>
  <c r="H8" i="1"/>
  <c r="J8" i="1" s="1"/>
  <c r="G8" i="1"/>
  <c r="S8" i="1" s="1"/>
  <c r="AF7" i="1"/>
  <c r="AD7" i="1"/>
  <c r="L7" i="1"/>
  <c r="H7" i="1"/>
  <c r="J7" i="1" s="1"/>
  <c r="G7" i="1"/>
  <c r="AF6" i="1"/>
  <c r="AD6" i="1"/>
  <c r="L6" i="1"/>
  <c r="H6" i="1"/>
  <c r="J6" i="1" s="1"/>
  <c r="G6" i="1"/>
  <c r="AF5" i="1"/>
  <c r="AD5" i="1"/>
  <c r="L5" i="1"/>
  <c r="L4" i="1" s="1"/>
  <c r="L3" i="1" s="1"/>
  <c r="L13" i="1" s="1"/>
  <c r="H5" i="1"/>
  <c r="J5" i="1" s="1"/>
  <c r="J4" i="1" s="1"/>
  <c r="J3" i="1" s="1"/>
  <c r="J13" i="1" s="1"/>
  <c r="G5" i="1"/>
  <c r="AD4" i="1"/>
  <c r="K4" i="1"/>
  <c r="K3" i="1" s="1"/>
  <c r="K13" i="1" s="1"/>
  <c r="H4" i="1"/>
  <c r="H3" i="1" s="1"/>
  <c r="H13" i="1" s="1"/>
  <c r="G4" i="1"/>
  <c r="G3" i="1" s="1"/>
  <c r="G13" i="1" s="1"/>
  <c r="F4" i="1"/>
  <c r="AC3" i="1"/>
  <c r="AC13" i="1" s="1"/>
  <c r="F3" i="1"/>
  <c r="F13" i="1" s="1"/>
  <c r="Q10" i="1" l="1"/>
  <c r="R10" i="1" s="1"/>
  <c r="O10" i="1"/>
  <c r="P10" i="1" s="1"/>
  <c r="T8" i="1"/>
  <c r="U8" i="1" s="1"/>
  <c r="T10" i="1"/>
  <c r="U10" i="1" s="1"/>
  <c r="I7" i="1"/>
  <c r="I11" i="1"/>
  <c r="I5" i="1"/>
  <c r="I12" i="1"/>
  <c r="AD3" i="1"/>
  <c r="AD13" i="1" s="1"/>
  <c r="I6" i="1"/>
  <c r="I9" i="1"/>
  <c r="Q6" i="1" l="1"/>
  <c r="R6" i="1" s="1"/>
  <c r="O6" i="1"/>
  <c r="P6" i="1" s="1"/>
  <c r="T6" i="1" s="1"/>
  <c r="M6" i="1"/>
  <c r="N6" i="1" s="1"/>
  <c r="S6" i="1" s="1"/>
  <c r="Q12" i="1"/>
  <c r="R12" i="1" s="1"/>
  <c r="M12" i="1"/>
  <c r="N12" i="1" s="1"/>
  <c r="S12" i="1" s="1"/>
  <c r="O12" i="1"/>
  <c r="P12" i="1" s="1"/>
  <c r="Q9" i="1"/>
  <c r="R9" i="1" s="1"/>
  <c r="O9" i="1"/>
  <c r="P9" i="1" s="1"/>
  <c r="M9" i="1"/>
  <c r="N9" i="1" s="1"/>
  <c r="S9" i="1" s="1"/>
  <c r="O5" i="1"/>
  <c r="M5" i="1"/>
  <c r="I4" i="1"/>
  <c r="I3" i="1" s="1"/>
  <c r="I13" i="1" s="1"/>
  <c r="Q5" i="1"/>
  <c r="O11" i="1"/>
  <c r="P11" i="1" s="1"/>
  <c r="M11" i="1"/>
  <c r="N11" i="1" s="1"/>
  <c r="S11" i="1" s="1"/>
  <c r="Q11" i="1"/>
  <c r="R11" i="1" s="1"/>
  <c r="Q7" i="1"/>
  <c r="R7" i="1" s="1"/>
  <c r="O7" i="1"/>
  <c r="P7" i="1" s="1"/>
  <c r="M7" i="1"/>
  <c r="N7" i="1" s="1"/>
  <c r="S7" i="1" s="1"/>
  <c r="N5" i="1" l="1"/>
  <c r="M4" i="1"/>
  <c r="M3" i="1" s="1"/>
  <c r="M13" i="1" s="1"/>
  <c r="O4" i="1"/>
  <c r="O3" i="1" s="1"/>
  <c r="O13" i="1" s="1"/>
  <c r="P5" i="1"/>
  <c r="T9" i="1"/>
  <c r="U9" i="1" s="1"/>
  <c r="T7" i="1"/>
  <c r="U7" i="1" s="1"/>
  <c r="T12" i="1"/>
  <c r="U12" i="1" s="1"/>
  <c r="T11" i="1"/>
  <c r="U11" i="1" s="1"/>
  <c r="U6" i="1"/>
  <c r="Q4" i="1"/>
  <c r="Q3" i="1" s="1"/>
  <c r="Q13" i="1" s="1"/>
  <c r="R5" i="1"/>
  <c r="R4" i="1" s="1"/>
  <c r="R3" i="1" s="1"/>
  <c r="R13" i="1" s="1"/>
  <c r="P4" i="1" l="1"/>
  <c r="P3" i="1" s="1"/>
  <c r="P13" i="1" s="1"/>
  <c r="T13" i="1" s="1"/>
  <c r="T5" i="1"/>
  <c r="N4" i="1"/>
  <c r="N3" i="1" s="1"/>
  <c r="N13" i="1" s="1"/>
  <c r="S13" i="1" s="1"/>
  <c r="S5" i="1"/>
  <c r="S4" i="1" s="1"/>
  <c r="S3" i="1" s="1"/>
  <c r="U5" i="1" l="1"/>
  <c r="U4" i="1" s="1"/>
  <c r="U3" i="1" s="1"/>
  <c r="U13" i="1" s="1"/>
  <c r="T4" i="1"/>
  <c r="T3" i="1" s="1"/>
</calcChain>
</file>

<file path=xl/sharedStrings.xml><?xml version="1.0" encoding="utf-8"?>
<sst xmlns="http://schemas.openxmlformats.org/spreadsheetml/2006/main" count="79" uniqueCount="65">
  <si>
    <t>คำขอตั้งงบประมาณศูนย์ฝึกประสบการณ์วิชาชีพภูพานเพลซ ลูกจ้างชั่วคราว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</si>
  <si>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</si>
  <si>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</si>
  <si>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</si>
  <si>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</si>
  <si>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</si>
  <si>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</si>
  <si>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
12</t>
  </si>
  <si>
    <t>เงิน
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</si>
  <si>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</si>
  <si>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</si>
  <si>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</si>
  <si>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ประกันสังคม*12</t>
  </si>
  <si>
    <t>ค่า
ครองชีพ</t>
  </si>
  <si>
    <t>ค่าครองชีพ*12</t>
  </si>
  <si>
    <t>กองทุนทดแทน 0.2%</t>
  </si>
  <si>
    <t>กองทุนทดแทน 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</si>
  <si>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</si>
  <si>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</si>
  <si>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</si>
  <si>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</si>
  <si>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</si>
  <si>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</si>
  <si>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</si>
  <si>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</si>
  <si>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</si>
  <si>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</si>
  <si>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</si>
  <si>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</si>
  <si>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กองกลาง</t>
    </r>
    <r>
      <rPr>
        <sz val="14"/>
        <rFont val="TH SarabunPSK"/>
        <family val="2"/>
      </rPr>
      <t>    (รวมทั้งหมด 8 คน)</t>
    </r>
  </si>
  <si>
    <r>
      <t>  </t>
    </r>
    <r>
      <rPr>
        <b/>
        <sz val="14"/>
        <rFont val="TH SarabunPSK"/>
        <family val="2"/>
      </rPr>
      <t>ศูนย์ฝึกประสบการณ์วิชาชีพอาคารเอนกประสงค์ภูพานเพลซ</t>
    </r>
  </si>
  <si>
    <t>    1 นางสาว พจนีย์  จักรศรี</t>
  </si>
  <si>
    <t>พนักงานบริหารทั่วไป</t>
  </si>
  <si>
    <t>PP 001</t>
  </si>
  <si>
    <t>ประกาศนียบัตรวิชาชีพ</t>
  </si>
  <si>
    <t>    2 นางสาว ศรินยา  สารหงษ์</t>
  </si>
  <si>
    <t>พนักงานบริการห้องอาหาร</t>
  </si>
  <si>
    <t>PP 007</t>
  </si>
  <si>
    <t>มัธยมศึกษาปีที่ 6 (ม.6)</t>
  </si>
  <si>
    <t>    3 นาย วันเฉลิม  ปานสังข์</t>
  </si>
  <si>
    <t>พนักงานจัดเลี้ยง</t>
  </si>
  <si>
    <t>PP 010</t>
  </si>
  <si>
    <t>    4 นาง ลำพูน  สิงหันต์</t>
  </si>
  <si>
    <t>แม่บ้านซักรีด</t>
  </si>
  <si>
    <t>PP 017</t>
  </si>
  <si>
    <t>    5 นาย นคร  ทุ่มโมง</t>
  </si>
  <si>
    <t>พนักงานซักรีด</t>
  </si>
  <si>
    <t>PP 018</t>
  </si>
  <si>
    <t>    6 นาย จันทร์ประโส  แสงชะวะเดช</t>
  </si>
  <si>
    <t>พนักงานขับรถยนต์/พนักงานดูแลสวน</t>
  </si>
  <si>
    <t>PP 020</t>
  </si>
  <si>
    <t>    7 นางสาว เบญจวรรณ  ศรีลำเนา</t>
  </si>
  <si>
    <t>พนักงานแม่บ้านห้องพัก</t>
  </si>
  <si>
    <t>PP 021</t>
  </si>
  <si>
    <t>มัธยมศึกษาปีที่ 3 (ม.3)</t>
  </si>
  <si>
    <t>    8 นางสาว อักษร  พองพลา</t>
  </si>
  <si>
    <t>พนักงานต้อนรับ</t>
  </si>
  <si>
    <t>PP 023</t>
  </si>
  <si>
    <t>รวมทั้งสิ้น 8 คน</t>
  </si>
  <si>
    <t>ลาออก</t>
  </si>
  <si>
    <t xml:space="preserve"> นางสาว ณฐกร  โสมนาม</t>
  </si>
  <si>
    <t>นางสาว ภัทรตะญา  แถมสมดี</t>
  </si>
  <si>
    <t>นาง สมหมาย  หงษ์สา</t>
  </si>
  <si>
    <t>นาง พันนิภา  ชลอาวาส</t>
  </si>
  <si>
    <t xml:space="preserve"> นาย ดำรงค์  กั้วพิสมัย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</si>
</sst>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b/>
      <u/>
      <sz val="14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5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6" fillId="7" borderId="10" xfId="0" applyFont="1" applyFill="1" applyBorder="1" applyAlignment="1">
      <alignment vertical="top"/>
    </xf>
    <xf numFmtId="0" fontId="6" fillId="7" borderId="1" xfId="0" applyFont="1" applyFill="1" applyBorder="1" applyAlignment="1">
      <alignment vertical="top"/>
    </xf>
    <xf numFmtId="0" fontId="6" fillId="7" borderId="7" xfId="0" applyFont="1" applyFill="1" applyBorder="1" applyAlignment="1">
      <alignment vertical="top"/>
    </xf>
    <xf numFmtId="43" fontId="7" fillId="7" borderId="8" xfId="1" applyFont="1" applyFill="1" applyBorder="1" applyAlignment="1">
      <alignment horizontal="right" vertical="top"/>
    </xf>
    <xf numFmtId="187" fontId="6" fillId="7" borderId="8" xfId="1" applyNumberFormat="1" applyFont="1" applyFill="1" applyBorder="1" applyAlignment="1">
      <alignment horizontal="right" vertical="top"/>
    </xf>
    <xf numFmtId="187" fontId="6" fillId="8" borderId="11" xfId="1" applyNumberFormat="1" applyFont="1" applyFill="1" applyBorder="1" applyAlignment="1">
      <alignment horizontal="right" vertical="top"/>
    </xf>
    <xf numFmtId="0" fontId="7" fillId="8" borderId="0" xfId="0" applyFont="1" applyFill="1" applyAlignment="1">
      <alignment vertical="top"/>
    </xf>
    <xf numFmtId="0" fontId="7" fillId="8" borderId="9" xfId="0" applyFont="1" applyFill="1" applyBorder="1" applyAlignment="1">
      <alignment vertical="top"/>
    </xf>
    <xf numFmtId="0" fontId="7" fillId="9" borderId="12" xfId="0" applyFont="1" applyFill="1" applyBorder="1" applyAlignment="1">
      <alignment vertical="top"/>
    </xf>
    <xf numFmtId="0" fontId="7" fillId="9" borderId="13" xfId="0" applyFont="1" applyFill="1" applyBorder="1" applyAlignment="1">
      <alignment vertical="top"/>
    </xf>
    <xf numFmtId="0" fontId="7" fillId="9" borderId="11" xfId="0" applyFont="1" applyFill="1" applyBorder="1" applyAlignment="1">
      <alignment vertical="top"/>
    </xf>
    <xf numFmtId="43" fontId="7" fillId="9" borderId="11" xfId="1" applyFont="1" applyFill="1" applyBorder="1" applyAlignment="1">
      <alignment horizontal="right" vertical="top"/>
    </xf>
    <xf numFmtId="187" fontId="8" fillId="9" borderId="11" xfId="1" applyNumberFormat="1" applyFont="1" applyFill="1" applyBorder="1" applyAlignment="1">
      <alignment horizontal="right" vertical="top"/>
    </xf>
    <xf numFmtId="187" fontId="9" fillId="9" borderId="11" xfId="1" applyNumberFormat="1" applyFont="1" applyFill="1" applyBorder="1" applyAlignment="1">
      <alignment horizontal="right" vertical="top"/>
    </xf>
    <xf numFmtId="187" fontId="8" fillId="10" borderId="11" xfId="1" applyNumberFormat="1" applyFont="1" applyFill="1" applyBorder="1" applyAlignment="1">
      <alignment horizontal="right" vertical="top"/>
    </xf>
    <xf numFmtId="0" fontId="7" fillId="10" borderId="0" xfId="0" applyFont="1" applyFill="1" applyAlignment="1">
      <alignment vertical="top"/>
    </xf>
    <xf numFmtId="0" fontId="7" fillId="10" borderId="9" xfId="0" applyFont="1" applyFill="1" applyBorder="1" applyAlignment="1">
      <alignment vertical="top"/>
    </xf>
    <xf numFmtId="0" fontId="7" fillId="4" borderId="11" xfId="0" applyFont="1" applyFill="1" applyBorder="1" applyAlignment="1">
      <alignment vertical="top"/>
    </xf>
    <xf numFmtId="0" fontId="7" fillId="4" borderId="11" xfId="0" applyFont="1" applyFill="1" applyBorder="1" applyAlignment="1">
      <alignment horizontal="center" vertical="top"/>
    </xf>
    <xf numFmtId="187" fontId="7" fillId="4" borderId="11" xfId="1" applyNumberFormat="1" applyFont="1" applyFill="1" applyBorder="1" applyAlignment="1">
      <alignment horizontal="right" vertical="top"/>
    </xf>
    <xf numFmtId="187" fontId="6" fillId="4" borderId="11" xfId="1" applyNumberFormat="1" applyFont="1" applyFill="1" applyBorder="1" applyAlignment="1">
      <alignment horizontal="right" vertical="top"/>
    </xf>
    <xf numFmtId="0" fontId="7" fillId="4" borderId="0" xfId="0" applyFont="1" applyFill="1" applyAlignment="1">
      <alignment vertical="top"/>
    </xf>
    <xf numFmtId="0" fontId="7" fillId="4" borderId="9" xfId="0" applyFont="1" applyFill="1" applyBorder="1" applyAlignment="1">
      <alignment vertical="top"/>
    </xf>
    <xf numFmtId="187" fontId="7" fillId="4" borderId="0" xfId="0" applyNumberFormat="1" applyFont="1" applyFill="1" applyAlignment="1">
      <alignment vertical="top"/>
    </xf>
    <xf numFmtId="0" fontId="4" fillId="7" borderId="14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vertical="top"/>
    </xf>
    <xf numFmtId="0" fontId="3" fillId="7" borderId="15" xfId="0" applyFont="1" applyFill="1" applyBorder="1" applyAlignment="1">
      <alignment horizontal="right" vertical="top"/>
    </xf>
    <xf numFmtId="187" fontId="4" fillId="7" borderId="15" xfId="1" applyNumberFormat="1" applyFont="1" applyFill="1" applyBorder="1" applyAlignment="1">
      <alignment horizontal="right" vertical="top"/>
    </xf>
    <xf numFmtId="187" fontId="4" fillId="5" borderId="15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9"/>
  <sheetViews>
    <sheetView showGridLines="0" tabSelected="1" view="pageBreakPreview" zoomScaleNormal="90" zoomScaleSheetLayoutView="100" workbookViewId="0">
      <pane ySplit="2" topLeftCell="A3" activePane="bottomLeft" state="frozen"/>
      <selection activeCell="U281" sqref="U281"/>
      <selection pane="bottomLeft" activeCell="F5" sqref="F5"/>
    </sheetView>
  </sheetViews>
  <sheetFormatPr defaultColWidth="9" defaultRowHeight="18.75" x14ac:dyDescent="0.3"/>
  <cols>
    <col min="1" max="1" width="24.625" style="2" customWidth="1"/>
    <col min="2" max="2" width="16.875" style="2" customWidth="1"/>
    <col min="3" max="3" width="7.625" style="2" customWidth="1"/>
    <col min="4" max="4" width="7.125" style="2" customWidth="1"/>
    <col min="5" max="5" width="15.25" style="2" hidden="1" customWidth="1"/>
    <col min="6" max="6" width="9.125" style="48" customWidth="1"/>
    <col min="7" max="7" width="10" style="48" customWidth="1"/>
    <col min="8" max="8" width="8.125" style="48" customWidth="1"/>
    <col min="9" max="9" width="8.625" style="48" customWidth="1"/>
    <col min="10" max="10" width="7.25" style="48" customWidth="1"/>
    <col min="11" max="11" width="8.25" style="48" customWidth="1"/>
    <col min="12" max="12" width="9.375" style="48" customWidth="1"/>
    <col min="13" max="13" width="8.125" style="48" customWidth="1"/>
    <col min="14" max="14" width="9" style="48" customWidth="1"/>
    <col min="15" max="15" width="8.125" style="48" customWidth="1"/>
    <col min="16" max="16" width="9" style="48" customWidth="1"/>
    <col min="17" max="17" width="9.125" style="48" customWidth="1"/>
    <col min="18" max="18" width="9.625" style="48" customWidth="1"/>
    <col min="19" max="19" width="10.125" style="48" customWidth="1"/>
    <col min="20" max="20" width="8.375" style="48" customWidth="1"/>
    <col min="21" max="21" width="10" style="49" customWidth="1"/>
    <col min="22" max="22" width="10.875" style="48" customWidth="1"/>
    <col min="23" max="23" width="5.75" style="48" customWidth="1"/>
    <col min="24" max="24" width="10.875" style="48" customWidth="1"/>
    <col min="25" max="25" width="11.25" style="48" customWidth="1"/>
    <col min="26" max="26" width="9.625" style="48" customWidth="1"/>
    <col min="27" max="27" width="9" style="2" customWidth="1"/>
    <col min="28" max="28" width="7.125" style="2" customWidth="1"/>
    <col min="29" max="29" width="7.375" style="2" customWidth="1"/>
    <col min="30" max="30" width="9" style="2" customWidth="1"/>
    <col min="31" max="16384" width="9" style="2"/>
  </cols>
  <sheetData>
    <row r="1" spans="1:32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4" customFormat="1" x14ac:dyDescent="0.2">
      <c r="A3" s="18" t="s">
        <v>29</v>
      </c>
      <c r="B3" s="19"/>
      <c r="C3" s="19"/>
      <c r="D3" s="20"/>
      <c r="E3" s="21"/>
      <c r="F3" s="22">
        <f>F4</f>
        <v>109950</v>
      </c>
      <c r="G3" s="22">
        <f t="shared" ref="G3:U3" si="0">G4</f>
        <v>1319400</v>
      </c>
      <c r="H3" s="22">
        <f t="shared" si="0"/>
        <v>5497.5</v>
      </c>
      <c r="I3" s="22">
        <f t="shared" si="0"/>
        <v>115447.5</v>
      </c>
      <c r="J3" s="22">
        <f t="shared" si="0"/>
        <v>65970</v>
      </c>
      <c r="K3" s="22">
        <f t="shared" si="0"/>
        <v>6000</v>
      </c>
      <c r="L3" s="22">
        <f t="shared" si="0"/>
        <v>72000</v>
      </c>
      <c r="M3" s="22">
        <f t="shared" si="0"/>
        <v>0</v>
      </c>
      <c r="N3" s="22">
        <f t="shared" si="0"/>
        <v>0</v>
      </c>
      <c r="O3" s="22">
        <f t="shared" si="0"/>
        <v>230</v>
      </c>
      <c r="P3" s="22">
        <f t="shared" si="0"/>
        <v>2760</v>
      </c>
      <c r="Q3" s="22">
        <f t="shared" si="0"/>
        <v>3463</v>
      </c>
      <c r="R3" s="22">
        <f t="shared" si="0"/>
        <v>41556</v>
      </c>
      <c r="S3" s="22">
        <f t="shared" si="0"/>
        <v>1385370</v>
      </c>
      <c r="T3" s="22">
        <f t="shared" si="0"/>
        <v>116316</v>
      </c>
      <c r="U3" s="22">
        <f t="shared" si="0"/>
        <v>1501686</v>
      </c>
      <c r="V3" s="23">
        <v>1920290</v>
      </c>
      <c r="W3" s="23">
        <v>0</v>
      </c>
      <c r="X3" s="23">
        <v>1920290</v>
      </c>
      <c r="Y3" s="23">
        <v>23043480</v>
      </c>
      <c r="Z3" s="23">
        <v>1152636</v>
      </c>
      <c r="AB3" s="25">
        <v>9</v>
      </c>
      <c r="AC3" s="25">
        <f>SUM(AC4:AC12)</f>
        <v>0</v>
      </c>
      <c r="AD3" s="25">
        <f>AB3+AC3</f>
        <v>9</v>
      </c>
    </row>
    <row r="4" spans="1:32" s="33" customFormat="1" x14ac:dyDescent="0.2">
      <c r="A4" s="26" t="s">
        <v>30</v>
      </c>
      <c r="B4" s="27"/>
      <c r="C4" s="28"/>
      <c r="D4" s="28"/>
      <c r="E4" s="29"/>
      <c r="F4" s="30">
        <f>SUM(F5:F12)</f>
        <v>109950</v>
      </c>
      <c r="G4" s="30">
        <f t="shared" ref="G4:U4" si="1">SUM(G5:G12)</f>
        <v>1319400</v>
      </c>
      <c r="H4" s="30">
        <f t="shared" si="1"/>
        <v>5497.5</v>
      </c>
      <c r="I4" s="30">
        <f t="shared" si="1"/>
        <v>115447.5</v>
      </c>
      <c r="J4" s="30">
        <f t="shared" si="1"/>
        <v>65970</v>
      </c>
      <c r="K4" s="30">
        <f t="shared" si="1"/>
        <v>6000</v>
      </c>
      <c r="L4" s="30">
        <f t="shared" si="1"/>
        <v>72000</v>
      </c>
      <c r="M4" s="30">
        <f t="shared" si="1"/>
        <v>0</v>
      </c>
      <c r="N4" s="30">
        <f t="shared" si="1"/>
        <v>0</v>
      </c>
      <c r="O4" s="30">
        <f t="shared" si="1"/>
        <v>230</v>
      </c>
      <c r="P4" s="30">
        <f t="shared" si="1"/>
        <v>2760</v>
      </c>
      <c r="Q4" s="30">
        <f t="shared" si="1"/>
        <v>3463</v>
      </c>
      <c r="R4" s="30">
        <f t="shared" si="1"/>
        <v>41556</v>
      </c>
      <c r="S4" s="30">
        <f t="shared" si="1"/>
        <v>1385370</v>
      </c>
      <c r="T4" s="30">
        <f t="shared" si="1"/>
        <v>116316</v>
      </c>
      <c r="U4" s="31">
        <f t="shared" si="1"/>
        <v>1501686</v>
      </c>
      <c r="V4" s="32">
        <v>163950</v>
      </c>
      <c r="W4" s="32">
        <v>0</v>
      </c>
      <c r="X4" s="32">
        <v>163950</v>
      </c>
      <c r="Y4" s="32">
        <v>1967400</v>
      </c>
      <c r="Z4" s="32">
        <v>98412</v>
      </c>
      <c r="AB4" s="34">
        <v>9</v>
      </c>
      <c r="AC4" s="34"/>
      <c r="AD4" s="34">
        <f t="shared" ref="AD4:AD12" si="2">AB4+AC4</f>
        <v>9</v>
      </c>
    </row>
    <row r="5" spans="1:32" s="39" customFormat="1" x14ac:dyDescent="0.2">
      <c r="A5" s="35" t="s">
        <v>31</v>
      </c>
      <c r="B5" s="35" t="s">
        <v>32</v>
      </c>
      <c r="C5" s="35" t="s">
        <v>27</v>
      </c>
      <c r="D5" s="35" t="s">
        <v>33</v>
      </c>
      <c r="E5" s="36" t="s">
        <v>34</v>
      </c>
      <c r="F5" s="37">
        <v>13160</v>
      </c>
      <c r="G5" s="37">
        <f t="shared" ref="G5:G12" si="3">F5*12</f>
        <v>157920</v>
      </c>
      <c r="H5" s="37">
        <f>F5*5/100</f>
        <v>658</v>
      </c>
      <c r="I5" s="37">
        <f t="shared" ref="I5:I12" si="4">F5+H5</f>
        <v>13818</v>
      </c>
      <c r="J5" s="37">
        <f t="shared" ref="J5:J12" si="5">H5*12</f>
        <v>7896</v>
      </c>
      <c r="K5" s="37">
        <v>750</v>
      </c>
      <c r="L5" s="37">
        <f t="shared" ref="L5:L12" si="6">K5*12</f>
        <v>9000</v>
      </c>
      <c r="M5" s="37">
        <f>IF(OR(B5="คนงาน",B5="เจ้าหน้าที่รักษาความปลอดภัย",B5="พนักงานขับรถยนต์"),MAX(0, MIN(1500, 11000 - I5)),MAX(0, MIN(1000, 11000 - I5)))</f>
        <v>0</v>
      </c>
      <c r="N5" s="37">
        <f t="shared" ref="N5:N12" si="7">M5*12</f>
        <v>0</v>
      </c>
      <c r="O5" s="37">
        <f t="shared" ref="O5:O12" si="8">ROUND(I5*0.2%,0)</f>
        <v>28</v>
      </c>
      <c r="P5" s="37">
        <f t="shared" ref="P5:P12" si="9">O5*12</f>
        <v>336</v>
      </c>
      <c r="Q5" s="37">
        <f t="shared" ref="Q5:Q12" si="10">ROUND(I5*3%,0)</f>
        <v>415</v>
      </c>
      <c r="R5" s="37">
        <f t="shared" ref="R5:R12" si="11">Q5*12</f>
        <v>4980</v>
      </c>
      <c r="S5" s="37">
        <f>G5+J5+N5</f>
        <v>165816</v>
      </c>
      <c r="T5" s="37">
        <f>L5+P5+R5</f>
        <v>14316</v>
      </c>
      <c r="U5" s="38">
        <f t="shared" ref="U5:U12" si="12">T5+S5</f>
        <v>180132</v>
      </c>
      <c r="V5" s="37">
        <v>11530</v>
      </c>
      <c r="W5" s="37">
        <v>0</v>
      </c>
      <c r="X5" s="37">
        <v>11530</v>
      </c>
      <c r="Y5" s="37">
        <v>138360</v>
      </c>
      <c r="Z5" s="37">
        <v>6924</v>
      </c>
      <c r="AB5" s="40"/>
      <c r="AC5" s="40"/>
      <c r="AD5" s="40">
        <f t="shared" si="2"/>
        <v>0</v>
      </c>
      <c r="AE5" s="39">
        <v>13160</v>
      </c>
      <c r="AF5" s="41">
        <f>F5-AE5</f>
        <v>0</v>
      </c>
    </row>
    <row r="6" spans="1:32" s="39" customFormat="1" x14ac:dyDescent="0.2">
      <c r="A6" s="35" t="s">
        <v>35</v>
      </c>
      <c r="B6" s="35" t="s">
        <v>36</v>
      </c>
      <c r="C6" s="35" t="s">
        <v>27</v>
      </c>
      <c r="D6" s="35" t="s">
        <v>37</v>
      </c>
      <c r="E6" s="36" t="s">
        <v>38</v>
      </c>
      <c r="F6" s="37">
        <v>15920</v>
      </c>
      <c r="G6" s="37">
        <f t="shared" si="3"/>
        <v>191040</v>
      </c>
      <c r="H6" s="37">
        <f t="shared" ref="H6:H12" si="13">F6*5/100</f>
        <v>796</v>
      </c>
      <c r="I6" s="37">
        <f t="shared" si="4"/>
        <v>16716</v>
      </c>
      <c r="J6" s="37">
        <f t="shared" si="5"/>
        <v>9552</v>
      </c>
      <c r="K6" s="37">
        <v>750</v>
      </c>
      <c r="L6" s="37">
        <f t="shared" si="6"/>
        <v>9000</v>
      </c>
      <c r="M6" s="37">
        <f t="shared" ref="M6:M9" si="14">IF(OR(B6="คนงาน",B6="เจ้าหน้าที่รักษาความปลอดภัย",B6="พนักงานขับรถยนต์"),MAX(0, MIN(1500, 11000 - I6)),MAX(0, MIN(1000, 11000 - I6)))</f>
        <v>0</v>
      </c>
      <c r="N6" s="37">
        <f t="shared" si="7"/>
        <v>0</v>
      </c>
      <c r="O6" s="37">
        <f t="shared" si="8"/>
        <v>33</v>
      </c>
      <c r="P6" s="37">
        <f t="shared" si="9"/>
        <v>396</v>
      </c>
      <c r="Q6" s="37">
        <f t="shared" si="10"/>
        <v>501</v>
      </c>
      <c r="R6" s="37">
        <f t="shared" si="11"/>
        <v>6012</v>
      </c>
      <c r="S6" s="37">
        <f t="shared" ref="S6:S13" si="15">G6+J6+N6</f>
        <v>200592</v>
      </c>
      <c r="T6" s="37">
        <f t="shared" ref="T6:T13" si="16">L6+P6+R6</f>
        <v>15408</v>
      </c>
      <c r="U6" s="38">
        <f t="shared" si="12"/>
        <v>216000</v>
      </c>
      <c r="V6" s="37">
        <v>13620</v>
      </c>
      <c r="W6" s="37">
        <v>0</v>
      </c>
      <c r="X6" s="37">
        <v>13620</v>
      </c>
      <c r="Y6" s="37">
        <v>163440</v>
      </c>
      <c r="Z6" s="37">
        <v>8172</v>
      </c>
      <c r="AB6" s="40"/>
      <c r="AC6" s="40"/>
      <c r="AD6" s="40">
        <f t="shared" si="2"/>
        <v>0</v>
      </c>
      <c r="AE6" s="39">
        <v>15920</v>
      </c>
      <c r="AF6" s="41">
        <f t="shared" ref="AF6:AF12" si="17">F6-AE6</f>
        <v>0</v>
      </c>
    </row>
    <row r="7" spans="1:32" s="39" customFormat="1" x14ac:dyDescent="0.2">
      <c r="A7" s="35" t="s">
        <v>39</v>
      </c>
      <c r="B7" s="35" t="s">
        <v>40</v>
      </c>
      <c r="C7" s="35" t="s">
        <v>27</v>
      </c>
      <c r="D7" s="35" t="s">
        <v>41</v>
      </c>
      <c r="E7" s="36" t="s">
        <v>38</v>
      </c>
      <c r="F7" s="37">
        <v>12950</v>
      </c>
      <c r="G7" s="37">
        <f t="shared" si="3"/>
        <v>155400</v>
      </c>
      <c r="H7" s="37">
        <f t="shared" si="13"/>
        <v>647.5</v>
      </c>
      <c r="I7" s="37">
        <f t="shared" si="4"/>
        <v>13597.5</v>
      </c>
      <c r="J7" s="37">
        <f t="shared" si="5"/>
        <v>7770</v>
      </c>
      <c r="K7" s="37">
        <v>750</v>
      </c>
      <c r="L7" s="37">
        <f t="shared" si="6"/>
        <v>9000</v>
      </c>
      <c r="M7" s="37">
        <f t="shared" si="14"/>
        <v>0</v>
      </c>
      <c r="N7" s="37">
        <f t="shared" si="7"/>
        <v>0</v>
      </c>
      <c r="O7" s="37">
        <f t="shared" si="8"/>
        <v>27</v>
      </c>
      <c r="P7" s="37">
        <f t="shared" si="9"/>
        <v>324</v>
      </c>
      <c r="Q7" s="37">
        <f t="shared" si="10"/>
        <v>408</v>
      </c>
      <c r="R7" s="37">
        <f t="shared" si="11"/>
        <v>4896</v>
      </c>
      <c r="S7" s="37">
        <f t="shared" si="15"/>
        <v>163170</v>
      </c>
      <c r="T7" s="37">
        <f t="shared" si="16"/>
        <v>14220</v>
      </c>
      <c r="U7" s="38">
        <f t="shared" si="12"/>
        <v>177390</v>
      </c>
      <c r="V7" s="37">
        <v>11270</v>
      </c>
      <c r="W7" s="37">
        <v>0</v>
      </c>
      <c r="X7" s="37">
        <v>11270</v>
      </c>
      <c r="Y7" s="37">
        <v>135240</v>
      </c>
      <c r="Z7" s="37">
        <v>6768</v>
      </c>
      <c r="AB7" s="40"/>
      <c r="AC7" s="40"/>
      <c r="AD7" s="40">
        <f t="shared" si="2"/>
        <v>0</v>
      </c>
      <c r="AE7" s="39">
        <v>12950</v>
      </c>
      <c r="AF7" s="41">
        <f t="shared" si="17"/>
        <v>0</v>
      </c>
    </row>
    <row r="8" spans="1:32" s="39" customFormat="1" x14ac:dyDescent="0.2">
      <c r="A8" s="35" t="s">
        <v>42</v>
      </c>
      <c r="B8" s="35" t="s">
        <v>43</v>
      </c>
      <c r="C8" s="35" t="s">
        <v>27</v>
      </c>
      <c r="D8" s="35" t="s">
        <v>44</v>
      </c>
      <c r="E8" s="36" t="s">
        <v>38</v>
      </c>
      <c r="F8" s="37">
        <v>12990</v>
      </c>
      <c r="G8" s="37">
        <f t="shared" si="3"/>
        <v>155880</v>
      </c>
      <c r="H8" s="37">
        <f t="shared" si="13"/>
        <v>649.5</v>
      </c>
      <c r="I8" s="37">
        <f t="shared" si="4"/>
        <v>13639.5</v>
      </c>
      <c r="J8" s="37">
        <f t="shared" si="5"/>
        <v>7794</v>
      </c>
      <c r="K8" s="37">
        <v>750</v>
      </c>
      <c r="L8" s="37">
        <f t="shared" si="6"/>
        <v>9000</v>
      </c>
      <c r="M8" s="37">
        <f t="shared" si="14"/>
        <v>0</v>
      </c>
      <c r="N8" s="37">
        <f t="shared" si="7"/>
        <v>0</v>
      </c>
      <c r="O8" s="37">
        <f t="shared" si="8"/>
        <v>27</v>
      </c>
      <c r="P8" s="37">
        <f t="shared" si="9"/>
        <v>324</v>
      </c>
      <c r="Q8" s="37">
        <f t="shared" si="10"/>
        <v>409</v>
      </c>
      <c r="R8" s="37">
        <f t="shared" si="11"/>
        <v>4908</v>
      </c>
      <c r="S8" s="37">
        <f t="shared" si="15"/>
        <v>163674</v>
      </c>
      <c r="T8" s="37">
        <f t="shared" si="16"/>
        <v>14232</v>
      </c>
      <c r="U8" s="38">
        <f t="shared" si="12"/>
        <v>177906</v>
      </c>
      <c r="V8" s="37">
        <v>11320</v>
      </c>
      <c r="W8" s="37">
        <v>0</v>
      </c>
      <c r="X8" s="37">
        <v>11320</v>
      </c>
      <c r="Y8" s="37">
        <v>135840</v>
      </c>
      <c r="Z8" s="37">
        <v>6792</v>
      </c>
      <c r="AB8" s="40"/>
      <c r="AC8" s="40"/>
      <c r="AD8" s="40">
        <f t="shared" si="2"/>
        <v>0</v>
      </c>
      <c r="AE8" s="39">
        <v>12990</v>
      </c>
      <c r="AF8" s="41">
        <f t="shared" si="17"/>
        <v>0</v>
      </c>
    </row>
    <row r="9" spans="1:32" s="39" customFormat="1" x14ac:dyDescent="0.2">
      <c r="A9" s="35" t="s">
        <v>45</v>
      </c>
      <c r="B9" s="35" t="s">
        <v>46</v>
      </c>
      <c r="C9" s="35" t="s">
        <v>27</v>
      </c>
      <c r="D9" s="35" t="s">
        <v>47</v>
      </c>
      <c r="E9" s="36" t="s">
        <v>38</v>
      </c>
      <c r="F9" s="37">
        <v>16320</v>
      </c>
      <c r="G9" s="37">
        <f t="shared" si="3"/>
        <v>195840</v>
      </c>
      <c r="H9" s="37">
        <f t="shared" si="13"/>
        <v>816</v>
      </c>
      <c r="I9" s="37">
        <f t="shared" si="4"/>
        <v>17136</v>
      </c>
      <c r="J9" s="37">
        <f t="shared" si="5"/>
        <v>9792</v>
      </c>
      <c r="K9" s="37">
        <v>750</v>
      </c>
      <c r="L9" s="37">
        <f t="shared" si="6"/>
        <v>9000</v>
      </c>
      <c r="M9" s="37">
        <f t="shared" si="14"/>
        <v>0</v>
      </c>
      <c r="N9" s="37">
        <f t="shared" si="7"/>
        <v>0</v>
      </c>
      <c r="O9" s="37">
        <f t="shared" si="8"/>
        <v>34</v>
      </c>
      <c r="P9" s="37">
        <f t="shared" si="9"/>
        <v>408</v>
      </c>
      <c r="Q9" s="37">
        <f t="shared" si="10"/>
        <v>514</v>
      </c>
      <c r="R9" s="37">
        <f t="shared" si="11"/>
        <v>6168</v>
      </c>
      <c r="S9" s="37">
        <f t="shared" si="15"/>
        <v>205632</v>
      </c>
      <c r="T9" s="37">
        <f t="shared" si="16"/>
        <v>15576</v>
      </c>
      <c r="U9" s="38">
        <f t="shared" si="12"/>
        <v>221208</v>
      </c>
      <c r="V9" s="37">
        <v>13920</v>
      </c>
      <c r="W9" s="37">
        <v>0</v>
      </c>
      <c r="X9" s="37">
        <v>13920</v>
      </c>
      <c r="Y9" s="37">
        <v>167040</v>
      </c>
      <c r="Z9" s="37">
        <v>8352</v>
      </c>
      <c r="AB9" s="40"/>
      <c r="AC9" s="40"/>
      <c r="AD9" s="40">
        <f t="shared" si="2"/>
        <v>0</v>
      </c>
      <c r="AE9" s="39">
        <v>16320</v>
      </c>
      <c r="AF9" s="41">
        <f t="shared" si="17"/>
        <v>0</v>
      </c>
    </row>
    <row r="10" spans="1:32" s="39" customFormat="1" x14ac:dyDescent="0.2">
      <c r="A10" s="35" t="s">
        <v>48</v>
      </c>
      <c r="B10" s="35" t="s">
        <v>49</v>
      </c>
      <c r="C10" s="35" t="s">
        <v>27</v>
      </c>
      <c r="D10" s="35" t="s">
        <v>50</v>
      </c>
      <c r="E10" s="36" t="s">
        <v>38</v>
      </c>
      <c r="F10" s="37">
        <v>11960</v>
      </c>
      <c r="G10" s="37">
        <f t="shared" si="3"/>
        <v>143520</v>
      </c>
      <c r="H10" s="37">
        <f t="shared" si="13"/>
        <v>598</v>
      </c>
      <c r="I10" s="37">
        <f t="shared" si="4"/>
        <v>12558</v>
      </c>
      <c r="J10" s="37">
        <f t="shared" si="5"/>
        <v>7176</v>
      </c>
      <c r="K10" s="37">
        <v>750</v>
      </c>
      <c r="L10" s="37">
        <f t="shared" si="6"/>
        <v>9000</v>
      </c>
      <c r="M10" s="37"/>
      <c r="N10" s="37">
        <f t="shared" si="7"/>
        <v>0</v>
      </c>
      <c r="O10" s="37">
        <f t="shared" si="8"/>
        <v>25</v>
      </c>
      <c r="P10" s="37">
        <f t="shared" si="9"/>
        <v>300</v>
      </c>
      <c r="Q10" s="37">
        <f t="shared" si="10"/>
        <v>377</v>
      </c>
      <c r="R10" s="37">
        <f t="shared" si="11"/>
        <v>4524</v>
      </c>
      <c r="S10" s="37">
        <f t="shared" si="15"/>
        <v>150696</v>
      </c>
      <c r="T10" s="37">
        <f t="shared" si="16"/>
        <v>13824</v>
      </c>
      <c r="U10" s="38">
        <f t="shared" si="12"/>
        <v>164520</v>
      </c>
      <c r="V10" s="37">
        <v>10790</v>
      </c>
      <c r="W10" s="37">
        <v>0</v>
      </c>
      <c r="X10" s="37">
        <v>10790</v>
      </c>
      <c r="Y10" s="37">
        <v>129480</v>
      </c>
      <c r="Z10" s="37">
        <v>6480</v>
      </c>
      <c r="AB10" s="40"/>
      <c r="AC10" s="40"/>
      <c r="AD10" s="40">
        <f t="shared" si="2"/>
        <v>0</v>
      </c>
      <c r="AE10" s="39">
        <v>11960</v>
      </c>
      <c r="AF10" s="41">
        <f t="shared" si="17"/>
        <v>0</v>
      </c>
    </row>
    <row r="11" spans="1:32" s="39" customFormat="1" x14ac:dyDescent="0.2">
      <c r="A11" s="35" t="s">
        <v>51</v>
      </c>
      <c r="B11" s="35" t="s">
        <v>52</v>
      </c>
      <c r="C11" s="35" t="s">
        <v>27</v>
      </c>
      <c r="D11" s="35" t="s">
        <v>53</v>
      </c>
      <c r="E11" s="36" t="s">
        <v>54</v>
      </c>
      <c r="F11" s="37">
        <v>13150</v>
      </c>
      <c r="G11" s="37">
        <f t="shared" si="3"/>
        <v>157800</v>
      </c>
      <c r="H11" s="37">
        <f t="shared" si="13"/>
        <v>657.5</v>
      </c>
      <c r="I11" s="37">
        <f t="shared" si="4"/>
        <v>13807.5</v>
      </c>
      <c r="J11" s="37">
        <f t="shared" si="5"/>
        <v>7890</v>
      </c>
      <c r="K11" s="37">
        <v>750</v>
      </c>
      <c r="L11" s="37">
        <f t="shared" si="6"/>
        <v>9000</v>
      </c>
      <c r="M11" s="37">
        <f t="shared" ref="M11:M12" si="18">IF(OR(B11="คนงาน",B11="เจ้าหน้าที่รักษาความปลอดภัย",B11="พนักงานขับรถยนต์"),MAX(0, MIN(1500, 11000 - I11)),MAX(0, MIN(1000, 11000 - I11)))</f>
        <v>0</v>
      </c>
      <c r="N11" s="37">
        <f t="shared" si="7"/>
        <v>0</v>
      </c>
      <c r="O11" s="37">
        <f t="shared" si="8"/>
        <v>28</v>
      </c>
      <c r="P11" s="37">
        <f t="shared" si="9"/>
        <v>336</v>
      </c>
      <c r="Q11" s="37">
        <f t="shared" si="10"/>
        <v>414</v>
      </c>
      <c r="R11" s="37">
        <f t="shared" si="11"/>
        <v>4968</v>
      </c>
      <c r="S11" s="37">
        <f t="shared" si="15"/>
        <v>165690</v>
      </c>
      <c r="T11" s="37">
        <f t="shared" si="16"/>
        <v>14304</v>
      </c>
      <c r="U11" s="38">
        <f t="shared" si="12"/>
        <v>179994</v>
      </c>
      <c r="V11" s="37">
        <v>11400</v>
      </c>
      <c r="W11" s="37">
        <v>0</v>
      </c>
      <c r="X11" s="37">
        <v>11400</v>
      </c>
      <c r="Y11" s="37">
        <v>136800</v>
      </c>
      <c r="Z11" s="37">
        <v>6840</v>
      </c>
      <c r="AB11" s="40"/>
      <c r="AC11" s="40"/>
      <c r="AD11" s="40">
        <f t="shared" si="2"/>
        <v>0</v>
      </c>
      <c r="AE11" s="39">
        <v>13150</v>
      </c>
      <c r="AF11" s="41">
        <f t="shared" si="17"/>
        <v>0</v>
      </c>
    </row>
    <row r="12" spans="1:32" s="39" customFormat="1" x14ac:dyDescent="0.2">
      <c r="A12" s="35" t="s">
        <v>55</v>
      </c>
      <c r="B12" s="35" t="s">
        <v>56</v>
      </c>
      <c r="C12" s="35" t="s">
        <v>27</v>
      </c>
      <c r="D12" s="35" t="s">
        <v>57</v>
      </c>
      <c r="E12" s="36" t="s">
        <v>38</v>
      </c>
      <c r="F12" s="37">
        <v>13500</v>
      </c>
      <c r="G12" s="37">
        <f t="shared" si="3"/>
        <v>162000</v>
      </c>
      <c r="H12" s="37">
        <f t="shared" si="13"/>
        <v>675</v>
      </c>
      <c r="I12" s="37">
        <f t="shared" si="4"/>
        <v>14175</v>
      </c>
      <c r="J12" s="37">
        <f t="shared" si="5"/>
        <v>8100</v>
      </c>
      <c r="K12" s="37">
        <v>750</v>
      </c>
      <c r="L12" s="37">
        <f t="shared" si="6"/>
        <v>9000</v>
      </c>
      <c r="M12" s="37">
        <f t="shared" si="18"/>
        <v>0</v>
      </c>
      <c r="N12" s="37">
        <f t="shared" si="7"/>
        <v>0</v>
      </c>
      <c r="O12" s="37">
        <f t="shared" si="8"/>
        <v>28</v>
      </c>
      <c r="P12" s="37">
        <f t="shared" si="9"/>
        <v>336</v>
      </c>
      <c r="Q12" s="37">
        <f t="shared" si="10"/>
        <v>425</v>
      </c>
      <c r="R12" s="37">
        <f t="shared" si="11"/>
        <v>5100</v>
      </c>
      <c r="S12" s="37">
        <f t="shared" si="15"/>
        <v>170100</v>
      </c>
      <c r="T12" s="37">
        <f t="shared" si="16"/>
        <v>14436</v>
      </c>
      <c r="U12" s="38">
        <f t="shared" si="12"/>
        <v>184536</v>
      </c>
      <c r="V12" s="37">
        <v>11680</v>
      </c>
      <c r="W12" s="37">
        <v>0</v>
      </c>
      <c r="X12" s="37">
        <v>11680</v>
      </c>
      <c r="Y12" s="37">
        <v>140160</v>
      </c>
      <c r="Z12" s="37">
        <v>7008</v>
      </c>
      <c r="AB12" s="40"/>
      <c r="AC12" s="40"/>
      <c r="AD12" s="40">
        <f t="shared" si="2"/>
        <v>0</v>
      </c>
      <c r="AE12" s="39">
        <v>13500</v>
      </c>
      <c r="AF12" s="41">
        <f t="shared" si="17"/>
        <v>0</v>
      </c>
    </row>
    <row r="13" spans="1:32" s="47" customFormat="1" x14ac:dyDescent="0.2">
      <c r="A13" s="42" t="s">
        <v>58</v>
      </c>
      <c r="B13" s="43"/>
      <c r="C13" s="43"/>
      <c r="D13" s="43"/>
      <c r="E13" s="44"/>
      <c r="F13" s="45">
        <f>F3</f>
        <v>109950</v>
      </c>
      <c r="G13" s="45">
        <f t="shared" ref="G13:AD13" si="19">G3</f>
        <v>1319400</v>
      </c>
      <c r="H13" s="45">
        <f t="shared" si="19"/>
        <v>5497.5</v>
      </c>
      <c r="I13" s="45">
        <f t="shared" si="19"/>
        <v>115447.5</v>
      </c>
      <c r="J13" s="45">
        <f t="shared" si="19"/>
        <v>65970</v>
      </c>
      <c r="K13" s="45">
        <f t="shared" si="19"/>
        <v>6000</v>
      </c>
      <c r="L13" s="45">
        <f t="shared" si="19"/>
        <v>72000</v>
      </c>
      <c r="M13" s="45">
        <f t="shared" si="19"/>
        <v>0</v>
      </c>
      <c r="N13" s="45">
        <f t="shared" si="19"/>
        <v>0</v>
      </c>
      <c r="O13" s="45">
        <f t="shared" si="19"/>
        <v>230</v>
      </c>
      <c r="P13" s="45">
        <f t="shared" si="19"/>
        <v>2760</v>
      </c>
      <c r="Q13" s="45">
        <f t="shared" si="19"/>
        <v>3463</v>
      </c>
      <c r="R13" s="45">
        <f t="shared" si="19"/>
        <v>41556</v>
      </c>
      <c r="S13" s="45">
        <f t="shared" si="15"/>
        <v>1385370</v>
      </c>
      <c r="T13" s="45">
        <f t="shared" si="16"/>
        <v>116316</v>
      </c>
      <c r="U13" s="45">
        <f t="shared" si="19"/>
        <v>1501686</v>
      </c>
      <c r="V13" s="46">
        <f t="shared" si="19"/>
        <v>1920290</v>
      </c>
      <c r="W13" s="46">
        <f t="shared" si="19"/>
        <v>0</v>
      </c>
      <c r="X13" s="46">
        <f t="shared" si="19"/>
        <v>1920290</v>
      </c>
      <c r="Y13" s="46">
        <f t="shared" si="19"/>
        <v>23043480</v>
      </c>
      <c r="Z13" s="46">
        <f t="shared" si="19"/>
        <v>1152636</v>
      </c>
      <c r="AA13" s="46">
        <f t="shared" si="19"/>
        <v>0</v>
      </c>
      <c r="AB13" s="46">
        <f t="shared" si="19"/>
        <v>9</v>
      </c>
      <c r="AC13" s="46">
        <f t="shared" si="19"/>
        <v>0</v>
      </c>
      <c r="AD13" s="46">
        <f t="shared" si="19"/>
        <v>9</v>
      </c>
    </row>
    <row r="14" spans="1:32" x14ac:dyDescent="0.3">
      <c r="A14" s="2" t="s">
        <v>59</v>
      </c>
    </row>
    <row r="15" spans="1:32" x14ac:dyDescent="0.3">
      <c r="A15" s="2" t="s">
        <v>60</v>
      </c>
    </row>
    <row r="16" spans="1:32" x14ac:dyDescent="0.3">
      <c r="A16" s="2" t="s">
        <v>61</v>
      </c>
    </row>
    <row r="17" spans="1:1" x14ac:dyDescent="0.3">
      <c r="A17" s="2" t="s">
        <v>62</v>
      </c>
    </row>
    <row r="18" spans="1:1" x14ac:dyDescent="0.3">
      <c r="A18" s="2" t="s">
        <v>63</v>
      </c>
    </row>
    <row r="19" spans="1:1" x14ac:dyDescent="0.3">
      <c r="A19" s="2" t="s">
        <v>64</v>
      </c>
    </row>
  </sheetData>
  <mergeCells count="3">
    <mergeCell ref="A1:Z1"/>
    <mergeCell ref="A3:D3"/>
    <mergeCell ref="A4:B4"/>
  </mergeCells>
  <printOptions horizontalCentered="1"/>
  <pageMargins left="0.27559055118110237" right="0" top="0.59055118110236227" bottom="0.39370078740157483" header="0.31496062992125984" footer="0.19685039370078741"/>
  <pageSetup paperSize="9" scale="67" orientation="landscape" horizontalDpi="300" verticalDpi="300" r:id="rId1"/>
  <headerFooter>
    <oddFooter>&amp;Cหน้าที่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สรุป70ภูพานเพล</vt:lpstr>
      <vt:lpstr>สรุป70ภูพานเพล!Print_Area</vt:lpstr>
      <vt:lpstr>สรุป70ภูพานเพล!Print_Titles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2026-07-18T03:39:45Z</dcterms:created>
  <dcterms:modified xsi:type="dcterms:W3CDTF">2026-07-18T03:40:02Z</dcterms:modified>
</cp:coreProperties>
</file>