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บัณฑิต" sheetId="1" r:id="rId1"/>
  </sheets>
  <definedNames>
    <definedName name="_xlnm.Print_Area" localSheetId="0">สรุป70บัณฑิต!$A$1:$U$30</definedName>
    <definedName name="_xlnm.Print_Titles" localSheetId="0">สรุป70บัณฑิต!$2:$2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1" i="1" l="1"/>
  <c r="N31" i="1"/>
  <c r="S31" i="1" s="1"/>
  <c r="L31" i="1"/>
  <c r="J31" i="1"/>
  <c r="I31" i="1"/>
  <c r="Q31" i="1" s="1"/>
  <c r="R31" i="1" s="1"/>
  <c r="G31" i="1"/>
  <c r="AF29" i="1"/>
  <c r="AD29" i="1"/>
  <c r="R29" i="1"/>
  <c r="P29" i="1"/>
  <c r="T29" i="1" s="1"/>
  <c r="N29" i="1"/>
  <c r="L29" i="1"/>
  <c r="J29" i="1"/>
  <c r="I29" i="1"/>
  <c r="G29" i="1"/>
  <c r="S29" i="1" s="1"/>
  <c r="AF28" i="1"/>
  <c r="AD28" i="1"/>
  <c r="R28" i="1"/>
  <c r="P28" i="1"/>
  <c r="T28" i="1" s="1"/>
  <c r="N28" i="1"/>
  <c r="L28" i="1"/>
  <c r="J28" i="1"/>
  <c r="I28" i="1"/>
  <c r="G28" i="1"/>
  <c r="S28" i="1" s="1"/>
  <c r="AF27" i="1"/>
  <c r="AD27" i="1"/>
  <c r="AD26" i="1" s="1"/>
  <c r="R27" i="1"/>
  <c r="R26" i="1" s="1"/>
  <c r="P27" i="1"/>
  <c r="T27" i="1" s="1"/>
  <c r="N27" i="1"/>
  <c r="L27" i="1"/>
  <c r="J27" i="1"/>
  <c r="J26" i="1" s="1"/>
  <c r="I27" i="1"/>
  <c r="G27" i="1"/>
  <c r="S27" i="1" s="1"/>
  <c r="AF26" i="1"/>
  <c r="AE26" i="1"/>
  <c r="AC26" i="1"/>
  <c r="AB26" i="1"/>
  <c r="AA26" i="1"/>
  <c r="Z26" i="1"/>
  <c r="Y26" i="1"/>
  <c r="X26" i="1"/>
  <c r="W26" i="1"/>
  <c r="V26" i="1"/>
  <c r="Q26" i="1"/>
  <c r="O26" i="1"/>
  <c r="N26" i="1"/>
  <c r="M26" i="1"/>
  <c r="L26" i="1"/>
  <c r="K26" i="1"/>
  <c r="I26" i="1"/>
  <c r="H26" i="1"/>
  <c r="G26" i="1"/>
  <c r="F26" i="1"/>
  <c r="AF25" i="1"/>
  <c r="AD25" i="1"/>
  <c r="L25" i="1"/>
  <c r="H25" i="1"/>
  <c r="J25" i="1" s="1"/>
  <c r="J24" i="1" s="1"/>
  <c r="G25" i="1"/>
  <c r="AE24" i="1"/>
  <c r="AD24" i="1"/>
  <c r="AC24" i="1"/>
  <c r="AB24" i="1"/>
  <c r="AA24" i="1"/>
  <c r="Z24" i="1"/>
  <c r="Y24" i="1"/>
  <c r="X24" i="1"/>
  <c r="W24" i="1"/>
  <c r="V24" i="1"/>
  <c r="L24" i="1"/>
  <c r="K24" i="1"/>
  <c r="F24" i="1"/>
  <c r="AF24" i="1" s="1"/>
  <c r="AF23" i="1"/>
  <c r="AD23" i="1"/>
  <c r="AD22" i="1" s="1"/>
  <c r="L23" i="1"/>
  <c r="L22" i="1" s="1"/>
  <c r="H23" i="1"/>
  <c r="J23" i="1" s="1"/>
  <c r="J22" i="1" s="1"/>
  <c r="G23" i="1"/>
  <c r="AF22" i="1"/>
  <c r="AE22" i="1"/>
  <c r="AC22" i="1"/>
  <c r="AB22" i="1"/>
  <c r="AA22" i="1"/>
  <c r="Z22" i="1"/>
  <c r="Y22" i="1"/>
  <c r="X22" i="1"/>
  <c r="W22" i="1"/>
  <c r="V22" i="1"/>
  <c r="K22" i="1"/>
  <c r="F22" i="1"/>
  <c r="AF21" i="1"/>
  <c r="AF16" i="1" s="1"/>
  <c r="AD21" i="1"/>
  <c r="T21" i="1"/>
  <c r="R21" i="1"/>
  <c r="P21" i="1"/>
  <c r="L21" i="1"/>
  <c r="H21" i="1"/>
  <c r="J21" i="1" s="1"/>
  <c r="G21" i="1"/>
  <c r="AF20" i="1"/>
  <c r="AD20" i="1"/>
  <c r="R20" i="1"/>
  <c r="P20" i="1"/>
  <c r="N20" i="1"/>
  <c r="L20" i="1"/>
  <c r="T20" i="1" s="1"/>
  <c r="J20" i="1"/>
  <c r="I20" i="1"/>
  <c r="G20" i="1"/>
  <c r="S20" i="1" s="1"/>
  <c r="AF19" i="1"/>
  <c r="AD19" i="1"/>
  <c r="R19" i="1"/>
  <c r="P19" i="1"/>
  <c r="N19" i="1"/>
  <c r="L19" i="1"/>
  <c r="T19" i="1" s="1"/>
  <c r="U19" i="1" s="1"/>
  <c r="J19" i="1"/>
  <c r="I19" i="1"/>
  <c r="G19" i="1"/>
  <c r="S19" i="1" s="1"/>
  <c r="AF18" i="1"/>
  <c r="AD18" i="1"/>
  <c r="R18" i="1"/>
  <c r="P18" i="1"/>
  <c r="N18" i="1"/>
  <c r="L18" i="1"/>
  <c r="T18" i="1" s="1"/>
  <c r="J18" i="1"/>
  <c r="I18" i="1"/>
  <c r="G18" i="1"/>
  <c r="S18" i="1" s="1"/>
  <c r="AF17" i="1"/>
  <c r="AD17" i="1"/>
  <c r="R17" i="1"/>
  <c r="P17" i="1"/>
  <c r="P16" i="1" s="1"/>
  <c r="N17" i="1"/>
  <c r="L17" i="1"/>
  <c r="T17" i="1" s="1"/>
  <c r="J17" i="1"/>
  <c r="I17" i="1"/>
  <c r="G17" i="1"/>
  <c r="S17" i="1" s="1"/>
  <c r="AE16" i="1"/>
  <c r="AD16" i="1"/>
  <c r="AC16" i="1"/>
  <c r="AB16" i="1"/>
  <c r="AA16" i="1"/>
  <c r="Z16" i="1"/>
  <c r="Y16" i="1"/>
  <c r="X16" i="1"/>
  <c r="W16" i="1"/>
  <c r="V16" i="1"/>
  <c r="R16" i="1"/>
  <c r="Q16" i="1"/>
  <c r="O16" i="1"/>
  <c r="L16" i="1"/>
  <c r="K16" i="1"/>
  <c r="G16" i="1"/>
  <c r="F16" i="1"/>
  <c r="AF15" i="1"/>
  <c r="T15" i="1"/>
  <c r="U15" i="1" s="1"/>
  <c r="S15" i="1"/>
  <c r="G15" i="1"/>
  <c r="AF14" i="1"/>
  <c r="T14" i="1"/>
  <c r="U14" i="1" s="1"/>
  <c r="S14" i="1"/>
  <c r="G14" i="1"/>
  <c r="AE13" i="1"/>
  <c r="AE3" i="1" s="1"/>
  <c r="AD13" i="1"/>
  <c r="AC13" i="1"/>
  <c r="AB13" i="1"/>
  <c r="AA13" i="1"/>
  <c r="Z13" i="1"/>
  <c r="Y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F12" i="1"/>
  <c r="AD12" i="1"/>
  <c r="L12" i="1"/>
  <c r="H12" i="1"/>
  <c r="J12" i="1" s="1"/>
  <c r="G12" i="1"/>
  <c r="AF11" i="1"/>
  <c r="AD11" i="1"/>
  <c r="R11" i="1"/>
  <c r="P11" i="1"/>
  <c r="T11" i="1" s="1"/>
  <c r="N11" i="1"/>
  <c r="L11" i="1"/>
  <c r="J11" i="1"/>
  <c r="S11" i="1" s="1"/>
  <c r="I11" i="1"/>
  <c r="G11" i="1"/>
  <c r="AF10" i="1"/>
  <c r="AD10" i="1"/>
  <c r="R10" i="1"/>
  <c r="P10" i="1"/>
  <c r="T10" i="1" s="1"/>
  <c r="U10" i="1" s="1"/>
  <c r="N10" i="1"/>
  <c r="L10" i="1"/>
  <c r="J10" i="1"/>
  <c r="S10" i="1" s="1"/>
  <c r="I10" i="1"/>
  <c r="G10" i="1"/>
  <c r="AF9" i="1"/>
  <c r="AD9" i="1"/>
  <c r="R9" i="1"/>
  <c r="P9" i="1"/>
  <c r="T9" i="1" s="1"/>
  <c r="N9" i="1"/>
  <c r="L9" i="1"/>
  <c r="J9" i="1"/>
  <c r="S9" i="1" s="1"/>
  <c r="I9" i="1"/>
  <c r="G9" i="1"/>
  <c r="AF8" i="1"/>
  <c r="AD8" i="1"/>
  <c r="R8" i="1"/>
  <c r="P8" i="1"/>
  <c r="T8" i="1" s="1"/>
  <c r="N8" i="1"/>
  <c r="L8" i="1"/>
  <c r="J8" i="1"/>
  <c r="S8" i="1" s="1"/>
  <c r="I8" i="1"/>
  <c r="G8" i="1"/>
  <c r="AF7" i="1"/>
  <c r="AE7" i="1"/>
  <c r="AD7" i="1"/>
  <c r="AC7" i="1"/>
  <c r="AB7" i="1"/>
  <c r="AA7" i="1"/>
  <c r="Z7" i="1"/>
  <c r="Y7" i="1"/>
  <c r="X7" i="1"/>
  <c r="W7" i="1"/>
  <c r="V7" i="1"/>
  <c r="L7" i="1"/>
  <c r="K7" i="1"/>
  <c r="G7" i="1"/>
  <c r="F7" i="1"/>
  <c r="AF6" i="1"/>
  <c r="AD6" i="1"/>
  <c r="L6" i="1"/>
  <c r="H6" i="1"/>
  <c r="J6" i="1" s="1"/>
  <c r="G6" i="1"/>
  <c r="AF5" i="1"/>
  <c r="AF4" i="1" s="1"/>
  <c r="AD5" i="1"/>
  <c r="L5" i="1"/>
  <c r="L4" i="1" s="1"/>
  <c r="H5" i="1"/>
  <c r="J5" i="1" s="1"/>
  <c r="G5" i="1"/>
  <c r="AE4" i="1"/>
  <c r="AD4" i="1"/>
  <c r="AC4" i="1"/>
  <c r="AB4" i="1"/>
  <c r="AA4" i="1"/>
  <c r="AA3" i="1" s="1"/>
  <c r="AA30" i="1" s="1"/>
  <c r="Z4" i="1"/>
  <c r="Z3" i="1" s="1"/>
  <c r="Z30" i="1" s="1"/>
  <c r="Y4" i="1"/>
  <c r="Y3" i="1" s="1"/>
  <c r="Y30" i="1" s="1"/>
  <c r="X4" i="1"/>
  <c r="W4" i="1"/>
  <c r="W3" i="1" s="1"/>
  <c r="W30" i="1" s="1"/>
  <c r="V4" i="1"/>
  <c r="V3" i="1" s="1"/>
  <c r="V30" i="1" s="1"/>
  <c r="K4" i="1"/>
  <c r="K3" i="1" s="1"/>
  <c r="K30" i="1" s="1"/>
  <c r="F4" i="1"/>
  <c r="F3" i="1" s="1"/>
  <c r="F30" i="1" s="1"/>
  <c r="AC3" i="1"/>
  <c r="AC30" i="1" s="1"/>
  <c r="AB3" i="1"/>
  <c r="AB30" i="1" s="1"/>
  <c r="X3" i="1"/>
  <c r="X30" i="1" s="1"/>
  <c r="U18" i="1" l="1"/>
  <c r="U11" i="1"/>
  <c r="U13" i="1"/>
  <c r="J16" i="1"/>
  <c r="AD3" i="1"/>
  <c r="AD30" i="1" s="1"/>
  <c r="U29" i="1"/>
  <c r="J4" i="1"/>
  <c r="J3" i="1" s="1"/>
  <c r="J30" i="1" s="1"/>
  <c r="L3" i="1"/>
  <c r="L30" i="1" s="1"/>
  <c r="J7" i="1"/>
  <c r="U20" i="1"/>
  <c r="U8" i="1"/>
  <c r="S26" i="1"/>
  <c r="U9" i="1"/>
  <c r="T16" i="1"/>
  <c r="U17" i="1"/>
  <c r="U28" i="1"/>
  <c r="AF3" i="1"/>
  <c r="T26" i="1"/>
  <c r="U27" i="1"/>
  <c r="AF13" i="1"/>
  <c r="G24" i="1"/>
  <c r="I6" i="1"/>
  <c r="H16" i="1"/>
  <c r="H24" i="1"/>
  <c r="O31" i="1"/>
  <c r="P31" i="1" s="1"/>
  <c r="T31" i="1" s="1"/>
  <c r="U31" i="1" s="1"/>
  <c r="I21" i="1"/>
  <c r="I25" i="1"/>
  <c r="P26" i="1"/>
  <c r="G4" i="1"/>
  <c r="H7" i="1"/>
  <c r="G22" i="1"/>
  <c r="H4" i="1"/>
  <c r="H22" i="1"/>
  <c r="I12" i="1"/>
  <c r="I5" i="1"/>
  <c r="I23" i="1"/>
  <c r="Q6" i="1" l="1"/>
  <c r="R6" i="1" s="1"/>
  <c r="O6" i="1"/>
  <c r="P6" i="1" s="1"/>
  <c r="T6" i="1" s="1"/>
  <c r="M6" i="1"/>
  <c r="N6" i="1" s="1"/>
  <c r="S6" i="1" s="1"/>
  <c r="M12" i="1"/>
  <c r="Q12" i="1"/>
  <c r="O12" i="1"/>
  <c r="H3" i="1"/>
  <c r="H30" i="1" s="1"/>
  <c r="U26" i="1"/>
  <c r="G3" i="1"/>
  <c r="G30" i="1" s="1"/>
  <c r="O25" i="1"/>
  <c r="M25" i="1"/>
  <c r="I24" i="1"/>
  <c r="Q25" i="1"/>
  <c r="I22" i="1"/>
  <c r="Q23" i="1"/>
  <c r="O23" i="1"/>
  <c r="M23" i="1"/>
  <c r="M21" i="1"/>
  <c r="I16" i="1"/>
  <c r="I7" i="1"/>
  <c r="I4" i="1"/>
  <c r="Q5" i="1"/>
  <c r="O5" i="1"/>
  <c r="M5" i="1"/>
  <c r="N25" i="1" l="1"/>
  <c r="M24" i="1"/>
  <c r="R5" i="1"/>
  <c r="R4" i="1" s="1"/>
  <c r="Q4" i="1"/>
  <c r="P25" i="1"/>
  <c r="O24" i="1"/>
  <c r="P5" i="1"/>
  <c r="O4" i="1"/>
  <c r="O3" i="1" s="1"/>
  <c r="O30" i="1" s="1"/>
  <c r="I3" i="1"/>
  <c r="I30" i="1" s="1"/>
  <c r="M22" i="1"/>
  <c r="N23" i="1"/>
  <c r="P12" i="1"/>
  <c r="O7" i="1"/>
  <c r="N21" i="1"/>
  <c r="M16" i="1"/>
  <c r="P23" i="1"/>
  <c r="O22" i="1"/>
  <c r="R12" i="1"/>
  <c r="R7" i="1" s="1"/>
  <c r="Q7" i="1"/>
  <c r="R23" i="1"/>
  <c r="R22" i="1" s="1"/>
  <c r="Q22" i="1"/>
  <c r="M7" i="1"/>
  <c r="N12" i="1"/>
  <c r="Q24" i="1"/>
  <c r="R25" i="1"/>
  <c r="R24" i="1" s="1"/>
  <c r="U6" i="1"/>
  <c r="M4" i="1"/>
  <c r="M3" i="1" s="1"/>
  <c r="M30" i="1" s="1"/>
  <c r="N5" i="1"/>
  <c r="N7" i="1" l="1"/>
  <c r="S12" i="1"/>
  <c r="S7" i="1" s="1"/>
  <c r="N22" i="1"/>
  <c r="S23" i="1"/>
  <c r="S22" i="1" s="1"/>
  <c r="P4" i="1"/>
  <c r="T5" i="1"/>
  <c r="N4" i="1"/>
  <c r="N3" i="1" s="1"/>
  <c r="N30" i="1" s="1"/>
  <c r="S30" i="1" s="1"/>
  <c r="S5" i="1"/>
  <c r="S4" i="1" s="1"/>
  <c r="P22" i="1"/>
  <c r="T23" i="1"/>
  <c r="P24" i="1"/>
  <c r="T25" i="1"/>
  <c r="Q3" i="1"/>
  <c r="Q30" i="1" s="1"/>
  <c r="N16" i="1"/>
  <c r="S21" i="1"/>
  <c r="R3" i="1"/>
  <c r="R30" i="1" s="1"/>
  <c r="T12" i="1"/>
  <c r="P7" i="1"/>
  <c r="N24" i="1"/>
  <c r="S25" i="1"/>
  <c r="S24" i="1" s="1"/>
  <c r="U25" i="1" l="1"/>
  <c r="U24" i="1" s="1"/>
  <c r="T24" i="1"/>
  <c r="U23" i="1"/>
  <c r="U22" i="1" s="1"/>
  <c r="T22" i="1"/>
  <c r="P3" i="1"/>
  <c r="P30" i="1" s="1"/>
  <c r="T30" i="1" s="1"/>
  <c r="U5" i="1"/>
  <c r="U4" i="1" s="1"/>
  <c r="T4" i="1"/>
  <c r="U12" i="1"/>
  <c r="U7" i="1" s="1"/>
  <c r="T7" i="1"/>
  <c r="U21" i="1"/>
  <c r="U16" i="1" s="1"/>
  <c r="S16" i="1"/>
  <c r="S3" i="1" s="1"/>
  <c r="T3" i="1" l="1"/>
  <c r="U3" i="1"/>
  <c r="U30" i="1" s="1"/>
</calcChain>
</file>

<file path=xl/comments1.xml><?xml version="1.0" encoding="utf-8"?>
<comments xmlns="http://schemas.openxmlformats.org/spreadsheetml/2006/main">
  <authors>
    <author>tonplan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เงินเดือนลดลง 19,730 บาท
</t>
        </r>
      </text>
    </comment>
  </commentList>
</comments>
</file>

<file path=xl/sharedStrings.xml><?xml version="1.0" encoding="utf-8"?>
<sst xmlns="http://schemas.openxmlformats.org/spreadsheetml/2006/main" count="120" uniqueCount="71">
  <si>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</si>
  <si>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</si>
  <si>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</si>
  <si>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</si>
  <si>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</si>
  <si>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</si>
  <si>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</si>
  <si>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</si>
  <si>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</si>
  <si>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</si>
  <si>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</si>
  <si>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</si>
  <si>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</si>
  <si>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</si>
  <si>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</si>
  <si>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</si>
  <si>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</si>
  <si>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</si>
  <si>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</si>
  <si>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</si>
  <si>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</si>
  <si>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</si>
  <si>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</si>
  <si>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</si>
  <si>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</si>
  <si>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</si>
  <si>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</si>
  <si>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</si>
  <si>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</si>
  <si>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t>บัณฑิตวิทยาลัย    (รวมทั้งหมด 19 คน)</t>
  </si>
  <si>
    <t>  งานบริหารทั่วไป 2 คน</t>
  </si>
  <si>
    <t>    1 นางสาว ปรียา  ไกรยะฝ่าย</t>
  </si>
  <si>
    <t>คนงาน</t>
  </si>
  <si>
    <t>CW 208</t>
  </si>
  <si>
    <t>มัธยมศึกษาปีที่ 6 (ม.6)</t>
  </si>
  <si>
    <t>    2 นางนาถลดา  แสนภูวา</t>
  </si>
  <si>
    <t>CW 209</t>
  </si>
  <si>
    <t>มัธยมศึกษาปีที่ 3 (ม.3)</t>
  </si>
  <si>
    <t>  สาขาวิชาการบริหารการศึกษา (ป.โท) 5 คน</t>
  </si>
  <si>
    <t>    1 ผศ.ดร.สวัสดิ์  โพธิวัฒน์</t>
  </si>
  <si>
    <t>อาจารย์ประจำหลักสูตร</t>
  </si>
  <si>
    <t>ปริญญาเอก</t>
  </si>
  <si>
    <t>    2 รศ.ดร.ศิกานต์  เพียรธัญญกรณ์</t>
  </si>
  <si>
    <t>    3 รศ.ดร.ธวัชชัย  ไพใหล</t>
  </si>
  <si>
    <t>    4 ผศ.ดร.เพลินพิศ  ธรรมรัตน์</t>
  </si>
  <si>
    <t>    5 นาย ธีรเวทย์  เพียรธัญญกรณ์</t>
  </si>
  <si>
    <t>นักวิชาการศึกษา</t>
  </si>
  <si>
    <t>CW 199</t>
  </si>
  <si>
    <t>ปริญญาตรี</t>
  </si>
  <si>
    <t>  สาขาวิชาการบริหารและพัฒนาการศึกษา (ป.เอก) 2 คน</t>
  </si>
  <si>
    <t xml:space="preserve">    1. ผศ.ดร.วัลนิกา ฉลากบาง</t>
  </si>
  <si>
    <t xml:space="preserve">    2. ดร.บุญมี ก่อบุญ </t>
  </si>
  <si>
    <t>  สาขาวิชาการบริหารการศึกษา (ป.เอก) 5 คน</t>
  </si>
  <si>
    <t>    1 ผศ.ดร.วิจิตรา วงศ์อนุสิทธิ์</t>
  </si>
  <si>
    <t>    2 ดร.ธีระ ภูดี</t>
  </si>
  <si>
    <t>    3 ดร.สุรัตน์  ดวงชาทม</t>
  </si>
  <si>
    <t xml:space="preserve">    4 ผศ.ดร.วัฒนา สุวรรณไตรย์ </t>
  </si>
  <si>
    <t>    5 นางสาว วนิดา  จันทร์หอม</t>
  </si>
  <si>
    <t>CW 263</t>
  </si>
  <si>
    <t>  สาขาวิชารัฐประศาสนศาสตร์ (ป.โท) 1 คน</t>
  </si>
  <si>
    <t>    1 นางสาว สิริกร  กุมภักดี</t>
  </si>
  <si>
    <t>CW 306</t>
  </si>
  <si>
    <t>  สาขาวิชาการบริหารและพัฒนาการศึกษา (ป.โท+เอก) 1 คน</t>
  </si>
  <si>
    <t>    3 นางสาว ศุกลภัทร  การุญ</t>
  </si>
  <si>
    <t>CW 335</t>
  </si>
  <si>
    <r>
      <t>  </t>
    </r>
    <r>
      <rPr>
        <b/>
        <sz val="14"/>
        <rFont val="TH SarabunPSK"/>
        <family val="2"/>
      </rPr>
      <t>สาขาวิชาการสอนวิทยาศาสตร์ ป.โท 3 คน</t>
    </r>
  </si>
  <si>
    <t>    1 ผศ.ดร.พิทักษ์  วงษ์ชาลี</t>
  </si>
  <si>
    <t xml:space="preserve">    2 รศ.อนันต์  ปานศุภวัชร </t>
  </si>
  <si>
    <t>ปริญญาโท</t>
  </si>
  <si>
    <t>    3 ผศ.ดร.ถาดทอง  ปานศุภวัชร</t>
  </si>
  <si>
    <t>รวมทั้งสิ้น 19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</si>
</sst>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u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F4EF"/>
        <bgColor indexed="64"/>
      </patternFill>
    </fill>
    <fill>
      <patternFill patternType="solid">
        <fgColor rgb="FFFBFBF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187" fontId="4" fillId="2" borderId="3" xfId="1" applyNumberFormat="1" applyFont="1" applyFill="1" applyBorder="1" applyAlignment="1">
      <alignment horizontal="center" vertical="top"/>
    </xf>
    <xf numFmtId="187" fontId="4" fillId="3" borderId="3" xfId="1" applyNumberFormat="1" applyFont="1" applyFill="1" applyBorder="1" applyAlignment="1">
      <alignment horizontal="center" vertical="top"/>
    </xf>
    <xf numFmtId="187" fontId="4" fillId="4" borderId="4" xfId="1" applyNumberFormat="1" applyFont="1" applyFill="1" applyBorder="1" applyAlignment="1">
      <alignment horizontal="center" vertical="top"/>
    </xf>
    <xf numFmtId="187" fontId="4" fillId="3" borderId="5" xfId="1" applyNumberFormat="1" applyFont="1" applyFill="1" applyBorder="1" applyAlignment="1">
      <alignment horizontal="center" vertical="top"/>
    </xf>
    <xf numFmtId="187" fontId="4" fillId="5" borderId="3" xfId="1" applyNumberFormat="1" applyFont="1" applyFill="1" applyBorder="1" applyAlignment="1">
      <alignment horizontal="center" vertical="top"/>
    </xf>
    <xf numFmtId="187" fontId="4" fillId="4" borderId="5" xfId="1" applyNumberFormat="1" applyFont="1" applyFill="1" applyBorder="1" applyAlignment="1">
      <alignment horizontal="center" vertical="top"/>
    </xf>
    <xf numFmtId="187" fontId="4" fillId="2" borderId="5" xfId="1" applyNumberFormat="1" applyFont="1" applyFill="1" applyBorder="1" applyAlignment="1">
      <alignment horizontal="center" vertical="top"/>
    </xf>
    <xf numFmtId="187" fontId="4" fillId="5" borderId="5" xfId="1" applyNumberFormat="1" applyFont="1" applyFill="1" applyBorder="1" applyAlignment="1">
      <alignment horizontal="center" vertical="top"/>
    </xf>
    <xf numFmtId="187" fontId="4" fillId="6" borderId="6" xfId="1" applyNumberFormat="1" applyFont="1" applyFill="1" applyBorder="1" applyAlignment="1">
      <alignment horizontal="center" vertical="top"/>
    </xf>
    <xf numFmtId="187" fontId="4" fillId="2" borderId="7" xfId="1" applyNumberFormat="1" applyFont="1" applyFill="1" applyBorder="1" applyAlignment="1">
      <alignment horizontal="center" vertical="top"/>
    </xf>
    <xf numFmtId="187" fontId="4" fillId="2" borderId="8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43" fontId="4" fillId="7" borderId="13" xfId="1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0" fontId="4" fillId="8" borderId="0" xfId="0" applyFont="1" applyFill="1" applyAlignment="1">
      <alignment vertical="top"/>
    </xf>
    <xf numFmtId="0" fontId="4" fillId="9" borderId="10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0" fontId="4" fillId="9" borderId="13" xfId="0" applyFont="1" applyFill="1" applyBorder="1" applyAlignment="1">
      <alignment horizontal="right" vertical="top"/>
    </xf>
    <xf numFmtId="187" fontId="5" fillId="9" borderId="13" xfId="1" applyNumberFormat="1" applyFont="1" applyFill="1" applyBorder="1" applyAlignment="1">
      <alignment horizontal="right" vertical="top"/>
    </xf>
    <xf numFmtId="0" fontId="4" fillId="10" borderId="0" xfId="0" applyFont="1" applyFill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horizontal="center" vertical="top"/>
    </xf>
    <xf numFmtId="187" fontId="3" fillId="4" borderId="14" xfId="1" applyNumberFormat="1" applyFont="1" applyFill="1" applyBorder="1" applyAlignment="1">
      <alignment horizontal="right" vertical="top"/>
    </xf>
    <xf numFmtId="43" fontId="3" fillId="4" borderId="14" xfId="1" applyNumberFormat="1" applyFont="1" applyFill="1" applyBorder="1" applyAlignment="1">
      <alignment horizontal="right" vertical="top"/>
    </xf>
    <xf numFmtId="187" fontId="4" fillId="4" borderId="14" xfId="1" applyNumberFormat="1" applyFont="1" applyFill="1" applyBorder="1" applyAlignment="1">
      <alignment horizontal="right" vertical="top"/>
    </xf>
    <xf numFmtId="187" fontId="3" fillId="4" borderId="13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187" fontId="6" fillId="4" borderId="0" xfId="0" applyNumberFormat="1" applyFont="1" applyFill="1" applyAlignment="1">
      <alignment vertical="top"/>
    </xf>
    <xf numFmtId="0" fontId="3" fillId="4" borderId="15" xfId="0" applyFont="1" applyFill="1" applyBorder="1" applyAlignment="1">
      <alignment vertical="top"/>
    </xf>
    <xf numFmtId="0" fontId="3" fillId="4" borderId="15" xfId="0" applyFont="1" applyFill="1" applyBorder="1" applyAlignment="1">
      <alignment horizontal="center" vertical="top"/>
    </xf>
    <xf numFmtId="187" fontId="3" fillId="4" borderId="15" xfId="1" applyNumberFormat="1" applyFont="1" applyFill="1" applyBorder="1" applyAlignment="1">
      <alignment horizontal="right" vertical="top"/>
    </xf>
    <xf numFmtId="187" fontId="4" fillId="4" borderId="15" xfId="1" applyNumberFormat="1" applyFont="1" applyFill="1" applyBorder="1" applyAlignment="1">
      <alignment horizontal="right" vertical="top"/>
    </xf>
    <xf numFmtId="0" fontId="6" fillId="4" borderId="14" xfId="0" applyFont="1" applyFill="1" applyBorder="1" applyAlignment="1">
      <alignment vertical="top"/>
    </xf>
    <xf numFmtId="0" fontId="6" fillId="4" borderId="14" xfId="0" applyFont="1" applyFill="1" applyBorder="1" applyAlignment="1">
      <alignment horizontal="center" vertical="top"/>
    </xf>
    <xf numFmtId="187" fontId="6" fillId="4" borderId="14" xfId="1" applyNumberFormat="1" applyFont="1" applyFill="1" applyBorder="1" applyAlignment="1">
      <alignment horizontal="right" vertical="top"/>
    </xf>
    <xf numFmtId="187" fontId="7" fillId="4" borderId="14" xfId="1" applyNumberFormat="1" applyFont="1" applyFill="1" applyBorder="1" applyAlignment="1">
      <alignment horizontal="right" vertical="top"/>
    </xf>
    <xf numFmtId="187" fontId="6" fillId="4" borderId="13" xfId="1" applyNumberFormat="1" applyFont="1" applyFill="1" applyBorder="1" applyAlignment="1">
      <alignment horizontal="right" vertical="top"/>
    </xf>
    <xf numFmtId="0" fontId="6" fillId="4" borderId="0" xfId="0" applyFont="1" applyFill="1" applyAlignment="1">
      <alignment vertical="top"/>
    </xf>
    <xf numFmtId="0" fontId="6" fillId="4" borderId="9" xfId="0" applyFont="1" applyFill="1" applyBorder="1" applyAlignment="1">
      <alignment vertical="top"/>
    </xf>
    <xf numFmtId="0" fontId="6" fillId="4" borderId="16" xfId="0" applyFont="1" applyFill="1" applyBorder="1" applyAlignment="1">
      <alignment vertical="top"/>
    </xf>
    <xf numFmtId="0" fontId="6" fillId="4" borderId="16" xfId="0" applyFont="1" applyFill="1" applyBorder="1" applyAlignment="1">
      <alignment horizontal="center" vertical="top"/>
    </xf>
    <xf numFmtId="187" fontId="6" fillId="4" borderId="16" xfId="1" applyNumberFormat="1" applyFont="1" applyFill="1" applyBorder="1" applyAlignment="1">
      <alignment horizontal="right" vertical="top"/>
    </xf>
    <xf numFmtId="187" fontId="7" fillId="4" borderId="16" xfId="1" applyNumberFormat="1" applyFont="1" applyFill="1" applyBorder="1" applyAlignment="1">
      <alignment horizontal="right" vertical="top"/>
    </xf>
    <xf numFmtId="187" fontId="6" fillId="11" borderId="0" xfId="0" applyNumberFormat="1" applyFont="1" applyFill="1" applyAlignment="1">
      <alignment vertical="top"/>
    </xf>
    <xf numFmtId="187" fontId="5" fillId="4" borderId="13" xfId="1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vertical="top"/>
    </xf>
    <xf numFmtId="0" fontId="4" fillId="4" borderId="9" xfId="0" applyFont="1" applyFill="1" applyBorder="1" applyAlignment="1">
      <alignment vertical="top"/>
    </xf>
    <xf numFmtId="0" fontId="6" fillId="4" borderId="15" xfId="0" applyFont="1" applyFill="1" applyBorder="1" applyAlignment="1">
      <alignment vertical="top"/>
    </xf>
    <xf numFmtId="0" fontId="6" fillId="4" borderId="15" xfId="0" applyFont="1" applyFill="1" applyBorder="1" applyAlignment="1">
      <alignment horizontal="center" vertical="top"/>
    </xf>
    <xf numFmtId="187" fontId="6" fillId="4" borderId="15" xfId="1" applyNumberFormat="1" applyFont="1" applyFill="1" applyBorder="1" applyAlignment="1">
      <alignment horizontal="right" vertical="top"/>
    </xf>
    <xf numFmtId="0" fontId="6" fillId="4" borderId="17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43" fontId="3" fillId="4" borderId="13" xfId="1" applyNumberFormat="1" applyFont="1" applyFill="1" applyBorder="1" applyAlignment="1">
      <alignment horizontal="right" vertical="top"/>
    </xf>
    <xf numFmtId="187" fontId="4" fillId="4" borderId="13" xfId="1" applyNumberFormat="1" applyFont="1" applyFill="1" applyBorder="1" applyAlignment="1">
      <alignment horizontal="right" vertical="top"/>
    </xf>
    <xf numFmtId="0" fontId="3" fillId="9" borderId="10" xfId="0" applyFont="1" applyFill="1" applyBorder="1" applyAlignment="1">
      <alignment vertical="top"/>
    </xf>
    <xf numFmtId="0" fontId="3" fillId="9" borderId="12" xfId="0" applyFont="1" applyFill="1" applyBorder="1" applyAlignment="1">
      <alignment vertical="top"/>
    </xf>
    <xf numFmtId="0" fontId="3" fillId="9" borderId="13" xfId="0" applyFont="1" applyFill="1" applyBorder="1" applyAlignment="1">
      <alignment vertical="top"/>
    </xf>
    <xf numFmtId="0" fontId="3" fillId="9" borderId="13" xfId="0" applyFont="1" applyFill="1" applyBorder="1" applyAlignment="1">
      <alignment horizontal="right" vertical="top"/>
    </xf>
    <xf numFmtId="187" fontId="8" fillId="9" borderId="13" xfId="1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0" fontId="6" fillId="4" borderId="18" xfId="0" applyFont="1" applyFill="1" applyBorder="1" applyAlignment="1">
      <alignment vertical="top"/>
    </xf>
    <xf numFmtId="0" fontId="6" fillId="4" borderId="18" xfId="0" applyFont="1" applyFill="1" applyBorder="1" applyAlignment="1">
      <alignment horizontal="center" vertical="top"/>
    </xf>
    <xf numFmtId="187" fontId="6" fillId="4" borderId="18" xfId="1" applyNumberFormat="1" applyFont="1" applyFill="1" applyBorder="1" applyAlignment="1">
      <alignment horizontal="right" vertical="top"/>
    </xf>
    <xf numFmtId="187" fontId="7" fillId="4" borderId="18" xfId="1" applyNumberFormat="1" applyFont="1" applyFill="1" applyBorder="1" applyAlignment="1">
      <alignment horizontal="right" vertical="top"/>
    </xf>
    <xf numFmtId="0" fontId="4" fillId="7" borderId="19" xfId="0" applyFont="1" applyFill="1" applyBorder="1" applyAlignment="1">
      <alignment horizontal="center" vertical="top"/>
    </xf>
    <xf numFmtId="0" fontId="3" fillId="7" borderId="20" xfId="0" applyFont="1" applyFill="1" applyBorder="1" applyAlignment="1">
      <alignment vertical="top"/>
    </xf>
    <xf numFmtId="0" fontId="3" fillId="7" borderId="20" xfId="0" applyFont="1" applyFill="1" applyBorder="1" applyAlignment="1">
      <alignment horizontal="right" vertical="top"/>
    </xf>
    <xf numFmtId="187" fontId="4" fillId="7" borderId="20" xfId="1" applyNumberFormat="1" applyFont="1" applyFill="1" applyBorder="1" applyAlignment="1">
      <alignment horizontal="right" vertical="top"/>
    </xf>
    <xf numFmtId="187" fontId="4" fillId="5" borderId="20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0" fontId="7" fillId="12" borderId="13" xfId="0" applyFont="1" applyFill="1" applyBorder="1" applyAlignment="1">
      <alignment vertical="center" wrapText="1"/>
    </xf>
    <xf numFmtId="0" fontId="7" fillId="12" borderId="13" xfId="0" applyFont="1" applyFill="1" applyBorder="1" applyAlignment="1">
      <alignment horizontal="center" vertical="center" wrapText="1"/>
    </xf>
    <xf numFmtId="187" fontId="7" fillId="12" borderId="13" xfId="1" applyNumberFormat="1" applyFont="1" applyFill="1" applyBorder="1" applyAlignment="1">
      <alignment horizontal="right" vertical="center" wrapText="1"/>
    </xf>
    <xf numFmtId="187" fontId="7" fillId="13" borderId="13" xfId="1" applyNumberFormat="1" applyFont="1" applyFill="1" applyBorder="1" applyAlignment="1">
      <alignment horizontal="right" vertical="center" wrapText="1"/>
    </xf>
    <xf numFmtId="187" fontId="7" fillId="3" borderId="13" xfId="1" applyNumberFormat="1" applyFont="1" applyFill="1" applyBorder="1" applyAlignment="1">
      <alignment horizontal="right" vertical="center" wrapText="1"/>
    </xf>
    <xf numFmtId="187" fontId="7" fillId="5" borderId="13" xfId="1" applyNumberFormat="1" applyFont="1" applyFill="1" applyBorder="1" applyAlignment="1">
      <alignment horizontal="right" vertical="center" wrapText="1"/>
    </xf>
    <xf numFmtId="187" fontId="7" fillId="6" borderId="13" xfId="1" applyNumberFormat="1" applyFont="1" applyFill="1" applyBorder="1" applyAlignment="1">
      <alignment horizontal="right" vertical="center" wrapText="1"/>
    </xf>
    <xf numFmtId="0" fontId="7" fillId="12" borderId="0" xfId="0" applyFont="1" applyFill="1" applyAlignment="1">
      <alignment vertical="center"/>
    </xf>
    <xf numFmtId="0" fontId="7" fillId="12" borderId="9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/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34"/>
  <sheetViews>
    <sheetView showGridLines="0" tabSelected="1" view="pageBreakPreview" topLeftCell="J1" zoomScale="90" zoomScaleNormal="90" zoomScaleSheetLayoutView="90" workbookViewId="0">
      <pane ySplit="2" topLeftCell="A3" activePane="bottomLeft" state="frozen"/>
      <selection activeCell="U281" sqref="U281"/>
      <selection pane="bottomLeft" activeCell="F3" sqref="F3:AF3"/>
    </sheetView>
  </sheetViews>
  <sheetFormatPr defaultColWidth="9" defaultRowHeight="18.75" x14ac:dyDescent="0.3"/>
  <cols>
    <col min="1" max="1" width="23.875" style="92" customWidth="1"/>
    <col min="2" max="2" width="16.125" style="92" customWidth="1"/>
    <col min="3" max="3" width="9.25" style="92" customWidth="1"/>
    <col min="4" max="4" width="7.125" style="92" customWidth="1"/>
    <col min="5" max="5" width="15.25" style="92" hidden="1" customWidth="1"/>
    <col min="6" max="6" width="9.125" style="93" customWidth="1"/>
    <col min="7" max="7" width="10" style="93" customWidth="1"/>
    <col min="8" max="8" width="9.125" style="93" customWidth="1"/>
    <col min="9" max="9" width="9" style="93" customWidth="1"/>
    <col min="10" max="10" width="8.875" style="93" customWidth="1"/>
    <col min="11" max="12" width="8.75" style="93" customWidth="1"/>
    <col min="13" max="13" width="6.625" style="93" customWidth="1"/>
    <col min="14" max="14" width="7.375" style="93" customWidth="1"/>
    <col min="15" max="15" width="6.25" style="93" customWidth="1"/>
    <col min="16" max="16" width="8.375" style="93" customWidth="1"/>
    <col min="17" max="17" width="9.125" style="93" customWidth="1"/>
    <col min="18" max="18" width="10.375" style="93" customWidth="1"/>
    <col min="19" max="19" width="10.25" style="93" customWidth="1"/>
    <col min="20" max="20" width="8.75" style="93" customWidth="1"/>
    <col min="21" max="21" width="9.75" style="94" customWidth="1"/>
    <col min="22" max="22" width="10.875" style="93" customWidth="1"/>
    <col min="23" max="23" width="5.75" style="93" customWidth="1"/>
    <col min="24" max="24" width="10.875" style="93" customWidth="1"/>
    <col min="25" max="25" width="11.25" style="93" customWidth="1"/>
    <col min="26" max="26" width="9.625" style="93" customWidth="1"/>
    <col min="27" max="27" width="9" style="92" customWidth="1"/>
    <col min="28" max="28" width="7.125" style="92" customWidth="1"/>
    <col min="29" max="29" width="7.375" style="92" customWidth="1"/>
    <col min="30" max="30" width="9" style="92" customWidth="1"/>
    <col min="31" max="16384" width="9" style="92"/>
  </cols>
  <sheetData>
    <row r="1" spans="1:32" s="2" customFormat="1" ht="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3" customFormat="1" x14ac:dyDescent="0.2">
      <c r="A3" s="18" t="s">
        <v>29</v>
      </c>
      <c r="B3" s="19"/>
      <c r="C3" s="19"/>
      <c r="D3" s="20"/>
      <c r="E3" s="21"/>
      <c r="F3" s="22">
        <f>SUM(F4+F7+F13+F16+F22+F24+F26)</f>
        <v>241330</v>
      </c>
      <c r="G3" s="22">
        <f t="shared" ref="G3:AF3" si="0">SUM(G4+G7+G13+G16+G22+G24+G26)</f>
        <v>2895960</v>
      </c>
      <c r="H3" s="22">
        <f t="shared" si="0"/>
        <v>6066.5</v>
      </c>
      <c r="I3" s="22">
        <f t="shared" si="0"/>
        <v>234396.5</v>
      </c>
      <c r="J3" s="22">
        <f t="shared" si="0"/>
        <v>72798</v>
      </c>
      <c r="K3" s="22">
        <f t="shared" si="0"/>
        <v>4627</v>
      </c>
      <c r="L3" s="22">
        <f t="shared" si="0"/>
        <v>55524</v>
      </c>
      <c r="M3" s="22">
        <f t="shared" si="0"/>
        <v>468.5</v>
      </c>
      <c r="N3" s="22">
        <f t="shared" si="0"/>
        <v>5622</v>
      </c>
      <c r="O3" s="22">
        <f t="shared" si="0"/>
        <v>242</v>
      </c>
      <c r="P3" s="22">
        <f t="shared" si="0"/>
        <v>2904</v>
      </c>
      <c r="Q3" s="22">
        <f t="shared" si="0"/>
        <v>3643</v>
      </c>
      <c r="R3" s="22">
        <f t="shared" si="0"/>
        <v>43716</v>
      </c>
      <c r="S3" s="22">
        <f t="shared" si="0"/>
        <v>2974380</v>
      </c>
      <c r="T3" s="22">
        <f t="shared" si="0"/>
        <v>102144</v>
      </c>
      <c r="U3" s="22">
        <f t="shared" si="0"/>
        <v>3076524</v>
      </c>
      <c r="V3" s="22">
        <f t="shared" si="0"/>
        <v>216340</v>
      </c>
      <c r="W3" s="22">
        <f t="shared" si="0"/>
        <v>0</v>
      </c>
      <c r="X3" s="22">
        <f t="shared" si="0"/>
        <v>216340</v>
      </c>
      <c r="Y3" s="22">
        <f t="shared" si="0"/>
        <v>2596080</v>
      </c>
      <c r="Z3" s="22">
        <f t="shared" si="0"/>
        <v>62304</v>
      </c>
      <c r="AA3" s="22">
        <f t="shared" si="0"/>
        <v>0</v>
      </c>
      <c r="AB3" s="22">
        <f t="shared" si="0"/>
        <v>0</v>
      </c>
      <c r="AC3" s="22">
        <f t="shared" si="0"/>
        <v>0</v>
      </c>
      <c r="AD3" s="22">
        <f t="shared" si="0"/>
        <v>0</v>
      </c>
      <c r="AE3" s="22">
        <f t="shared" si="0"/>
        <v>241330</v>
      </c>
      <c r="AF3" s="22">
        <f t="shared" si="0"/>
        <v>0</v>
      </c>
    </row>
    <row r="4" spans="1:32" s="29" customFormat="1" x14ac:dyDescent="0.2">
      <c r="A4" s="24" t="s">
        <v>30</v>
      </c>
      <c r="B4" s="25"/>
      <c r="C4" s="26"/>
      <c r="D4" s="26"/>
      <c r="E4" s="27"/>
      <c r="F4" s="28">
        <f>SUM(F5:F6)</f>
        <v>28820</v>
      </c>
      <c r="G4" s="28">
        <f t="shared" ref="G4:AF4" si="1">SUM(G5:G6)</f>
        <v>345840</v>
      </c>
      <c r="H4" s="28">
        <f t="shared" si="1"/>
        <v>1441</v>
      </c>
      <c r="I4" s="28">
        <f t="shared" si="1"/>
        <v>30261</v>
      </c>
      <c r="J4" s="28">
        <f t="shared" si="1"/>
        <v>17292</v>
      </c>
      <c r="K4" s="28">
        <f t="shared" si="1"/>
        <v>1252</v>
      </c>
      <c r="L4" s="28">
        <f t="shared" si="1"/>
        <v>15024</v>
      </c>
      <c r="M4" s="28">
        <f t="shared" si="1"/>
        <v>468.5</v>
      </c>
      <c r="N4" s="28">
        <f t="shared" si="1"/>
        <v>5622</v>
      </c>
      <c r="O4" s="28">
        <f t="shared" si="1"/>
        <v>60</v>
      </c>
      <c r="P4" s="28">
        <f t="shared" si="1"/>
        <v>720</v>
      </c>
      <c r="Q4" s="28">
        <f t="shared" si="1"/>
        <v>908</v>
      </c>
      <c r="R4" s="28">
        <f t="shared" si="1"/>
        <v>10896</v>
      </c>
      <c r="S4" s="28">
        <f t="shared" si="1"/>
        <v>368754</v>
      </c>
      <c r="T4" s="28">
        <f t="shared" si="1"/>
        <v>26640</v>
      </c>
      <c r="U4" s="28">
        <f t="shared" si="1"/>
        <v>395394</v>
      </c>
      <c r="V4" s="28">
        <f t="shared" si="1"/>
        <v>24580</v>
      </c>
      <c r="W4" s="28">
        <f t="shared" si="1"/>
        <v>0</v>
      </c>
      <c r="X4" s="28">
        <f t="shared" si="1"/>
        <v>24580</v>
      </c>
      <c r="Y4" s="28">
        <f t="shared" si="1"/>
        <v>294960</v>
      </c>
      <c r="Z4" s="28">
        <f t="shared" si="1"/>
        <v>14748</v>
      </c>
      <c r="AA4" s="28">
        <f t="shared" si="1"/>
        <v>0</v>
      </c>
      <c r="AB4" s="28">
        <f t="shared" si="1"/>
        <v>0</v>
      </c>
      <c r="AC4" s="28">
        <f t="shared" si="1"/>
        <v>0</v>
      </c>
      <c r="AD4" s="28">
        <f t="shared" si="1"/>
        <v>0</v>
      </c>
      <c r="AE4" s="28">
        <f t="shared" si="1"/>
        <v>28820</v>
      </c>
      <c r="AF4" s="28">
        <f t="shared" si="1"/>
        <v>0</v>
      </c>
    </row>
    <row r="5" spans="1:32" s="36" customFormat="1" x14ac:dyDescent="0.2">
      <c r="A5" s="30" t="s">
        <v>31</v>
      </c>
      <c r="B5" s="30" t="s">
        <v>32</v>
      </c>
      <c r="C5" s="30" t="s">
        <v>27</v>
      </c>
      <c r="D5" s="30" t="s">
        <v>33</v>
      </c>
      <c r="E5" s="31" t="s">
        <v>34</v>
      </c>
      <c r="F5" s="32">
        <v>18790</v>
      </c>
      <c r="G5" s="32">
        <f>F5*12</f>
        <v>225480</v>
      </c>
      <c r="H5" s="33">
        <f>F5*5/100</f>
        <v>939.5</v>
      </c>
      <c r="I5" s="32">
        <f>F5+H5</f>
        <v>19729.5</v>
      </c>
      <c r="J5" s="32">
        <f>H5*12</f>
        <v>11274</v>
      </c>
      <c r="K5" s="32">
        <v>750</v>
      </c>
      <c r="L5" s="32">
        <f>K5*12</f>
        <v>9000</v>
      </c>
      <c r="M5" s="32">
        <f t="shared" ref="M5:M6" si="2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2">
        <f>M5*12</f>
        <v>0</v>
      </c>
      <c r="O5" s="32">
        <f>ROUND(I5*0.2%,0)</f>
        <v>39</v>
      </c>
      <c r="P5" s="32">
        <f>O5*12</f>
        <v>468</v>
      </c>
      <c r="Q5" s="32">
        <f>ROUND(I5*3%,0)</f>
        <v>592</v>
      </c>
      <c r="R5" s="32">
        <f>Q5*12</f>
        <v>7104</v>
      </c>
      <c r="S5" s="32">
        <f>G5+J5+N5</f>
        <v>236754</v>
      </c>
      <c r="T5" s="32">
        <f>L5+P5+R5</f>
        <v>16572</v>
      </c>
      <c r="U5" s="34">
        <f>T5+S5</f>
        <v>253326</v>
      </c>
      <c r="V5" s="35">
        <v>16040</v>
      </c>
      <c r="W5" s="35">
        <v>0</v>
      </c>
      <c r="X5" s="35">
        <v>16040</v>
      </c>
      <c r="Y5" s="35">
        <v>192480</v>
      </c>
      <c r="Z5" s="35">
        <v>9624</v>
      </c>
      <c r="AB5" s="37"/>
      <c r="AC5" s="37"/>
      <c r="AD5" s="37">
        <f t="shared" ref="AD5:AD8" si="3">AB5+AC5</f>
        <v>0</v>
      </c>
      <c r="AE5" s="36">
        <v>18790</v>
      </c>
      <c r="AF5" s="38">
        <f t="shared" ref="AF5:AF28" si="4">F5-AE5</f>
        <v>0</v>
      </c>
    </row>
    <row r="6" spans="1:32" s="36" customFormat="1" x14ac:dyDescent="0.2">
      <c r="A6" s="39" t="s">
        <v>35</v>
      </c>
      <c r="B6" s="39" t="s">
        <v>32</v>
      </c>
      <c r="C6" s="39" t="s">
        <v>27</v>
      </c>
      <c r="D6" s="39" t="s">
        <v>36</v>
      </c>
      <c r="E6" s="40" t="s">
        <v>37</v>
      </c>
      <c r="F6" s="41">
        <v>10030</v>
      </c>
      <c r="G6" s="41">
        <f t="shared" ref="G6:G10" si="5">F6*12</f>
        <v>120360</v>
      </c>
      <c r="H6" s="33">
        <f>F6*5/100</f>
        <v>501.5</v>
      </c>
      <c r="I6" s="41">
        <f t="shared" ref="I6:I10" si="6">F6+H6</f>
        <v>10531.5</v>
      </c>
      <c r="J6" s="41">
        <f>H6*12</f>
        <v>6018</v>
      </c>
      <c r="K6" s="41">
        <v>502</v>
      </c>
      <c r="L6" s="41">
        <f t="shared" ref="L6:L10" si="7">K6*12</f>
        <v>6024</v>
      </c>
      <c r="M6" s="41">
        <f t="shared" si="2"/>
        <v>468.5</v>
      </c>
      <c r="N6" s="41">
        <f t="shared" ref="N6:N10" si="8">M6*12</f>
        <v>5622</v>
      </c>
      <c r="O6" s="41">
        <f>ROUND(I6*0.2%,0)</f>
        <v>21</v>
      </c>
      <c r="P6" s="41">
        <f t="shared" ref="P6:P10" si="9">O6*12</f>
        <v>252</v>
      </c>
      <c r="Q6" s="41">
        <f>ROUND(I6*3%,0)</f>
        <v>316</v>
      </c>
      <c r="R6" s="41">
        <f t="shared" ref="R6:R10" si="10">Q6*12</f>
        <v>3792</v>
      </c>
      <c r="S6" s="41">
        <f t="shared" ref="S6:S30" si="11">G6+J6+N6</f>
        <v>132000</v>
      </c>
      <c r="T6" s="41">
        <f t="shared" ref="T6:T30" si="12">L6+P6+R6</f>
        <v>10068</v>
      </c>
      <c r="U6" s="42">
        <f t="shared" ref="U6:U10" si="13">T6+S6</f>
        <v>142068</v>
      </c>
      <c r="V6" s="35">
        <v>8540</v>
      </c>
      <c r="W6" s="35">
        <v>0</v>
      </c>
      <c r="X6" s="35">
        <v>8540</v>
      </c>
      <c r="Y6" s="35">
        <v>102480</v>
      </c>
      <c r="Z6" s="35">
        <v>5124</v>
      </c>
      <c r="AB6" s="37"/>
      <c r="AC6" s="37"/>
      <c r="AD6" s="37">
        <f t="shared" si="3"/>
        <v>0</v>
      </c>
      <c r="AE6" s="36">
        <v>10030</v>
      </c>
      <c r="AF6" s="38">
        <f t="shared" si="4"/>
        <v>0</v>
      </c>
    </row>
    <row r="7" spans="1:32" s="29" customFormat="1" x14ac:dyDescent="0.2">
      <c r="A7" s="24" t="s">
        <v>38</v>
      </c>
      <c r="B7" s="25"/>
      <c r="C7" s="26"/>
      <c r="D7" s="26"/>
      <c r="E7" s="27"/>
      <c r="F7" s="28">
        <f>SUM(F8:F12)</f>
        <v>77600</v>
      </c>
      <c r="G7" s="28">
        <f t="shared" ref="G7:AF7" si="14">SUM(G8:G12)</f>
        <v>931200</v>
      </c>
      <c r="H7" s="28">
        <f t="shared" si="14"/>
        <v>1280</v>
      </c>
      <c r="I7" s="28">
        <f t="shared" si="14"/>
        <v>78880</v>
      </c>
      <c r="J7" s="28">
        <f t="shared" si="14"/>
        <v>15360</v>
      </c>
      <c r="K7" s="28">
        <f t="shared" si="14"/>
        <v>875</v>
      </c>
      <c r="L7" s="28">
        <f t="shared" si="14"/>
        <v>10500</v>
      </c>
      <c r="M7" s="28">
        <f t="shared" si="14"/>
        <v>0</v>
      </c>
      <c r="N7" s="28">
        <f t="shared" si="14"/>
        <v>0</v>
      </c>
      <c r="O7" s="28">
        <f t="shared" si="14"/>
        <v>54</v>
      </c>
      <c r="P7" s="28">
        <f t="shared" si="14"/>
        <v>648</v>
      </c>
      <c r="Q7" s="28">
        <f t="shared" si="14"/>
        <v>806</v>
      </c>
      <c r="R7" s="28">
        <f t="shared" si="14"/>
        <v>9672</v>
      </c>
      <c r="S7" s="28">
        <f t="shared" si="14"/>
        <v>946560</v>
      </c>
      <c r="T7" s="28">
        <f t="shared" si="14"/>
        <v>20820</v>
      </c>
      <c r="U7" s="28">
        <f t="shared" si="14"/>
        <v>967380</v>
      </c>
      <c r="V7" s="28">
        <f t="shared" si="14"/>
        <v>70460</v>
      </c>
      <c r="W7" s="28">
        <f t="shared" si="14"/>
        <v>0</v>
      </c>
      <c r="X7" s="28">
        <f t="shared" si="14"/>
        <v>70460</v>
      </c>
      <c r="Y7" s="28">
        <f t="shared" si="14"/>
        <v>845520</v>
      </c>
      <c r="Z7" s="28">
        <f t="shared" si="14"/>
        <v>12276</v>
      </c>
      <c r="AA7" s="28">
        <f t="shared" si="14"/>
        <v>0</v>
      </c>
      <c r="AB7" s="28">
        <f t="shared" si="14"/>
        <v>0</v>
      </c>
      <c r="AC7" s="28">
        <f t="shared" si="14"/>
        <v>0</v>
      </c>
      <c r="AD7" s="28">
        <f t="shared" si="14"/>
        <v>0</v>
      </c>
      <c r="AE7" s="28">
        <f t="shared" si="14"/>
        <v>77600</v>
      </c>
      <c r="AF7" s="28">
        <f t="shared" si="14"/>
        <v>0</v>
      </c>
    </row>
    <row r="8" spans="1:32" s="48" customFormat="1" x14ac:dyDescent="0.2">
      <c r="A8" s="43" t="s">
        <v>39</v>
      </c>
      <c r="B8" s="43" t="s">
        <v>40</v>
      </c>
      <c r="C8" s="43" t="s">
        <v>27</v>
      </c>
      <c r="D8" s="43"/>
      <c r="E8" s="44" t="s">
        <v>41</v>
      </c>
      <c r="F8" s="45">
        <v>13000</v>
      </c>
      <c r="G8" s="45">
        <f t="shared" si="5"/>
        <v>156000</v>
      </c>
      <c r="H8" s="45">
        <v>0</v>
      </c>
      <c r="I8" s="45">
        <f t="shared" si="6"/>
        <v>13000</v>
      </c>
      <c r="J8" s="45">
        <f t="shared" ref="J8:J10" si="15">H8*12</f>
        <v>0</v>
      </c>
      <c r="K8" s="45">
        <v>0</v>
      </c>
      <c r="L8" s="45">
        <f t="shared" si="7"/>
        <v>0</v>
      </c>
      <c r="M8" s="45">
        <v>0</v>
      </c>
      <c r="N8" s="45">
        <f t="shared" si="8"/>
        <v>0</v>
      </c>
      <c r="O8" s="45"/>
      <c r="P8" s="45">
        <f t="shared" si="9"/>
        <v>0</v>
      </c>
      <c r="Q8" s="45"/>
      <c r="R8" s="45">
        <f t="shared" si="10"/>
        <v>0</v>
      </c>
      <c r="S8" s="45">
        <f t="shared" si="11"/>
        <v>156000</v>
      </c>
      <c r="T8" s="45">
        <f t="shared" si="12"/>
        <v>0</v>
      </c>
      <c r="U8" s="46">
        <f t="shared" si="13"/>
        <v>156000</v>
      </c>
      <c r="V8" s="47">
        <v>12500</v>
      </c>
      <c r="W8" s="47">
        <v>0</v>
      </c>
      <c r="X8" s="47">
        <v>12500</v>
      </c>
      <c r="Y8" s="47">
        <v>150000</v>
      </c>
      <c r="Z8" s="47">
        <v>0</v>
      </c>
      <c r="AB8" s="49"/>
      <c r="AC8" s="49"/>
      <c r="AD8" s="49">
        <f t="shared" si="3"/>
        <v>0</v>
      </c>
      <c r="AE8" s="48">
        <v>13000</v>
      </c>
      <c r="AF8" s="38">
        <f t="shared" si="4"/>
        <v>0</v>
      </c>
    </row>
    <row r="9" spans="1:32" s="48" customFormat="1" x14ac:dyDescent="0.2">
      <c r="A9" s="50" t="s">
        <v>42</v>
      </c>
      <c r="B9" s="50" t="s">
        <v>40</v>
      </c>
      <c r="C9" s="50" t="s">
        <v>27</v>
      </c>
      <c r="D9" s="50"/>
      <c r="E9" s="51" t="s">
        <v>41</v>
      </c>
      <c r="F9" s="52">
        <v>13000</v>
      </c>
      <c r="G9" s="52">
        <f>F9*12</f>
        <v>156000</v>
      </c>
      <c r="H9" s="52">
        <v>0</v>
      </c>
      <c r="I9" s="52">
        <f>F9+H9</f>
        <v>13000</v>
      </c>
      <c r="J9" s="52">
        <f>H9*12</f>
        <v>0</v>
      </c>
      <c r="K9" s="52">
        <v>0</v>
      </c>
      <c r="L9" s="52">
        <f>K9*12</f>
        <v>0</v>
      </c>
      <c r="M9" s="52">
        <v>0</v>
      </c>
      <c r="N9" s="52">
        <f>M9*12</f>
        <v>0</v>
      </c>
      <c r="O9" s="52"/>
      <c r="P9" s="52">
        <f>O9*12</f>
        <v>0</v>
      </c>
      <c r="Q9" s="52"/>
      <c r="R9" s="52">
        <f>Q9*12</f>
        <v>0</v>
      </c>
      <c r="S9" s="52">
        <f t="shared" si="11"/>
        <v>156000</v>
      </c>
      <c r="T9" s="52">
        <f t="shared" si="12"/>
        <v>0</v>
      </c>
      <c r="U9" s="53">
        <f>T9+S9</f>
        <v>156000</v>
      </c>
      <c r="V9" s="47">
        <v>12500</v>
      </c>
      <c r="W9" s="47">
        <v>0</v>
      </c>
      <c r="X9" s="47">
        <v>12500</v>
      </c>
      <c r="Y9" s="47">
        <v>150000</v>
      </c>
      <c r="Z9" s="47">
        <v>0</v>
      </c>
      <c r="AB9" s="49"/>
      <c r="AC9" s="49"/>
      <c r="AD9" s="49">
        <f>AB9+AC9</f>
        <v>0</v>
      </c>
      <c r="AE9" s="48">
        <v>13000</v>
      </c>
      <c r="AF9" s="38">
        <f t="shared" si="4"/>
        <v>0</v>
      </c>
    </row>
    <row r="10" spans="1:32" s="48" customFormat="1" x14ac:dyDescent="0.2">
      <c r="A10" s="50" t="s">
        <v>43</v>
      </c>
      <c r="B10" s="50" t="s">
        <v>40</v>
      </c>
      <c r="C10" s="50" t="s">
        <v>27</v>
      </c>
      <c r="D10" s="50"/>
      <c r="E10" s="51" t="s">
        <v>41</v>
      </c>
      <c r="F10" s="52">
        <v>13000</v>
      </c>
      <c r="G10" s="52">
        <f t="shared" si="5"/>
        <v>156000</v>
      </c>
      <c r="H10" s="52">
        <v>0</v>
      </c>
      <c r="I10" s="52">
        <f t="shared" si="6"/>
        <v>13000</v>
      </c>
      <c r="J10" s="52">
        <f t="shared" si="15"/>
        <v>0</v>
      </c>
      <c r="K10" s="52">
        <v>0</v>
      </c>
      <c r="L10" s="52">
        <f t="shared" si="7"/>
        <v>0</v>
      </c>
      <c r="M10" s="52">
        <v>0</v>
      </c>
      <c r="N10" s="52">
        <f t="shared" si="8"/>
        <v>0</v>
      </c>
      <c r="O10" s="52"/>
      <c r="P10" s="52">
        <f t="shared" si="9"/>
        <v>0</v>
      </c>
      <c r="Q10" s="52"/>
      <c r="R10" s="52">
        <f t="shared" si="10"/>
        <v>0</v>
      </c>
      <c r="S10" s="52">
        <f t="shared" si="11"/>
        <v>156000</v>
      </c>
      <c r="T10" s="52">
        <f t="shared" si="12"/>
        <v>0</v>
      </c>
      <c r="U10" s="53">
        <f t="shared" si="13"/>
        <v>156000</v>
      </c>
      <c r="V10" s="47">
        <v>12500</v>
      </c>
      <c r="W10" s="47">
        <v>0</v>
      </c>
      <c r="X10" s="47">
        <v>12500</v>
      </c>
      <c r="Y10" s="47">
        <v>150000</v>
      </c>
      <c r="Z10" s="47">
        <v>0</v>
      </c>
      <c r="AB10" s="49"/>
      <c r="AC10" s="49"/>
      <c r="AD10" s="49">
        <f t="shared" ref="AD10:AD29" si="16">AB10+AC10</f>
        <v>0</v>
      </c>
      <c r="AE10" s="48">
        <v>13000</v>
      </c>
      <c r="AF10" s="38">
        <f t="shared" si="4"/>
        <v>0</v>
      </c>
    </row>
    <row r="11" spans="1:32" s="48" customFormat="1" x14ac:dyDescent="0.2">
      <c r="A11" s="50" t="s">
        <v>44</v>
      </c>
      <c r="B11" s="50" t="s">
        <v>40</v>
      </c>
      <c r="C11" s="50" t="s">
        <v>27</v>
      </c>
      <c r="D11" s="50"/>
      <c r="E11" s="51" t="s">
        <v>41</v>
      </c>
      <c r="F11" s="52">
        <v>13000</v>
      </c>
      <c r="G11" s="52">
        <f>F11*12</f>
        <v>156000</v>
      </c>
      <c r="H11" s="52">
        <v>0</v>
      </c>
      <c r="I11" s="52">
        <f>F11+H11</f>
        <v>13000</v>
      </c>
      <c r="J11" s="52">
        <f>H11*12</f>
        <v>0</v>
      </c>
      <c r="K11" s="52">
        <v>0</v>
      </c>
      <c r="L11" s="52">
        <f>K11*12</f>
        <v>0</v>
      </c>
      <c r="M11" s="52">
        <v>0</v>
      </c>
      <c r="N11" s="52">
        <f>M11*12</f>
        <v>0</v>
      </c>
      <c r="O11" s="52"/>
      <c r="P11" s="52">
        <f>O11*12</f>
        <v>0</v>
      </c>
      <c r="Q11" s="52"/>
      <c r="R11" s="52">
        <f>Q11*12</f>
        <v>0</v>
      </c>
      <c r="S11" s="52">
        <f t="shared" si="11"/>
        <v>156000</v>
      </c>
      <c r="T11" s="52">
        <f t="shared" si="12"/>
        <v>0</v>
      </c>
      <c r="U11" s="53">
        <f>T11+S11</f>
        <v>156000</v>
      </c>
      <c r="V11" s="47">
        <v>12500</v>
      </c>
      <c r="W11" s="47">
        <v>0</v>
      </c>
      <c r="X11" s="47">
        <v>12500</v>
      </c>
      <c r="Y11" s="47">
        <v>150000</v>
      </c>
      <c r="Z11" s="47">
        <v>0</v>
      </c>
      <c r="AB11" s="49"/>
      <c r="AC11" s="49"/>
      <c r="AD11" s="49">
        <f t="shared" si="16"/>
        <v>0</v>
      </c>
      <c r="AE11" s="48">
        <v>13000</v>
      </c>
      <c r="AF11" s="38">
        <f t="shared" si="4"/>
        <v>0</v>
      </c>
    </row>
    <row r="12" spans="1:32" s="36" customFormat="1" x14ac:dyDescent="0.2">
      <c r="A12" s="39" t="s">
        <v>45</v>
      </c>
      <c r="B12" s="39" t="s">
        <v>46</v>
      </c>
      <c r="C12" s="39" t="s">
        <v>27</v>
      </c>
      <c r="D12" s="39" t="s">
        <v>47</v>
      </c>
      <c r="E12" s="40" t="s">
        <v>48</v>
      </c>
      <c r="F12" s="41">
        <v>25600</v>
      </c>
      <c r="G12" s="41">
        <f>F12*12</f>
        <v>307200</v>
      </c>
      <c r="H12" s="41">
        <f>F12*5/100</f>
        <v>1280</v>
      </c>
      <c r="I12" s="41">
        <f>F12+H12</f>
        <v>26880</v>
      </c>
      <c r="J12" s="41">
        <f>H12*12</f>
        <v>15360</v>
      </c>
      <c r="K12" s="41">
        <v>875</v>
      </c>
      <c r="L12" s="41">
        <f>K12*12</f>
        <v>10500</v>
      </c>
      <c r="M12" s="41">
        <f t="shared" ref="M12" si="17">IF(OR(B12="คนงาน",B12="เจ้าหน้าที่รักษาความปลอดภัย",B12="พนักงานขับรถยนต์"),MAX(0, MIN(1500, 11000 - I12)),MAX(0, MIN(1500, 14600 - I12)))</f>
        <v>0</v>
      </c>
      <c r="N12" s="41">
        <f>M12*12</f>
        <v>0</v>
      </c>
      <c r="O12" s="41">
        <f>ROUND(I12*0.2%,0)</f>
        <v>54</v>
      </c>
      <c r="P12" s="41">
        <f>O12*12</f>
        <v>648</v>
      </c>
      <c r="Q12" s="41">
        <f>ROUND(I12*3%,0)</f>
        <v>806</v>
      </c>
      <c r="R12" s="41">
        <f>Q12*12</f>
        <v>9672</v>
      </c>
      <c r="S12" s="41">
        <f t="shared" si="11"/>
        <v>322560</v>
      </c>
      <c r="T12" s="41">
        <f t="shared" si="12"/>
        <v>20820</v>
      </c>
      <c r="U12" s="42">
        <f>T12+S12</f>
        <v>343380</v>
      </c>
      <c r="V12" s="35">
        <v>20460</v>
      </c>
      <c r="W12" s="35">
        <v>0</v>
      </c>
      <c r="X12" s="35">
        <v>20460</v>
      </c>
      <c r="Y12" s="35">
        <v>245520</v>
      </c>
      <c r="Z12" s="35">
        <v>12276</v>
      </c>
      <c r="AB12" s="37"/>
      <c r="AC12" s="37"/>
      <c r="AD12" s="37">
        <f>AB12+AC12</f>
        <v>0</v>
      </c>
      <c r="AE12" s="36">
        <v>25600</v>
      </c>
      <c r="AF12" s="38">
        <f t="shared" si="4"/>
        <v>0</v>
      </c>
    </row>
    <row r="13" spans="1:32" s="29" customFormat="1" x14ac:dyDescent="0.2">
      <c r="A13" s="24" t="s">
        <v>49</v>
      </c>
      <c r="B13" s="25"/>
      <c r="C13" s="26"/>
      <c r="D13" s="26"/>
      <c r="E13" s="27"/>
      <c r="F13" s="28">
        <f>SUM(F14:F15)</f>
        <v>13000</v>
      </c>
      <c r="G13" s="28">
        <f t="shared" ref="G13:AE13" si="18">SUM(G14:G15)</f>
        <v>156000</v>
      </c>
      <c r="H13" s="28">
        <f t="shared" si="18"/>
        <v>0</v>
      </c>
      <c r="I13" s="28">
        <f t="shared" si="18"/>
        <v>0</v>
      </c>
      <c r="J13" s="28">
        <f t="shared" si="18"/>
        <v>0</v>
      </c>
      <c r="K13" s="28">
        <f t="shared" si="18"/>
        <v>0</v>
      </c>
      <c r="L13" s="28">
        <f t="shared" si="18"/>
        <v>0</v>
      </c>
      <c r="M13" s="28">
        <f t="shared" si="18"/>
        <v>0</v>
      </c>
      <c r="N13" s="28">
        <f t="shared" si="18"/>
        <v>0</v>
      </c>
      <c r="O13" s="28">
        <f t="shared" si="18"/>
        <v>0</v>
      </c>
      <c r="P13" s="28">
        <f t="shared" si="18"/>
        <v>0</v>
      </c>
      <c r="Q13" s="28">
        <f t="shared" si="18"/>
        <v>0</v>
      </c>
      <c r="R13" s="28">
        <f t="shared" si="18"/>
        <v>0</v>
      </c>
      <c r="S13" s="28">
        <f t="shared" si="18"/>
        <v>156000</v>
      </c>
      <c r="T13" s="28">
        <f t="shared" si="18"/>
        <v>0</v>
      </c>
      <c r="U13" s="28">
        <f t="shared" si="18"/>
        <v>156000</v>
      </c>
      <c r="V13" s="28">
        <f t="shared" si="18"/>
        <v>0</v>
      </c>
      <c r="W13" s="28">
        <f t="shared" si="18"/>
        <v>0</v>
      </c>
      <c r="X13" s="28">
        <f t="shared" si="18"/>
        <v>0</v>
      </c>
      <c r="Y13" s="28">
        <f t="shared" si="18"/>
        <v>0</v>
      </c>
      <c r="Z13" s="28">
        <f t="shared" si="18"/>
        <v>0</v>
      </c>
      <c r="AA13" s="28">
        <f t="shared" si="18"/>
        <v>0</v>
      </c>
      <c r="AB13" s="28">
        <f t="shared" si="18"/>
        <v>0</v>
      </c>
      <c r="AC13" s="28">
        <f t="shared" si="18"/>
        <v>0</v>
      </c>
      <c r="AD13" s="28">
        <f t="shared" si="18"/>
        <v>0</v>
      </c>
      <c r="AE13" s="28">
        <f t="shared" si="18"/>
        <v>13000</v>
      </c>
      <c r="AF13" s="54">
        <f t="shared" si="4"/>
        <v>0</v>
      </c>
    </row>
    <row r="14" spans="1:32" s="56" customFormat="1" x14ac:dyDescent="0.2">
      <c r="A14" s="43" t="s">
        <v>50</v>
      </c>
      <c r="B14" s="43" t="s">
        <v>40</v>
      </c>
      <c r="C14" s="43" t="s">
        <v>27</v>
      </c>
      <c r="D14" s="30"/>
      <c r="E14" s="31"/>
      <c r="F14" s="45">
        <v>8000</v>
      </c>
      <c r="G14" s="45">
        <f t="shared" ref="G14:G15" si="19">F14*12</f>
        <v>96000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f t="shared" si="11"/>
        <v>96000</v>
      </c>
      <c r="T14" s="45">
        <f t="shared" si="12"/>
        <v>0</v>
      </c>
      <c r="U14" s="45">
        <f t="shared" ref="U14:U15" si="20">T14+S14</f>
        <v>96000</v>
      </c>
      <c r="V14" s="55"/>
      <c r="W14" s="55"/>
      <c r="X14" s="55"/>
      <c r="Y14" s="55"/>
      <c r="Z14" s="55"/>
      <c r="AB14" s="57"/>
      <c r="AC14" s="57"/>
      <c r="AD14" s="57"/>
      <c r="AE14" s="56">
        <v>8000</v>
      </c>
      <c r="AF14" s="38">
        <f t="shared" si="4"/>
        <v>0</v>
      </c>
    </row>
    <row r="15" spans="1:32" s="48" customFormat="1" x14ac:dyDescent="0.2">
      <c r="A15" s="58" t="s">
        <v>51</v>
      </c>
      <c r="B15" s="58" t="s">
        <v>40</v>
      </c>
      <c r="C15" s="58" t="s">
        <v>27</v>
      </c>
      <c r="D15" s="58"/>
      <c r="E15" s="59"/>
      <c r="F15" s="60">
        <v>5000</v>
      </c>
      <c r="G15" s="60">
        <f t="shared" si="19"/>
        <v>60000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f t="shared" si="11"/>
        <v>60000</v>
      </c>
      <c r="T15" s="60">
        <f t="shared" si="12"/>
        <v>0</v>
      </c>
      <c r="U15" s="60">
        <f t="shared" si="20"/>
        <v>60000</v>
      </c>
      <c r="V15" s="47"/>
      <c r="W15" s="47"/>
      <c r="X15" s="47"/>
      <c r="Y15" s="47"/>
      <c r="Z15" s="47"/>
      <c r="AB15" s="49"/>
      <c r="AC15" s="49"/>
      <c r="AD15" s="49"/>
      <c r="AE15" s="48">
        <v>5000</v>
      </c>
      <c r="AF15" s="38">
        <f t="shared" si="4"/>
        <v>0</v>
      </c>
    </row>
    <row r="16" spans="1:32" s="29" customFormat="1" x14ac:dyDescent="0.2">
      <c r="A16" s="24" t="s">
        <v>52</v>
      </c>
      <c r="B16" s="25"/>
      <c r="C16" s="26"/>
      <c r="D16" s="26"/>
      <c r="E16" s="27"/>
      <c r="F16" s="28">
        <f>SUM(F17:F21)</f>
        <v>76360</v>
      </c>
      <c r="G16" s="28">
        <f t="shared" ref="G16:AF16" si="21">SUM(G17:G21)</f>
        <v>916320</v>
      </c>
      <c r="H16" s="28">
        <f t="shared" si="21"/>
        <v>1218</v>
      </c>
      <c r="I16" s="28">
        <f t="shared" si="21"/>
        <v>77578</v>
      </c>
      <c r="J16" s="28">
        <f t="shared" si="21"/>
        <v>14616</v>
      </c>
      <c r="K16" s="28">
        <f t="shared" si="21"/>
        <v>875</v>
      </c>
      <c r="L16" s="28">
        <f t="shared" si="21"/>
        <v>10500</v>
      </c>
      <c r="M16" s="28">
        <f t="shared" si="21"/>
        <v>0</v>
      </c>
      <c r="N16" s="28">
        <f t="shared" si="21"/>
        <v>0</v>
      </c>
      <c r="O16" s="28">
        <f t="shared" si="21"/>
        <v>39</v>
      </c>
      <c r="P16" s="28">
        <f t="shared" si="21"/>
        <v>468</v>
      </c>
      <c r="Q16" s="28">
        <f t="shared" si="21"/>
        <v>589</v>
      </c>
      <c r="R16" s="28">
        <f t="shared" si="21"/>
        <v>7068</v>
      </c>
      <c r="S16" s="28">
        <f t="shared" si="21"/>
        <v>930936</v>
      </c>
      <c r="T16" s="28">
        <f t="shared" si="21"/>
        <v>18036</v>
      </c>
      <c r="U16" s="28">
        <f t="shared" si="21"/>
        <v>948972</v>
      </c>
      <c r="V16" s="28">
        <f t="shared" si="21"/>
        <v>69640</v>
      </c>
      <c r="W16" s="28">
        <f t="shared" si="21"/>
        <v>0</v>
      </c>
      <c r="X16" s="28">
        <f t="shared" si="21"/>
        <v>69640</v>
      </c>
      <c r="Y16" s="28">
        <f t="shared" si="21"/>
        <v>835680</v>
      </c>
      <c r="Z16" s="28">
        <f t="shared" si="21"/>
        <v>11784</v>
      </c>
      <c r="AA16" s="28">
        <f t="shared" si="21"/>
        <v>0</v>
      </c>
      <c r="AB16" s="28">
        <f t="shared" si="21"/>
        <v>0</v>
      </c>
      <c r="AC16" s="28">
        <f t="shared" si="21"/>
        <v>0</v>
      </c>
      <c r="AD16" s="28">
        <f t="shared" si="21"/>
        <v>0</v>
      </c>
      <c r="AE16" s="28">
        <f t="shared" si="21"/>
        <v>76360</v>
      </c>
      <c r="AF16" s="28">
        <f t="shared" si="21"/>
        <v>0</v>
      </c>
    </row>
    <row r="17" spans="1:32" s="48" customFormat="1" x14ac:dyDescent="0.2">
      <c r="A17" s="43" t="s">
        <v>53</v>
      </c>
      <c r="B17" s="43" t="s">
        <v>40</v>
      </c>
      <c r="C17" s="43" t="s">
        <v>27</v>
      </c>
      <c r="D17" s="43"/>
      <c r="E17" s="44" t="s">
        <v>41</v>
      </c>
      <c r="F17" s="45">
        <v>13000</v>
      </c>
      <c r="G17" s="45">
        <f>F17*12</f>
        <v>156000</v>
      </c>
      <c r="H17" s="45">
        <v>0</v>
      </c>
      <c r="I17" s="45">
        <f>F17+H17</f>
        <v>13000</v>
      </c>
      <c r="J17" s="45">
        <f>H17*12</f>
        <v>0</v>
      </c>
      <c r="K17" s="45">
        <v>0</v>
      </c>
      <c r="L17" s="45">
        <f>K17*12</f>
        <v>0</v>
      </c>
      <c r="M17" s="45">
        <v>0</v>
      </c>
      <c r="N17" s="45">
        <f>M17*12</f>
        <v>0</v>
      </c>
      <c r="O17" s="45"/>
      <c r="P17" s="45">
        <f>O17*12</f>
        <v>0</v>
      </c>
      <c r="Q17" s="45"/>
      <c r="R17" s="45">
        <f>Q17*12</f>
        <v>0</v>
      </c>
      <c r="S17" s="45">
        <f t="shared" si="11"/>
        <v>156000</v>
      </c>
      <c r="T17" s="45">
        <f t="shared" si="12"/>
        <v>0</v>
      </c>
      <c r="U17" s="46">
        <f>T17+S17</f>
        <v>156000</v>
      </c>
      <c r="V17" s="47">
        <v>12500</v>
      </c>
      <c r="W17" s="47">
        <v>0</v>
      </c>
      <c r="X17" s="47">
        <v>12500</v>
      </c>
      <c r="Y17" s="47">
        <v>150000</v>
      </c>
      <c r="Z17" s="47">
        <v>0</v>
      </c>
      <c r="AB17" s="49"/>
      <c r="AC17" s="49"/>
      <c r="AD17" s="49">
        <f t="shared" si="16"/>
        <v>0</v>
      </c>
      <c r="AE17" s="48">
        <v>13000</v>
      </c>
      <c r="AF17" s="38">
        <f t="shared" si="4"/>
        <v>0</v>
      </c>
    </row>
    <row r="18" spans="1:32" s="48" customFormat="1" x14ac:dyDescent="0.2">
      <c r="A18" s="61" t="s">
        <v>54</v>
      </c>
      <c r="B18" s="61" t="s">
        <v>40</v>
      </c>
      <c r="C18" s="50" t="s">
        <v>27</v>
      </c>
      <c r="D18" s="50"/>
      <c r="E18" s="51" t="s">
        <v>41</v>
      </c>
      <c r="F18" s="52">
        <v>13000</v>
      </c>
      <c r="G18" s="52">
        <f>F18*12</f>
        <v>156000</v>
      </c>
      <c r="H18" s="52">
        <v>0</v>
      </c>
      <c r="I18" s="52">
        <f>F18+H18</f>
        <v>13000</v>
      </c>
      <c r="J18" s="52">
        <f>H18*12</f>
        <v>0</v>
      </c>
      <c r="K18" s="52">
        <v>0</v>
      </c>
      <c r="L18" s="52">
        <f>K18*12</f>
        <v>0</v>
      </c>
      <c r="M18" s="52">
        <v>0</v>
      </c>
      <c r="N18" s="52">
        <f>M18*12</f>
        <v>0</v>
      </c>
      <c r="O18" s="52"/>
      <c r="P18" s="52">
        <f>O18*12</f>
        <v>0</v>
      </c>
      <c r="Q18" s="52"/>
      <c r="R18" s="52">
        <f>Q18*12</f>
        <v>0</v>
      </c>
      <c r="S18" s="52">
        <f t="shared" si="11"/>
        <v>156000</v>
      </c>
      <c r="T18" s="52">
        <f t="shared" si="12"/>
        <v>0</v>
      </c>
      <c r="U18" s="53">
        <f>T18+S18</f>
        <v>156000</v>
      </c>
      <c r="V18" s="47">
        <v>12500</v>
      </c>
      <c r="W18" s="47">
        <v>0</v>
      </c>
      <c r="X18" s="47">
        <v>12500</v>
      </c>
      <c r="Y18" s="47">
        <v>150000</v>
      </c>
      <c r="Z18" s="47">
        <v>0</v>
      </c>
      <c r="AB18" s="49"/>
      <c r="AC18" s="49"/>
      <c r="AD18" s="49">
        <f>AB18+AC18</f>
        <v>0</v>
      </c>
      <c r="AE18" s="48">
        <v>13000</v>
      </c>
      <c r="AF18" s="38">
        <f t="shared" si="4"/>
        <v>0</v>
      </c>
    </row>
    <row r="19" spans="1:32" s="48" customFormat="1" x14ac:dyDescent="0.2">
      <c r="A19" s="50" t="s">
        <v>55</v>
      </c>
      <c r="B19" s="50" t="s">
        <v>40</v>
      </c>
      <c r="C19" s="50" t="s">
        <v>27</v>
      </c>
      <c r="D19" s="50"/>
      <c r="E19" s="51" t="s">
        <v>41</v>
      </c>
      <c r="F19" s="52">
        <v>13000</v>
      </c>
      <c r="G19" s="52">
        <f>F19*12</f>
        <v>156000</v>
      </c>
      <c r="H19" s="52">
        <v>0</v>
      </c>
      <c r="I19" s="52">
        <f>F19+H19</f>
        <v>13000</v>
      </c>
      <c r="J19" s="52">
        <f>H19*12</f>
        <v>0</v>
      </c>
      <c r="K19" s="52">
        <v>0</v>
      </c>
      <c r="L19" s="52">
        <f>K19*12</f>
        <v>0</v>
      </c>
      <c r="M19" s="52">
        <v>0</v>
      </c>
      <c r="N19" s="52">
        <f>M19*12</f>
        <v>0</v>
      </c>
      <c r="O19" s="52"/>
      <c r="P19" s="52">
        <f>O19*12</f>
        <v>0</v>
      </c>
      <c r="Q19" s="52"/>
      <c r="R19" s="52">
        <f>Q19*12</f>
        <v>0</v>
      </c>
      <c r="S19" s="52">
        <f t="shared" si="11"/>
        <v>156000</v>
      </c>
      <c r="T19" s="52">
        <f t="shared" si="12"/>
        <v>0</v>
      </c>
      <c r="U19" s="53">
        <f>T19+S19</f>
        <v>156000</v>
      </c>
      <c r="V19" s="47">
        <v>12500</v>
      </c>
      <c r="W19" s="47">
        <v>0</v>
      </c>
      <c r="X19" s="47">
        <v>12500</v>
      </c>
      <c r="Y19" s="47">
        <v>150000</v>
      </c>
      <c r="Z19" s="47">
        <v>0</v>
      </c>
      <c r="AB19" s="49"/>
      <c r="AC19" s="49"/>
      <c r="AD19" s="49">
        <f t="shared" si="16"/>
        <v>0</v>
      </c>
      <c r="AE19" s="48">
        <v>13000</v>
      </c>
      <c r="AF19" s="38">
        <f t="shared" si="4"/>
        <v>0</v>
      </c>
    </row>
    <row r="20" spans="1:32" s="48" customFormat="1" x14ac:dyDescent="0.2">
      <c r="A20" s="50" t="s">
        <v>56</v>
      </c>
      <c r="B20" s="50" t="s">
        <v>40</v>
      </c>
      <c r="C20" s="50" t="s">
        <v>27</v>
      </c>
      <c r="D20" s="50"/>
      <c r="E20" s="51" t="s">
        <v>41</v>
      </c>
      <c r="F20" s="52">
        <v>13000</v>
      </c>
      <c r="G20" s="52">
        <f t="shared" ref="G20:G23" si="22">F20*12</f>
        <v>156000</v>
      </c>
      <c r="H20" s="52">
        <v>0</v>
      </c>
      <c r="I20" s="52">
        <f t="shared" ref="I20:I23" si="23">F20+H20</f>
        <v>13000</v>
      </c>
      <c r="J20" s="52">
        <f t="shared" ref="J20:J23" si="24">H20*12</f>
        <v>0</v>
      </c>
      <c r="K20" s="52">
        <v>0</v>
      </c>
      <c r="L20" s="52">
        <f t="shared" ref="L20:L23" si="25">K20*12</f>
        <v>0</v>
      </c>
      <c r="M20" s="52">
        <v>0</v>
      </c>
      <c r="N20" s="52">
        <f t="shared" ref="N20:N23" si="26">M20*12</f>
        <v>0</v>
      </c>
      <c r="O20" s="52"/>
      <c r="P20" s="52">
        <f t="shared" ref="P20:P23" si="27">O20*12</f>
        <v>0</v>
      </c>
      <c r="Q20" s="52"/>
      <c r="R20" s="52">
        <f t="shared" ref="R20:R23" si="28">Q20*12</f>
        <v>0</v>
      </c>
      <c r="S20" s="52">
        <f t="shared" si="11"/>
        <v>156000</v>
      </c>
      <c r="T20" s="52">
        <f t="shared" si="12"/>
        <v>0</v>
      </c>
      <c r="U20" s="53">
        <f t="shared" ref="U20:U23" si="29">T20+S20</f>
        <v>156000</v>
      </c>
      <c r="V20" s="47">
        <v>12500</v>
      </c>
      <c r="W20" s="47">
        <v>0</v>
      </c>
      <c r="X20" s="47">
        <v>12500</v>
      </c>
      <c r="Y20" s="47">
        <v>150000</v>
      </c>
      <c r="Z20" s="47">
        <v>0</v>
      </c>
      <c r="AB20" s="49"/>
      <c r="AC20" s="49"/>
      <c r="AD20" s="49">
        <f t="shared" si="16"/>
        <v>0</v>
      </c>
      <c r="AE20" s="48">
        <v>13000</v>
      </c>
      <c r="AF20" s="38">
        <f t="shared" si="4"/>
        <v>0</v>
      </c>
    </row>
    <row r="21" spans="1:32" s="36" customFormat="1" x14ac:dyDescent="0.2">
      <c r="A21" s="39" t="s">
        <v>57</v>
      </c>
      <c r="B21" s="39" t="s">
        <v>46</v>
      </c>
      <c r="C21" s="39" t="s">
        <v>27</v>
      </c>
      <c r="D21" s="39" t="s">
        <v>58</v>
      </c>
      <c r="E21" s="40" t="s">
        <v>48</v>
      </c>
      <c r="F21" s="41">
        <v>24360</v>
      </c>
      <c r="G21" s="41">
        <f t="shared" si="22"/>
        <v>292320</v>
      </c>
      <c r="H21" s="41">
        <f>F21*5/100</f>
        <v>1218</v>
      </c>
      <c r="I21" s="41">
        <f t="shared" si="23"/>
        <v>25578</v>
      </c>
      <c r="J21" s="41">
        <f t="shared" si="24"/>
        <v>14616</v>
      </c>
      <c r="K21" s="41">
        <v>875</v>
      </c>
      <c r="L21" s="41">
        <f t="shared" si="25"/>
        <v>10500</v>
      </c>
      <c r="M21" s="41">
        <f t="shared" ref="M21" si="30">IF(OR(B21="คนงาน",B21="เจ้าหน้าที่รักษาความปลอดภัย",B21="พนักงานขับรถยนต์"),MAX(0, MIN(1500, 11000 - I21)),MAX(0, MIN(1500, 14600 - I21)))</f>
        <v>0</v>
      </c>
      <c r="N21" s="41">
        <f t="shared" si="26"/>
        <v>0</v>
      </c>
      <c r="O21" s="41">
        <v>39</v>
      </c>
      <c r="P21" s="41">
        <f t="shared" si="27"/>
        <v>468</v>
      </c>
      <c r="Q21" s="41">
        <v>589</v>
      </c>
      <c r="R21" s="41">
        <f t="shared" si="28"/>
        <v>7068</v>
      </c>
      <c r="S21" s="41">
        <f t="shared" si="11"/>
        <v>306936</v>
      </c>
      <c r="T21" s="41">
        <f t="shared" si="12"/>
        <v>18036</v>
      </c>
      <c r="U21" s="42">
        <f t="shared" si="29"/>
        <v>324972</v>
      </c>
      <c r="V21" s="35">
        <v>19640</v>
      </c>
      <c r="W21" s="35">
        <v>0</v>
      </c>
      <c r="X21" s="35">
        <v>19640</v>
      </c>
      <c r="Y21" s="35">
        <v>235680</v>
      </c>
      <c r="Z21" s="35">
        <v>11784</v>
      </c>
      <c r="AB21" s="37"/>
      <c r="AC21" s="37"/>
      <c r="AD21" s="37">
        <f t="shared" si="16"/>
        <v>0</v>
      </c>
      <c r="AE21" s="36">
        <v>24360</v>
      </c>
      <c r="AF21" s="38">
        <f t="shared" si="4"/>
        <v>0</v>
      </c>
    </row>
    <row r="22" spans="1:32" s="29" customFormat="1" x14ac:dyDescent="0.2">
      <c r="A22" s="24" t="s">
        <v>59</v>
      </c>
      <c r="B22" s="25"/>
      <c r="C22" s="26"/>
      <c r="D22" s="26"/>
      <c r="E22" s="27"/>
      <c r="F22" s="28">
        <f>SUM(F23)</f>
        <v>18130</v>
      </c>
      <c r="G22" s="28">
        <f t="shared" ref="G22:AF22" si="31">SUM(G23)</f>
        <v>217560</v>
      </c>
      <c r="H22" s="28">
        <f t="shared" si="31"/>
        <v>906.5</v>
      </c>
      <c r="I22" s="28">
        <f t="shared" si="31"/>
        <v>19036.5</v>
      </c>
      <c r="J22" s="28">
        <f t="shared" si="31"/>
        <v>10878</v>
      </c>
      <c r="K22" s="28">
        <f t="shared" si="31"/>
        <v>750</v>
      </c>
      <c r="L22" s="28">
        <f t="shared" si="31"/>
        <v>9000</v>
      </c>
      <c r="M22" s="28">
        <f t="shared" si="31"/>
        <v>0</v>
      </c>
      <c r="N22" s="28">
        <f t="shared" si="31"/>
        <v>0</v>
      </c>
      <c r="O22" s="28">
        <f t="shared" si="31"/>
        <v>38</v>
      </c>
      <c r="P22" s="28">
        <f t="shared" si="31"/>
        <v>456</v>
      </c>
      <c r="Q22" s="28">
        <f t="shared" si="31"/>
        <v>571</v>
      </c>
      <c r="R22" s="28">
        <f t="shared" si="31"/>
        <v>6852</v>
      </c>
      <c r="S22" s="28">
        <f t="shared" si="31"/>
        <v>228438</v>
      </c>
      <c r="T22" s="28">
        <f t="shared" si="31"/>
        <v>16308</v>
      </c>
      <c r="U22" s="28">
        <f t="shared" si="31"/>
        <v>244746</v>
      </c>
      <c r="V22" s="28">
        <f t="shared" si="31"/>
        <v>19580</v>
      </c>
      <c r="W22" s="28">
        <f t="shared" si="31"/>
        <v>0</v>
      </c>
      <c r="X22" s="28">
        <f t="shared" si="31"/>
        <v>19580</v>
      </c>
      <c r="Y22" s="28">
        <f t="shared" si="31"/>
        <v>234960</v>
      </c>
      <c r="Z22" s="28">
        <f t="shared" si="31"/>
        <v>11748</v>
      </c>
      <c r="AA22" s="28">
        <f t="shared" si="31"/>
        <v>0</v>
      </c>
      <c r="AB22" s="28">
        <f t="shared" si="31"/>
        <v>0</v>
      </c>
      <c r="AC22" s="28">
        <f t="shared" si="31"/>
        <v>0</v>
      </c>
      <c r="AD22" s="28">
        <f t="shared" si="31"/>
        <v>0</v>
      </c>
      <c r="AE22" s="28">
        <f t="shared" si="31"/>
        <v>18130</v>
      </c>
      <c r="AF22" s="28">
        <f t="shared" si="31"/>
        <v>0</v>
      </c>
    </row>
    <row r="23" spans="1:32" s="36" customFormat="1" x14ac:dyDescent="0.2">
      <c r="A23" s="62" t="s">
        <v>60</v>
      </c>
      <c r="B23" s="62" t="s">
        <v>46</v>
      </c>
      <c r="C23" s="62" t="s">
        <v>27</v>
      </c>
      <c r="D23" s="62" t="s">
        <v>61</v>
      </c>
      <c r="E23" s="63" t="s">
        <v>48</v>
      </c>
      <c r="F23" s="35">
        <v>18130</v>
      </c>
      <c r="G23" s="35">
        <f t="shared" si="22"/>
        <v>217560</v>
      </c>
      <c r="H23" s="64">
        <f>F23*5/100</f>
        <v>906.5</v>
      </c>
      <c r="I23" s="35">
        <f t="shared" si="23"/>
        <v>19036.5</v>
      </c>
      <c r="J23" s="35">
        <f t="shared" si="24"/>
        <v>10878</v>
      </c>
      <c r="K23" s="35">
        <v>750</v>
      </c>
      <c r="L23" s="35">
        <f t="shared" si="25"/>
        <v>9000</v>
      </c>
      <c r="M23" s="35">
        <f t="shared" ref="M23" si="32">IF(OR(B23="คนงาน",B23="เจ้าหน้าที่รักษาความปลอดภัย",B23="พนักงานขับรถยนต์"),MAX(0, MIN(1500, 11000 - I23)),MAX(0, MIN(1500, 14600 - I23)))</f>
        <v>0</v>
      </c>
      <c r="N23" s="35">
        <f t="shared" si="26"/>
        <v>0</v>
      </c>
      <c r="O23" s="35">
        <f>ROUND(I23*0.2%,0)</f>
        <v>38</v>
      </c>
      <c r="P23" s="35">
        <f t="shared" si="27"/>
        <v>456</v>
      </c>
      <c r="Q23" s="35">
        <f>ROUND(I23*3%,0)</f>
        <v>571</v>
      </c>
      <c r="R23" s="35">
        <f t="shared" si="28"/>
        <v>6852</v>
      </c>
      <c r="S23" s="35">
        <f t="shared" si="11"/>
        <v>228438</v>
      </c>
      <c r="T23" s="35">
        <f t="shared" si="12"/>
        <v>16308</v>
      </c>
      <c r="U23" s="65">
        <f t="shared" si="29"/>
        <v>244746</v>
      </c>
      <c r="V23" s="35">
        <v>19580</v>
      </c>
      <c r="W23" s="35">
        <v>0</v>
      </c>
      <c r="X23" s="35">
        <v>19580</v>
      </c>
      <c r="Y23" s="35">
        <v>234960</v>
      </c>
      <c r="Z23" s="35">
        <v>11748</v>
      </c>
      <c r="AB23" s="37"/>
      <c r="AC23" s="37"/>
      <c r="AD23" s="37">
        <f t="shared" si="16"/>
        <v>0</v>
      </c>
      <c r="AE23" s="36">
        <v>18130</v>
      </c>
      <c r="AF23" s="38">
        <f t="shared" si="4"/>
        <v>0</v>
      </c>
    </row>
    <row r="24" spans="1:32" s="29" customFormat="1" x14ac:dyDescent="0.2">
      <c r="A24" s="24" t="s">
        <v>62</v>
      </c>
      <c r="B24" s="25"/>
      <c r="C24" s="26"/>
      <c r="D24" s="26"/>
      <c r="E24" s="27"/>
      <c r="F24" s="28">
        <f>SUM(F25)</f>
        <v>24420</v>
      </c>
      <c r="G24" s="28">
        <f t="shared" ref="G24:AE24" si="33">SUM(G25)</f>
        <v>293040</v>
      </c>
      <c r="H24" s="28">
        <f t="shared" si="33"/>
        <v>1221</v>
      </c>
      <c r="I24" s="28">
        <f t="shared" si="33"/>
        <v>25641</v>
      </c>
      <c r="J24" s="28">
        <f t="shared" si="33"/>
        <v>14652</v>
      </c>
      <c r="K24" s="28">
        <f t="shared" si="33"/>
        <v>875</v>
      </c>
      <c r="L24" s="28">
        <f t="shared" si="33"/>
        <v>10500</v>
      </c>
      <c r="M24" s="28">
        <f t="shared" si="33"/>
        <v>0</v>
      </c>
      <c r="N24" s="28">
        <f t="shared" si="33"/>
        <v>0</v>
      </c>
      <c r="O24" s="28">
        <f t="shared" si="33"/>
        <v>51</v>
      </c>
      <c r="P24" s="28">
        <f t="shared" si="33"/>
        <v>612</v>
      </c>
      <c r="Q24" s="28">
        <f t="shared" si="33"/>
        <v>769</v>
      </c>
      <c r="R24" s="28">
        <f t="shared" si="33"/>
        <v>9228</v>
      </c>
      <c r="S24" s="28">
        <f t="shared" si="33"/>
        <v>307692</v>
      </c>
      <c r="T24" s="28">
        <f t="shared" si="33"/>
        <v>20340</v>
      </c>
      <c r="U24" s="28">
        <f t="shared" si="33"/>
        <v>328032</v>
      </c>
      <c r="V24" s="28">
        <f t="shared" si="33"/>
        <v>19580</v>
      </c>
      <c r="W24" s="28">
        <f t="shared" si="33"/>
        <v>0</v>
      </c>
      <c r="X24" s="28">
        <f t="shared" si="33"/>
        <v>19580</v>
      </c>
      <c r="Y24" s="28">
        <f t="shared" si="33"/>
        <v>234960</v>
      </c>
      <c r="Z24" s="28">
        <f t="shared" si="33"/>
        <v>11748</v>
      </c>
      <c r="AA24" s="28">
        <f t="shared" si="33"/>
        <v>0</v>
      </c>
      <c r="AB24" s="28">
        <f t="shared" si="33"/>
        <v>0</v>
      </c>
      <c r="AC24" s="28">
        <f t="shared" si="33"/>
        <v>0</v>
      </c>
      <c r="AD24" s="28">
        <f t="shared" si="33"/>
        <v>0</v>
      </c>
      <c r="AE24" s="28">
        <f t="shared" si="33"/>
        <v>24420</v>
      </c>
      <c r="AF24" s="54">
        <f t="shared" si="4"/>
        <v>0</v>
      </c>
    </row>
    <row r="25" spans="1:32" s="36" customFormat="1" x14ac:dyDescent="0.2">
      <c r="A25" s="39" t="s">
        <v>63</v>
      </c>
      <c r="B25" s="39" t="s">
        <v>46</v>
      </c>
      <c r="C25" s="39" t="s">
        <v>27</v>
      </c>
      <c r="D25" s="39" t="s">
        <v>64</v>
      </c>
      <c r="E25" s="40" t="s">
        <v>48</v>
      </c>
      <c r="F25" s="41">
        <v>24420</v>
      </c>
      <c r="G25" s="41">
        <f>F25*12</f>
        <v>293040</v>
      </c>
      <c r="H25" s="41">
        <f>F25*5/100</f>
        <v>1221</v>
      </c>
      <c r="I25" s="41">
        <f>F25+H25</f>
        <v>25641</v>
      </c>
      <c r="J25" s="41">
        <f>H25*12</f>
        <v>14652</v>
      </c>
      <c r="K25" s="41">
        <v>875</v>
      </c>
      <c r="L25" s="41">
        <f>K25*12</f>
        <v>10500</v>
      </c>
      <c r="M25" s="41">
        <f t="shared" ref="M25" si="34">IF(OR(B25="คนงาน",B25="เจ้าหน้าที่รักษาความปลอดภัย",B25="พนักงานขับรถยนต์"),MAX(0, MIN(1500, 11000 - I25)),MAX(0, MIN(1500, 14600 - I25)))</f>
        <v>0</v>
      </c>
      <c r="N25" s="41">
        <f>M25*12</f>
        <v>0</v>
      </c>
      <c r="O25" s="41">
        <f>ROUND(I25*0.2%,0)</f>
        <v>51</v>
      </c>
      <c r="P25" s="41">
        <f>O25*12</f>
        <v>612</v>
      </c>
      <c r="Q25" s="41">
        <f>ROUND(I25*3%,0)</f>
        <v>769</v>
      </c>
      <c r="R25" s="41">
        <f>Q25*12</f>
        <v>9228</v>
      </c>
      <c r="S25" s="41">
        <f>G25+J25+N25</f>
        <v>307692</v>
      </c>
      <c r="T25" s="41">
        <f t="shared" si="12"/>
        <v>20340</v>
      </c>
      <c r="U25" s="42">
        <f>T25+S25</f>
        <v>328032</v>
      </c>
      <c r="V25" s="35">
        <v>19580</v>
      </c>
      <c r="W25" s="35">
        <v>0</v>
      </c>
      <c r="X25" s="35">
        <v>19580</v>
      </c>
      <c r="Y25" s="35">
        <v>234960</v>
      </c>
      <c r="Z25" s="35">
        <v>11748</v>
      </c>
      <c r="AB25" s="37"/>
      <c r="AC25" s="37"/>
      <c r="AD25" s="37">
        <f>AB25+AC25</f>
        <v>0</v>
      </c>
      <c r="AE25" s="36">
        <v>24420</v>
      </c>
      <c r="AF25" s="38">
        <f t="shared" si="4"/>
        <v>0</v>
      </c>
    </row>
    <row r="26" spans="1:32" s="71" customFormat="1" x14ac:dyDescent="0.2">
      <c r="A26" s="66" t="s">
        <v>65</v>
      </c>
      <c r="B26" s="67"/>
      <c r="C26" s="68"/>
      <c r="D26" s="68"/>
      <c r="E26" s="69"/>
      <c r="F26" s="70">
        <f>SUM(F27:F29)</f>
        <v>3000</v>
      </c>
      <c r="G26" s="70">
        <f t="shared" ref="G26:AF26" si="35">SUM(G27:G29)</f>
        <v>36000</v>
      </c>
      <c r="H26" s="70">
        <f t="shared" si="35"/>
        <v>0</v>
      </c>
      <c r="I26" s="70">
        <f t="shared" si="35"/>
        <v>3000</v>
      </c>
      <c r="J26" s="70">
        <f t="shared" si="35"/>
        <v>0</v>
      </c>
      <c r="K26" s="70">
        <f t="shared" si="35"/>
        <v>0</v>
      </c>
      <c r="L26" s="70">
        <f t="shared" si="35"/>
        <v>0</v>
      </c>
      <c r="M26" s="70">
        <f t="shared" si="35"/>
        <v>0</v>
      </c>
      <c r="N26" s="70">
        <f t="shared" si="35"/>
        <v>0</v>
      </c>
      <c r="O26" s="70">
        <f t="shared" si="35"/>
        <v>0</v>
      </c>
      <c r="P26" s="70">
        <f t="shared" si="35"/>
        <v>0</v>
      </c>
      <c r="Q26" s="70">
        <f t="shared" si="35"/>
        <v>0</v>
      </c>
      <c r="R26" s="70">
        <f t="shared" si="35"/>
        <v>0</v>
      </c>
      <c r="S26" s="70">
        <f t="shared" si="35"/>
        <v>36000</v>
      </c>
      <c r="T26" s="70">
        <f t="shared" si="35"/>
        <v>0</v>
      </c>
      <c r="U26" s="70">
        <f t="shared" si="35"/>
        <v>36000</v>
      </c>
      <c r="V26" s="70">
        <f t="shared" si="35"/>
        <v>12500</v>
      </c>
      <c r="W26" s="70">
        <f t="shared" si="35"/>
        <v>0</v>
      </c>
      <c r="X26" s="70">
        <f t="shared" si="35"/>
        <v>12500</v>
      </c>
      <c r="Y26" s="70">
        <f t="shared" si="35"/>
        <v>150000</v>
      </c>
      <c r="Z26" s="70">
        <f t="shared" si="35"/>
        <v>0</v>
      </c>
      <c r="AA26" s="70">
        <f t="shared" si="35"/>
        <v>0</v>
      </c>
      <c r="AB26" s="70">
        <f t="shared" si="35"/>
        <v>0</v>
      </c>
      <c r="AC26" s="70">
        <f t="shared" si="35"/>
        <v>0</v>
      </c>
      <c r="AD26" s="70">
        <f t="shared" si="35"/>
        <v>0</v>
      </c>
      <c r="AE26" s="70">
        <f t="shared" si="35"/>
        <v>3000</v>
      </c>
      <c r="AF26" s="70">
        <f t="shared" si="35"/>
        <v>0</v>
      </c>
    </row>
    <row r="27" spans="1:32" s="48" customFormat="1" x14ac:dyDescent="0.2">
      <c r="A27" s="43" t="s">
        <v>66</v>
      </c>
      <c r="B27" s="43" t="s">
        <v>40</v>
      </c>
      <c r="C27" s="43" t="s">
        <v>27</v>
      </c>
      <c r="D27" s="43"/>
      <c r="E27" s="44" t="s">
        <v>41</v>
      </c>
      <c r="F27" s="45">
        <v>1000</v>
      </c>
      <c r="G27" s="45">
        <f>F27*12</f>
        <v>12000</v>
      </c>
      <c r="H27" s="45">
        <v>0</v>
      </c>
      <c r="I27" s="45">
        <f>F27+H27</f>
        <v>1000</v>
      </c>
      <c r="J27" s="45">
        <f>H27*12</f>
        <v>0</v>
      </c>
      <c r="K27" s="45">
        <v>0</v>
      </c>
      <c r="L27" s="45">
        <f>K27*12</f>
        <v>0</v>
      </c>
      <c r="M27" s="45">
        <v>0</v>
      </c>
      <c r="N27" s="45">
        <f>M27*12</f>
        <v>0</v>
      </c>
      <c r="O27" s="45"/>
      <c r="P27" s="45">
        <f>O27*12</f>
        <v>0</v>
      </c>
      <c r="Q27" s="45"/>
      <c r="R27" s="45">
        <f>Q27*12</f>
        <v>0</v>
      </c>
      <c r="S27" s="45">
        <f t="shared" si="11"/>
        <v>12000</v>
      </c>
      <c r="T27" s="45">
        <f t="shared" si="12"/>
        <v>0</v>
      </c>
      <c r="U27" s="46">
        <f>T27+S27</f>
        <v>12000</v>
      </c>
      <c r="V27" s="47">
        <v>2500</v>
      </c>
      <c r="W27" s="47">
        <v>0</v>
      </c>
      <c r="X27" s="47">
        <v>2500</v>
      </c>
      <c r="Y27" s="47">
        <v>30000</v>
      </c>
      <c r="Z27" s="47">
        <v>0</v>
      </c>
      <c r="AB27" s="49"/>
      <c r="AC27" s="49"/>
      <c r="AD27" s="49">
        <f t="shared" si="16"/>
        <v>0</v>
      </c>
      <c r="AE27" s="48">
        <v>1000</v>
      </c>
      <c r="AF27" s="38">
        <f t="shared" si="4"/>
        <v>0</v>
      </c>
    </row>
    <row r="28" spans="1:32" s="48" customFormat="1" x14ac:dyDescent="0.2">
      <c r="A28" s="50" t="s">
        <v>67</v>
      </c>
      <c r="B28" s="50" t="s">
        <v>40</v>
      </c>
      <c r="C28" s="50" t="s">
        <v>27</v>
      </c>
      <c r="D28" s="50"/>
      <c r="E28" s="51" t="s">
        <v>68</v>
      </c>
      <c r="F28" s="52">
        <v>1000</v>
      </c>
      <c r="G28" s="52">
        <f>F28*12</f>
        <v>12000</v>
      </c>
      <c r="H28" s="52">
        <v>0</v>
      </c>
      <c r="I28" s="52">
        <f>F28+H28</f>
        <v>1000</v>
      </c>
      <c r="J28" s="52">
        <f>H28*12</f>
        <v>0</v>
      </c>
      <c r="K28" s="52">
        <v>0</v>
      </c>
      <c r="L28" s="52">
        <f>K28*12</f>
        <v>0</v>
      </c>
      <c r="M28" s="52">
        <v>0</v>
      </c>
      <c r="N28" s="52">
        <f>M28*12</f>
        <v>0</v>
      </c>
      <c r="O28" s="52"/>
      <c r="P28" s="52">
        <f>O28*12</f>
        <v>0</v>
      </c>
      <c r="Q28" s="52"/>
      <c r="R28" s="52">
        <f>Q28*12</f>
        <v>0</v>
      </c>
      <c r="S28" s="52">
        <f t="shared" si="11"/>
        <v>12000</v>
      </c>
      <c r="T28" s="52">
        <f t="shared" si="12"/>
        <v>0</v>
      </c>
      <c r="U28" s="53">
        <f>T28+S28</f>
        <v>12000</v>
      </c>
      <c r="V28" s="47">
        <v>5000</v>
      </c>
      <c r="W28" s="47">
        <v>0</v>
      </c>
      <c r="X28" s="47">
        <v>5000</v>
      </c>
      <c r="Y28" s="47">
        <v>60000</v>
      </c>
      <c r="Z28" s="47">
        <v>0</v>
      </c>
      <c r="AB28" s="49"/>
      <c r="AC28" s="49"/>
      <c r="AD28" s="49">
        <f t="shared" si="16"/>
        <v>0</v>
      </c>
      <c r="AE28" s="48">
        <v>1000</v>
      </c>
      <c r="AF28" s="38">
        <f t="shared" si="4"/>
        <v>0</v>
      </c>
    </row>
    <row r="29" spans="1:32" s="48" customFormat="1" x14ac:dyDescent="0.2">
      <c r="A29" s="72" t="s">
        <v>69</v>
      </c>
      <c r="B29" s="72" t="s">
        <v>40</v>
      </c>
      <c r="C29" s="72" t="s">
        <v>27</v>
      </c>
      <c r="D29" s="72"/>
      <c r="E29" s="73" t="s">
        <v>41</v>
      </c>
      <c r="F29" s="74">
        <v>1000</v>
      </c>
      <c r="G29" s="74">
        <f>F29*12</f>
        <v>12000</v>
      </c>
      <c r="H29" s="74">
        <v>0</v>
      </c>
      <c r="I29" s="74">
        <f>F29+H29</f>
        <v>1000</v>
      </c>
      <c r="J29" s="74">
        <f>H29*12</f>
        <v>0</v>
      </c>
      <c r="K29" s="74">
        <v>0</v>
      </c>
      <c r="L29" s="74">
        <f>K29*12</f>
        <v>0</v>
      </c>
      <c r="M29" s="74">
        <v>0</v>
      </c>
      <c r="N29" s="74">
        <f>M29*12</f>
        <v>0</v>
      </c>
      <c r="O29" s="74"/>
      <c r="P29" s="74">
        <f>O29*12</f>
        <v>0</v>
      </c>
      <c r="Q29" s="74"/>
      <c r="R29" s="74">
        <f>Q29*12</f>
        <v>0</v>
      </c>
      <c r="S29" s="74">
        <f t="shared" si="11"/>
        <v>12000</v>
      </c>
      <c r="T29" s="74">
        <f t="shared" si="12"/>
        <v>0</v>
      </c>
      <c r="U29" s="75">
        <f>T29+S29</f>
        <v>12000</v>
      </c>
      <c r="V29" s="47">
        <v>5000</v>
      </c>
      <c r="W29" s="47">
        <v>0</v>
      </c>
      <c r="X29" s="47">
        <v>5000</v>
      </c>
      <c r="Y29" s="47">
        <v>60000</v>
      </c>
      <c r="Z29" s="47">
        <v>0</v>
      </c>
      <c r="AB29" s="49"/>
      <c r="AC29" s="49"/>
      <c r="AD29" s="49">
        <f t="shared" si="16"/>
        <v>0</v>
      </c>
      <c r="AE29" s="48">
        <v>1000</v>
      </c>
      <c r="AF29" s="38">
        <f>F29-AE29</f>
        <v>0</v>
      </c>
    </row>
    <row r="30" spans="1:32" s="81" customFormat="1" x14ac:dyDescent="0.2">
      <c r="A30" s="76" t="s">
        <v>70</v>
      </c>
      <c r="B30" s="77"/>
      <c r="C30" s="77"/>
      <c r="D30" s="77"/>
      <c r="E30" s="78"/>
      <c r="F30" s="79">
        <f t="shared" ref="F30:AD30" si="36">F3</f>
        <v>241330</v>
      </c>
      <c r="G30" s="79">
        <f t="shared" si="36"/>
        <v>2895960</v>
      </c>
      <c r="H30" s="79">
        <f t="shared" si="36"/>
        <v>6066.5</v>
      </c>
      <c r="I30" s="79">
        <f t="shared" si="36"/>
        <v>234396.5</v>
      </c>
      <c r="J30" s="79">
        <f t="shared" si="36"/>
        <v>72798</v>
      </c>
      <c r="K30" s="79">
        <f t="shared" si="36"/>
        <v>4627</v>
      </c>
      <c r="L30" s="79">
        <f t="shared" si="36"/>
        <v>55524</v>
      </c>
      <c r="M30" s="79">
        <f t="shared" si="36"/>
        <v>468.5</v>
      </c>
      <c r="N30" s="79">
        <f t="shared" si="36"/>
        <v>5622</v>
      </c>
      <c r="O30" s="79">
        <f t="shared" si="36"/>
        <v>242</v>
      </c>
      <c r="P30" s="79">
        <f t="shared" si="36"/>
        <v>2904</v>
      </c>
      <c r="Q30" s="79">
        <f t="shared" si="36"/>
        <v>3643</v>
      </c>
      <c r="R30" s="79">
        <f t="shared" si="36"/>
        <v>43716</v>
      </c>
      <c r="S30" s="79">
        <f t="shared" si="11"/>
        <v>2974380</v>
      </c>
      <c r="T30" s="79">
        <f t="shared" si="12"/>
        <v>102144</v>
      </c>
      <c r="U30" s="79">
        <f t="shared" si="36"/>
        <v>3076524</v>
      </c>
      <c r="V30" s="80">
        <f t="shared" si="36"/>
        <v>216340</v>
      </c>
      <c r="W30" s="80">
        <f t="shared" si="36"/>
        <v>0</v>
      </c>
      <c r="X30" s="80">
        <f t="shared" si="36"/>
        <v>216340</v>
      </c>
      <c r="Y30" s="80">
        <f t="shared" si="36"/>
        <v>2596080</v>
      </c>
      <c r="Z30" s="80">
        <f t="shared" si="36"/>
        <v>62304</v>
      </c>
      <c r="AA30" s="80">
        <f t="shared" si="36"/>
        <v>0</v>
      </c>
      <c r="AB30" s="80">
        <f t="shared" si="36"/>
        <v>0</v>
      </c>
      <c r="AC30" s="80">
        <f t="shared" si="36"/>
        <v>0</v>
      </c>
      <c r="AD30" s="80">
        <f t="shared" si="36"/>
        <v>0</v>
      </c>
    </row>
    <row r="31" spans="1:32" s="89" customFormat="1" ht="16.7" customHeight="1" x14ac:dyDescent="0.2">
      <c r="A31" s="82"/>
      <c r="B31" s="82"/>
      <c r="C31" s="82"/>
      <c r="D31" s="82"/>
      <c r="E31" s="83" t="s">
        <v>48</v>
      </c>
      <c r="F31" s="84"/>
      <c r="G31" s="84">
        <f t="shared" ref="G31" si="37">F31*12</f>
        <v>0</v>
      </c>
      <c r="H31" s="84"/>
      <c r="I31" s="85">
        <f t="shared" ref="I31" si="38">F31+H31</f>
        <v>0</v>
      </c>
      <c r="J31" s="84">
        <f t="shared" ref="J31" si="39">H31*12</f>
        <v>0</v>
      </c>
      <c r="K31" s="84"/>
      <c r="L31" s="85">
        <f t="shared" ref="L31" si="40">K31*12</f>
        <v>0</v>
      </c>
      <c r="M31" s="84"/>
      <c r="N31" s="85">
        <f t="shared" ref="N31" si="41">M31*12</f>
        <v>0</v>
      </c>
      <c r="O31" s="85">
        <f>ROUND(I31*0.2%,0)</f>
        <v>0</v>
      </c>
      <c r="P31" s="85">
        <f t="shared" ref="P31" si="42">O31*12</f>
        <v>0</v>
      </c>
      <c r="Q31" s="85">
        <f>ROUND(I31*3%,0)</f>
        <v>0</v>
      </c>
      <c r="R31" s="85">
        <f t="shared" ref="R31" si="43">Q31*12</f>
        <v>0</v>
      </c>
      <c r="S31" s="86">
        <f t="shared" ref="S31" si="44">G31+J31+N31+R31</f>
        <v>0</v>
      </c>
      <c r="T31" s="87">
        <f t="shared" ref="T31" si="45">L31+P31</f>
        <v>0</v>
      </c>
      <c r="U31" s="88">
        <f t="shared" ref="U31" si="46">T31+S31</f>
        <v>0</v>
      </c>
      <c r="V31" s="84">
        <v>19580</v>
      </c>
      <c r="W31" s="84">
        <v>0</v>
      </c>
      <c r="X31" s="84">
        <v>19580</v>
      </c>
      <c r="Y31" s="84">
        <v>234960</v>
      </c>
      <c r="Z31" s="84">
        <v>11748</v>
      </c>
      <c r="AB31" s="90"/>
      <c r="AC31" s="90"/>
      <c r="AD31" s="90">
        <f t="shared" ref="AD31" si="47">AB31+AC31</f>
        <v>0</v>
      </c>
    </row>
    <row r="32" spans="1:32" x14ac:dyDescent="0.3">
      <c r="A32" s="91"/>
    </row>
    <row r="34" spans="1:1" x14ac:dyDescent="0.3">
      <c r="A34" s="91"/>
    </row>
  </sheetData>
  <mergeCells count="9">
    <mergeCell ref="A22:B22"/>
    <mergeCell ref="A24:B24"/>
    <mergeCell ref="A26:B26"/>
    <mergeCell ref="A1:Z1"/>
    <mergeCell ref="A3:D3"/>
    <mergeCell ref="A4:B4"/>
    <mergeCell ref="A7:B7"/>
    <mergeCell ref="A13:B13"/>
    <mergeCell ref="A16:B16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สรุป70บัณฑิต</vt:lpstr>
      <vt:lpstr>สรุป70บัณฑิต!Print_Area</vt:lpstr>
      <vt:lpstr>สรุป70บัณฑิต!Print_Titles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2026-07-18T03:39:17Z</dcterms:created>
  <dcterms:modified xsi:type="dcterms:W3CDTF">2026-07-18T03:39:33Z</dcterms:modified>
</cp:coreProperties>
</file>