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0.41.54\e\ประมาณการรายรับ ประจำปีงบประมาณ พ.ศ. 2570\12. ประชุมชี้แจงหลักเกณฑ์จัดทำงบประมาณ พ.ศ. 2570 6 กรกฎาคม 2569\บุคลากร\แยกหน่วยงาน\"/>
    </mc:Choice>
  </mc:AlternateContent>
  <bookViews>
    <workbookView xWindow="0" yWindow="0" windowWidth="24000" windowHeight="9660"/>
  </bookViews>
  <sheets>
    <sheet name="สรุป70วิทย์" sheetId="1" r:id="rId1"/>
  </sheets>
  <definedNames>
    <definedName name="_xlnm.Print_Area" localSheetId="0">สรุป70วิทย์!$A$1:$U$13</definedName>
    <definedName name="_xlnm.Print_Titles" localSheetId="0">สรุป70วิทย์!$2:$2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3" i="1" l="1"/>
  <c r="X13" i="1"/>
  <c r="AF12" i="1"/>
  <c r="AD12" i="1"/>
  <c r="L12" i="1"/>
  <c r="J12" i="1"/>
  <c r="I12" i="1"/>
  <c r="M12" i="1" s="1"/>
  <c r="N12" i="1" s="1"/>
  <c r="H12" i="1"/>
  <c r="G12" i="1"/>
  <c r="S12" i="1" s="1"/>
  <c r="AF11" i="1"/>
  <c r="AD11" i="1"/>
  <c r="L11" i="1"/>
  <c r="H11" i="1"/>
  <c r="H10" i="1" s="1"/>
  <c r="G11" i="1"/>
  <c r="AD10" i="1"/>
  <c r="K10" i="1"/>
  <c r="G10" i="1"/>
  <c r="F10" i="1"/>
  <c r="F3" i="1" s="1"/>
  <c r="F13" i="1" s="1"/>
  <c r="AF13" i="1" s="1"/>
  <c r="AF9" i="1"/>
  <c r="AD9" i="1"/>
  <c r="M9" i="1"/>
  <c r="N9" i="1" s="1"/>
  <c r="L9" i="1"/>
  <c r="J9" i="1"/>
  <c r="I9" i="1"/>
  <c r="O9" i="1" s="1"/>
  <c r="H9" i="1"/>
  <c r="G9" i="1"/>
  <c r="G8" i="1" s="1"/>
  <c r="AF8" i="1"/>
  <c r="AD8" i="1"/>
  <c r="K8" i="1"/>
  <c r="K3" i="1" s="1"/>
  <c r="K13" i="1" s="1"/>
  <c r="J8" i="1"/>
  <c r="H8" i="1"/>
  <c r="F8" i="1"/>
  <c r="AF7" i="1"/>
  <c r="AD7" i="1"/>
  <c r="N7" i="1"/>
  <c r="L7" i="1"/>
  <c r="H7" i="1"/>
  <c r="I7" i="1" s="1"/>
  <c r="G7" i="1"/>
  <c r="AF6" i="1"/>
  <c r="AD6" i="1"/>
  <c r="Q6" i="1"/>
  <c r="R6" i="1" s="1"/>
  <c r="N6" i="1"/>
  <c r="L6" i="1"/>
  <c r="J6" i="1"/>
  <c r="I6" i="1"/>
  <c r="O6" i="1" s="1"/>
  <c r="P6" i="1" s="1"/>
  <c r="H6" i="1"/>
  <c r="G6" i="1"/>
  <c r="S6" i="1" s="1"/>
  <c r="AF5" i="1"/>
  <c r="AD5" i="1"/>
  <c r="Q5" i="1"/>
  <c r="R5" i="1" s="1"/>
  <c r="L5" i="1"/>
  <c r="J5" i="1"/>
  <c r="I5" i="1"/>
  <c r="O5" i="1" s="1"/>
  <c r="H5" i="1"/>
  <c r="G5" i="1"/>
  <c r="AD4" i="1"/>
  <c r="K4" i="1"/>
  <c r="G4" i="1"/>
  <c r="F4" i="1"/>
  <c r="AE3" i="1"/>
  <c r="AD3" i="1"/>
  <c r="AD13" i="1" s="1"/>
  <c r="AC3" i="1"/>
  <c r="AC13" i="1" s="1"/>
  <c r="AB3" i="1"/>
  <c r="AA3" i="1"/>
  <c r="AA13" i="1" s="1"/>
  <c r="Z3" i="1"/>
  <c r="Z13" i="1" s="1"/>
  <c r="Y3" i="1"/>
  <c r="Y13" i="1" s="1"/>
  <c r="X3" i="1"/>
  <c r="W3" i="1"/>
  <c r="W13" i="1" s="1"/>
  <c r="V3" i="1"/>
  <c r="V13" i="1" s="1"/>
  <c r="Q7" i="1" l="1"/>
  <c r="R7" i="1" s="1"/>
  <c r="R4" i="1" s="1"/>
  <c r="O7" i="1"/>
  <c r="P7" i="1" s="1"/>
  <c r="T7" i="1" s="1"/>
  <c r="O8" i="1"/>
  <c r="P9" i="1"/>
  <c r="P8" i="1" s="1"/>
  <c r="G3" i="1"/>
  <c r="G13" i="1" s="1"/>
  <c r="N8" i="1"/>
  <c r="S9" i="1"/>
  <c r="S8" i="1" s="1"/>
  <c r="AF3" i="1"/>
  <c r="P5" i="1"/>
  <c r="T5" i="1"/>
  <c r="T6" i="1"/>
  <c r="U6" i="1" s="1"/>
  <c r="L4" i="1"/>
  <c r="I8" i="1"/>
  <c r="Q9" i="1"/>
  <c r="AF10" i="1"/>
  <c r="O12" i="1"/>
  <c r="P12" i="1" s="1"/>
  <c r="L10" i="1"/>
  <c r="Q12" i="1"/>
  <c r="R12" i="1" s="1"/>
  <c r="T12" i="1" s="1"/>
  <c r="U12" i="1" s="1"/>
  <c r="I11" i="1"/>
  <c r="M5" i="1"/>
  <c r="M8" i="1"/>
  <c r="J11" i="1"/>
  <c r="J10" i="1" s="1"/>
  <c r="Q4" i="1"/>
  <c r="L8" i="1"/>
  <c r="I4" i="1"/>
  <c r="J7" i="1"/>
  <c r="S7" i="1" s="1"/>
  <c r="H4" i="1"/>
  <c r="H3" i="1" s="1"/>
  <c r="H13" i="1" s="1"/>
  <c r="L3" i="1" l="1"/>
  <c r="L13" i="1" s="1"/>
  <c r="J4" i="1"/>
  <c r="N5" i="1"/>
  <c r="M4" i="1"/>
  <c r="Q8" i="1"/>
  <c r="R9" i="1"/>
  <c r="Q11" i="1"/>
  <c r="I10" i="1"/>
  <c r="I3" i="1" s="1"/>
  <c r="I13" i="1" s="1"/>
  <c r="O11" i="1"/>
  <c r="M11" i="1"/>
  <c r="U7" i="1"/>
  <c r="O4" i="1"/>
  <c r="P4" i="1"/>
  <c r="M3" i="1" l="1"/>
  <c r="M13" i="1" s="1"/>
  <c r="O3" i="1"/>
  <c r="O13" i="1" s="1"/>
  <c r="N4" i="1"/>
  <c r="S5" i="1"/>
  <c r="U5" i="1" s="1"/>
  <c r="U4" i="1" s="1"/>
  <c r="J3" i="1"/>
  <c r="J13" i="1" s="1"/>
  <c r="S4" i="1"/>
  <c r="N11" i="1"/>
  <c r="M10" i="1"/>
  <c r="P11" i="1"/>
  <c r="O10" i="1"/>
  <c r="T4" i="1"/>
  <c r="Q10" i="1"/>
  <c r="Q3" i="1" s="1"/>
  <c r="Q13" i="1" s="1"/>
  <c r="R11" i="1"/>
  <c r="R10" i="1" s="1"/>
  <c r="R8" i="1"/>
  <c r="T9" i="1"/>
  <c r="P10" i="1" l="1"/>
  <c r="T11" i="1"/>
  <c r="N10" i="1"/>
  <c r="S10" i="1" s="1"/>
  <c r="S11" i="1"/>
  <c r="S3" i="1"/>
  <c r="U9" i="1"/>
  <c r="U8" i="1" s="1"/>
  <c r="T8" i="1"/>
  <c r="R3" i="1"/>
  <c r="R13" i="1" s="1"/>
  <c r="N3" i="1"/>
  <c r="N13" i="1" s="1"/>
  <c r="S13" i="1" s="1"/>
  <c r="U11" i="1" l="1"/>
  <c r="U10" i="1" s="1"/>
  <c r="U3" i="1" s="1"/>
  <c r="U13" i="1" s="1"/>
  <c r="T10" i="1"/>
  <c r="T3" i="1" s="1"/>
  <c r="P3" i="1"/>
  <c r="P13" i="1" s="1"/>
  <c r="T13" i="1" s="1"/>
</calcChain>
</file>

<file path=xl/comments1.xml><?xml version="1.0" encoding="utf-8"?>
<comments xmlns="http://schemas.openxmlformats.org/spreadsheetml/2006/main">
  <authors>
    <author>PETER</author>
    <author>tonplan</author>
  </authors>
  <commentList>
    <comment ref="A7" authorId="0" shapeId="0">
      <text>
        <r>
          <rPr>
            <b/>
            <sz val="9"/>
            <color indexed="81"/>
            <rFont val="Tahoma"/>
            <family val="2"/>
          </rPr>
          <t>PETER:</t>
        </r>
        <r>
          <rPr>
            <sz val="9"/>
            <color indexed="81"/>
            <rFont val="Tahoma"/>
            <family val="2"/>
          </rPr>
          <t xml:space="preserve">
แทนนายเอกพร ธรรมยศ</t>
        </r>
      </text>
    </comment>
    <comment ref="B12" authorId="1" shapeId="0">
      <text>
        <r>
          <rPr>
            <b/>
            <sz val="9"/>
            <color indexed="81"/>
            <rFont val="Tahoma"/>
            <family val="2"/>
          </rPr>
          <t>tonplan:</t>
        </r>
        <r>
          <rPr>
            <sz val="9"/>
            <color indexed="81"/>
            <rFont val="Tahoma"/>
            <family val="2"/>
          </rPr>
          <t xml:space="preserve">
เปลี่ยนตำแหน่ง ช่างเครื่องคอมพิวเตอร์</t>
        </r>
      </text>
    </comment>
  </commentList>
</comments>
</file>

<file path=xl/sharedStrings.xml><?xml version="1.0" encoding="utf-8"?>
<sst xmlns="http://schemas.openxmlformats.org/spreadsheetml/2006/main" count="65" uniqueCount="57">
  <si>
    <t>คำขอตั้งงบประมาณเงินรายได้ลูกจ้างชั่วคราว รายเดือน ประจำปีงบประมาณ พ.ศ. 2570</t>
  </si>
  <si>
    <t>ชื่อ - สกุล</t>
  </si>
  <si>
    <t>ชื่อตำแหน่ง</t>
  </si>
  <si>
    <t>ประเภทอัตรา</t>
  </si>
  <si>
    <t>เลขตำแหน่ง</t>
  </si>
  <si>
    <t>วุฒิการศึกษาที่บรรจุ</t>
  </si>
  <si>
    <t>เงินเดือน</t>
  </si>
  <si>
    <t>เงินเดือน*12</t>
  </si>
  <si>
    <t>เงินเลื่อนขั้น</t>
  </si>
  <si>
    <t>เงินเดือน+
เงินเลื่อนขั้น</t>
  </si>
  <si>
    <t>เงินเลื่อนขั้น*12</t>
  </si>
  <si>
    <t>ประกันสังคม</t>
  </si>
  <si>
    <t>ประกัน
สังคม*12</t>
  </si>
  <si>
    <t>ค่า
ครองชีพ</t>
  </si>
  <si>
    <t>ค่าครองชีพ*12</t>
  </si>
  <si>
    <t>กองทุน
ทดแทน
 0.2%</t>
  </si>
  <si>
    <t>กองทุน
ทดแทน 
0.2%*12</t>
  </si>
  <si>
    <t>กองทุนสำรองเลี้ยงชีพ</t>
  </si>
  <si>
    <t>กองทุนสำรองเลี้ยงชีพ*12</t>
  </si>
  <si>
    <t>รวมงบบุคลากร</t>
  </si>
  <si>
    <t>รวมงบ
ใช้สอย</t>
  </si>
  <si>
    <t>รวม</t>
  </si>
  <si>
    <t>รวมเงินเลื่อนขั้น</t>
  </si>
  <si>
    <t>เงินเพิ่ม</t>
  </si>
  <si>
    <t>รวมทั้งสิ้น</t>
  </si>
  <si>
    <t>รวมเงินเดือนทั้งปี</t>
  </si>
  <si>
    <t>งบประกันสังคม</t>
  </si>
  <si>
    <t>อัตราเดิม</t>
  </si>
  <si>
    <t>อัตราใหม่</t>
  </si>
  <si>
    <r>
      <t>คณะวิทยาศาสตร์และเทคโนโลยี</t>
    </r>
    <r>
      <rPr>
        <sz val="14"/>
        <rFont val="TH SarabunPSK"/>
        <family val="2"/>
      </rPr>
      <t>    (รวมทั้งหมด 6 คน)</t>
    </r>
  </si>
  <si>
    <r>
      <t>  </t>
    </r>
    <r>
      <rPr>
        <b/>
        <sz val="14"/>
        <rFont val="TH SarabunPSK"/>
        <family val="2"/>
      </rPr>
      <t>งานบริการการศึกษา</t>
    </r>
  </si>
  <si>
    <t>    1 นางสาว เกษสุดา  สิงห์สุข</t>
  </si>
  <si>
    <t>นักวิชาการศึกษา</t>
  </si>
  <si>
    <t>CW 254</t>
  </si>
  <si>
    <t>ปริญญาตรี</t>
  </si>
  <si>
    <t>    2 นาย ธนพล  คำปิตะ</t>
  </si>
  <si>
    <t>ช่างเครื่องคอมพิวเตอร์</t>
  </si>
  <si>
    <t>CW 360</t>
  </si>
  <si>
    <t>อนุปริญญา</t>
  </si>
  <si>
    <t>    3 นางสาว ธัญญรัตน์  ฐานทองดี</t>
  </si>
  <si>
    <t>ผู้ปฏิบัติงานวิทยาศาสตร์</t>
  </si>
  <si>
    <t>CW 328</t>
  </si>
  <si>
    <r>
      <t>  </t>
    </r>
    <r>
      <rPr>
        <b/>
        <sz val="14"/>
        <rFont val="TH SarabunPSK"/>
        <family val="2"/>
      </rPr>
      <t>ศูนย์วิทยาศาสตร์</t>
    </r>
  </si>
  <si>
    <t>    1 นาย สมชาย  ศรีอริยาภรณ์</t>
  </si>
  <si>
    <t>ผู้ปฏิบัติงานโสตทัศนูปกรณ์</t>
  </si>
  <si>
    <t>CW 149</t>
  </si>
  <si>
    <t>ประกาศนียบัตรวิชาชีพ</t>
  </si>
  <si>
    <r>
      <t>  </t>
    </r>
    <r>
      <rPr>
        <b/>
        <sz val="14"/>
        <rFont val="TH SarabunPSK"/>
        <family val="2"/>
      </rPr>
      <t>ศูนย์เทคโนโลยีที่เหมาะสม</t>
    </r>
  </si>
  <si>
    <t>    1 นาย นพรัตน์  โคตรสุโน</t>
  </si>
  <si>
    <t>ผู้ปฏิบัติงานบริหาร</t>
  </si>
  <si>
    <t>CW 155</t>
  </si>
  <si>
    <t>มัธยมศึกษาปีที่ 6 (ม.6)</t>
  </si>
  <si>
    <t>    2 นาย วิชิต  ศรีลำไพ</t>
  </si>
  <si>
    <t>ช่างเทคนิค</t>
  </si>
  <si>
    <t>CW 156</t>
  </si>
  <si>
    <t>ประถมศึกษาปีที่ 4</t>
  </si>
  <si>
    <t>รวมทั้งสิ้น 6 คน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</si>
</sst>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scheme val="minor"/>
    </font>
    <font>
      <sz val="11"/>
      <color theme="1"/>
      <name val="Tahoma"/>
      <family val="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u/>
      <sz val="14"/>
      <name val="TH SarabunPSK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rgb="FF78C7D8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CC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1" xfId="0" applyFont="1" applyBorder="1" applyAlignment="1">
      <alignment horizontal="center" wrapText="1"/>
    </xf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187" fontId="4" fillId="2" borderId="2" xfId="1" applyNumberFormat="1" applyFont="1" applyFill="1" applyBorder="1" applyAlignment="1">
      <alignment horizontal="center" vertical="center" wrapText="1"/>
    </xf>
    <xf numFmtId="187" fontId="4" fillId="3" borderId="2" xfId="1" applyNumberFormat="1" applyFont="1" applyFill="1" applyBorder="1" applyAlignment="1">
      <alignment horizontal="center" vertical="center" wrapText="1"/>
    </xf>
    <xf numFmtId="187" fontId="4" fillId="4" borderId="2" xfId="1" applyNumberFormat="1" applyFont="1" applyFill="1" applyBorder="1" applyAlignment="1">
      <alignment horizontal="center" vertical="center" wrapText="1"/>
    </xf>
    <xf numFmtId="187" fontId="4" fillId="5" borderId="2" xfId="1" applyNumberFormat="1" applyFont="1" applyFill="1" applyBorder="1" applyAlignment="1">
      <alignment horizontal="center" vertical="center" wrapText="1"/>
    </xf>
    <xf numFmtId="187" fontId="4" fillId="6" borderId="2" xfId="1" applyNumberFormat="1" applyFont="1" applyFill="1" applyBorder="1" applyAlignment="1">
      <alignment horizontal="center" vertical="center" wrapText="1"/>
    </xf>
    <xf numFmtId="187" fontId="4" fillId="2" borderId="3" xfId="1" applyNumberFormat="1" applyFont="1" applyFill="1" applyBorder="1" applyAlignment="1">
      <alignment horizontal="center" vertical="center" wrapText="1"/>
    </xf>
    <xf numFmtId="187" fontId="4" fillId="2" borderId="4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5" xfId="0" applyFont="1" applyBorder="1" applyAlignment="1">
      <alignment vertical="center"/>
    </xf>
    <xf numFmtId="0" fontId="4" fillId="7" borderId="6" xfId="0" applyFont="1" applyFill="1" applyBorder="1" applyAlignment="1">
      <alignment vertical="top"/>
    </xf>
    <xf numFmtId="0" fontId="4" fillId="7" borderId="7" xfId="0" applyFont="1" applyFill="1" applyBorder="1" applyAlignment="1">
      <alignment vertical="top"/>
    </xf>
    <xf numFmtId="0" fontId="4" fillId="7" borderId="8" xfId="0" applyFont="1" applyFill="1" applyBorder="1" applyAlignment="1">
      <alignment vertical="top"/>
    </xf>
    <xf numFmtId="43" fontId="3" fillId="7" borderId="9" xfId="1" applyFont="1" applyFill="1" applyBorder="1" applyAlignment="1">
      <alignment horizontal="right" vertical="top"/>
    </xf>
    <xf numFmtId="187" fontId="4" fillId="7" borderId="9" xfId="1" applyNumberFormat="1" applyFont="1" applyFill="1" applyBorder="1" applyAlignment="1">
      <alignment horizontal="right" vertical="top"/>
    </xf>
    <xf numFmtId="0" fontId="3" fillId="8" borderId="0" xfId="0" applyFont="1" applyFill="1" applyAlignment="1">
      <alignment vertical="top"/>
    </xf>
    <xf numFmtId="0" fontId="3" fillId="9" borderId="6" xfId="0" applyFont="1" applyFill="1" applyBorder="1" applyAlignment="1">
      <alignment vertical="top"/>
    </xf>
    <xf numFmtId="0" fontId="3" fillId="9" borderId="8" xfId="0" applyFont="1" applyFill="1" applyBorder="1" applyAlignment="1">
      <alignment vertical="top"/>
    </xf>
    <xf numFmtId="0" fontId="3" fillId="9" borderId="9" xfId="0" applyFont="1" applyFill="1" applyBorder="1" applyAlignment="1">
      <alignment vertical="top"/>
    </xf>
    <xf numFmtId="0" fontId="3" fillId="9" borderId="9" xfId="0" applyFont="1" applyFill="1" applyBorder="1" applyAlignment="1">
      <alignment horizontal="right" vertical="top"/>
    </xf>
    <xf numFmtId="187" fontId="5" fillId="9" borderId="9" xfId="1" applyNumberFormat="1" applyFont="1" applyFill="1" applyBorder="1" applyAlignment="1">
      <alignment horizontal="right" vertical="top"/>
    </xf>
    <xf numFmtId="187" fontId="5" fillId="10" borderId="9" xfId="1" applyNumberFormat="1" applyFont="1" applyFill="1" applyBorder="1" applyAlignment="1">
      <alignment horizontal="right" vertical="top"/>
    </xf>
    <xf numFmtId="0" fontId="3" fillId="10" borderId="0" xfId="0" applyFont="1" applyFill="1" applyAlignment="1">
      <alignment vertical="top"/>
    </xf>
    <xf numFmtId="0" fontId="3" fillId="10" borderId="5" xfId="0" applyFont="1" applyFill="1" applyBorder="1" applyAlignment="1">
      <alignment vertical="top"/>
    </xf>
    <xf numFmtId="0" fontId="3" fillId="4" borderId="10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 vertical="top"/>
    </xf>
    <xf numFmtId="187" fontId="3" fillId="4" borderId="10" xfId="1" applyNumberFormat="1" applyFont="1" applyFill="1" applyBorder="1" applyAlignment="1">
      <alignment horizontal="right" vertical="top"/>
    </xf>
    <xf numFmtId="43" fontId="3" fillId="4" borderId="10" xfId="1" applyNumberFormat="1" applyFont="1" applyFill="1" applyBorder="1" applyAlignment="1">
      <alignment horizontal="right" vertical="top"/>
    </xf>
    <xf numFmtId="187" fontId="4" fillId="4" borderId="10" xfId="1" applyNumberFormat="1" applyFont="1" applyFill="1" applyBorder="1" applyAlignment="1">
      <alignment horizontal="right" vertical="top"/>
    </xf>
    <xf numFmtId="187" fontId="3" fillId="4" borderId="9" xfId="1" applyNumberFormat="1" applyFont="1" applyFill="1" applyBorder="1" applyAlignment="1">
      <alignment horizontal="right" vertical="top"/>
    </xf>
    <xf numFmtId="0" fontId="3" fillId="4" borderId="0" xfId="0" applyFont="1" applyFill="1" applyAlignment="1">
      <alignment vertical="top"/>
    </xf>
    <xf numFmtId="0" fontId="3" fillId="4" borderId="5" xfId="0" applyFont="1" applyFill="1" applyBorder="1" applyAlignment="1">
      <alignment vertical="top"/>
    </xf>
    <xf numFmtId="187" fontId="3" fillId="4" borderId="0" xfId="0" applyNumberFormat="1" applyFont="1" applyFill="1" applyAlignment="1">
      <alignment vertical="top"/>
    </xf>
    <xf numFmtId="0" fontId="3" fillId="4" borderId="11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187" fontId="3" fillId="4" borderId="11" xfId="1" applyNumberFormat="1" applyFont="1" applyFill="1" applyBorder="1" applyAlignment="1">
      <alignment horizontal="right" vertical="top"/>
    </xf>
    <xf numFmtId="43" fontId="3" fillId="4" borderId="11" xfId="1" applyNumberFormat="1" applyFont="1" applyFill="1" applyBorder="1" applyAlignment="1">
      <alignment horizontal="right" vertical="top"/>
    </xf>
    <xf numFmtId="187" fontId="4" fillId="4" borderId="11" xfId="1" applyNumberFormat="1" applyFont="1" applyFill="1" applyBorder="1" applyAlignment="1">
      <alignment horizontal="right" vertical="top"/>
    </xf>
    <xf numFmtId="0" fontId="3" fillId="4" borderId="12" xfId="0" applyFont="1" applyFill="1" applyBorder="1" applyAlignment="1">
      <alignment vertical="top"/>
    </xf>
    <xf numFmtId="0" fontId="3" fillId="4" borderId="12" xfId="0" applyFont="1" applyFill="1" applyBorder="1" applyAlignment="1">
      <alignment horizontal="center" vertical="top"/>
    </xf>
    <xf numFmtId="187" fontId="3" fillId="4" borderId="12" xfId="1" applyNumberFormat="1" applyFont="1" applyFill="1" applyBorder="1" applyAlignment="1">
      <alignment horizontal="right" vertical="top"/>
    </xf>
    <xf numFmtId="43" fontId="3" fillId="4" borderId="12" xfId="1" applyNumberFormat="1" applyFont="1" applyFill="1" applyBorder="1" applyAlignment="1">
      <alignment horizontal="right" vertical="top"/>
    </xf>
    <xf numFmtId="187" fontId="4" fillId="4" borderId="12" xfId="1" applyNumberFormat="1" applyFont="1" applyFill="1" applyBorder="1" applyAlignment="1">
      <alignment horizontal="right" vertical="top"/>
    </xf>
    <xf numFmtId="0" fontId="3" fillId="4" borderId="9" xfId="0" applyFont="1" applyFill="1" applyBorder="1" applyAlignment="1">
      <alignment vertical="top"/>
    </xf>
    <xf numFmtId="0" fontId="3" fillId="4" borderId="9" xfId="0" applyFont="1" applyFill="1" applyBorder="1" applyAlignment="1">
      <alignment horizontal="center" vertical="top"/>
    </xf>
    <xf numFmtId="187" fontId="4" fillId="4" borderId="9" xfId="1" applyNumberFormat="1" applyFont="1" applyFill="1" applyBorder="1" applyAlignment="1">
      <alignment horizontal="right" vertical="top"/>
    </xf>
    <xf numFmtId="43" fontId="3" fillId="4" borderId="9" xfId="1" applyNumberFormat="1" applyFont="1" applyFill="1" applyBorder="1" applyAlignment="1">
      <alignment horizontal="right" vertical="top"/>
    </xf>
    <xf numFmtId="0" fontId="4" fillId="7" borderId="13" xfId="0" applyFont="1" applyFill="1" applyBorder="1" applyAlignment="1">
      <alignment horizontal="center" vertical="top"/>
    </xf>
    <xf numFmtId="0" fontId="3" fillId="7" borderId="14" xfId="0" applyFont="1" applyFill="1" applyBorder="1" applyAlignment="1">
      <alignment vertical="top"/>
    </xf>
    <xf numFmtId="0" fontId="3" fillId="7" borderId="14" xfId="0" applyFont="1" applyFill="1" applyBorder="1" applyAlignment="1">
      <alignment horizontal="right" vertical="top"/>
    </xf>
    <xf numFmtId="187" fontId="4" fillId="7" borderId="14" xfId="1" applyNumberFormat="1" applyFont="1" applyFill="1" applyBorder="1" applyAlignment="1">
      <alignment horizontal="right" vertical="top"/>
    </xf>
    <xf numFmtId="187" fontId="4" fillId="5" borderId="14" xfId="1" applyNumberFormat="1" applyFont="1" applyFill="1" applyBorder="1" applyAlignment="1">
      <alignment horizontal="right" vertical="top"/>
    </xf>
    <xf numFmtId="0" fontId="3" fillId="5" borderId="0" xfId="0" applyFont="1" applyFill="1" applyAlignment="1">
      <alignment vertical="top"/>
    </xf>
    <xf numFmtId="187" fontId="3" fillId="0" borderId="0" xfId="1" applyNumberFormat="1" applyFont="1"/>
    <xf numFmtId="187" fontId="4" fillId="0" borderId="0" xfId="1" applyNumberFormat="1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F13"/>
  <sheetViews>
    <sheetView showGridLines="0" tabSelected="1" view="pageBreakPreview" zoomScaleNormal="90" zoomScaleSheetLayoutView="100" workbookViewId="0">
      <pane ySplit="2" topLeftCell="A3" activePane="bottomLeft" state="frozen"/>
      <selection pane="bottomLeft" activeCell="H16" sqref="H16"/>
    </sheetView>
  </sheetViews>
  <sheetFormatPr defaultColWidth="9" defaultRowHeight="18.75" x14ac:dyDescent="0.3"/>
  <cols>
    <col min="1" max="1" width="24.25" style="2" customWidth="1"/>
    <col min="2" max="2" width="17.875" style="2" customWidth="1"/>
    <col min="3" max="3" width="7.75" style="2" customWidth="1"/>
    <col min="4" max="4" width="7.125" style="2" customWidth="1"/>
    <col min="5" max="5" width="15.25" style="2" hidden="1" customWidth="1"/>
    <col min="6" max="6" width="9.125" style="56" customWidth="1"/>
    <col min="7" max="7" width="10.375" style="56" customWidth="1"/>
    <col min="8" max="8" width="8.125" style="56" customWidth="1"/>
    <col min="9" max="9" width="9" style="56" customWidth="1"/>
    <col min="10" max="10" width="8.875" style="56" customWidth="1"/>
    <col min="11" max="11" width="9.125" style="56" customWidth="1"/>
    <col min="12" max="12" width="8.75" style="56" customWidth="1"/>
    <col min="13" max="13" width="6.625" style="56" customWidth="1"/>
    <col min="14" max="14" width="7.375" style="56" customWidth="1"/>
    <col min="15" max="15" width="6.25" style="56" customWidth="1"/>
    <col min="16" max="16" width="8.375" style="56" customWidth="1"/>
    <col min="17" max="17" width="10.375" style="56" customWidth="1"/>
    <col min="18" max="18" width="10.125" style="56" customWidth="1"/>
    <col min="19" max="19" width="9.125" style="56" customWidth="1"/>
    <col min="20" max="20" width="9.625" style="56" customWidth="1"/>
    <col min="21" max="21" width="9.75" style="57" customWidth="1"/>
    <col min="22" max="22" width="10.875" style="56" customWidth="1"/>
    <col min="23" max="23" width="5.75" style="56" customWidth="1"/>
    <col min="24" max="24" width="10.875" style="56" customWidth="1"/>
    <col min="25" max="25" width="11.25" style="56" customWidth="1"/>
    <col min="26" max="26" width="9.625" style="56" customWidth="1"/>
    <col min="27" max="27" width="9" style="2" customWidth="1"/>
    <col min="28" max="28" width="7.125" style="2" customWidth="1"/>
    <col min="29" max="29" width="7.375" style="2" customWidth="1"/>
    <col min="30" max="16384" width="9" style="2"/>
  </cols>
  <sheetData>
    <row r="1" spans="1:32" ht="18.75" customHeight="1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32" s="11" customFormat="1" ht="56.25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4" t="s">
        <v>8</v>
      </c>
      <c r="I2" s="6" t="s">
        <v>9</v>
      </c>
      <c r="J2" s="5" t="s">
        <v>10</v>
      </c>
      <c r="K2" s="4" t="s">
        <v>11</v>
      </c>
      <c r="L2" s="7" t="s">
        <v>12</v>
      </c>
      <c r="M2" s="6" t="s">
        <v>13</v>
      </c>
      <c r="N2" s="5" t="s">
        <v>14</v>
      </c>
      <c r="O2" s="4" t="s">
        <v>15</v>
      </c>
      <c r="P2" s="7" t="s">
        <v>16</v>
      </c>
      <c r="Q2" s="4" t="s">
        <v>17</v>
      </c>
      <c r="R2" s="5" t="s">
        <v>18</v>
      </c>
      <c r="S2" s="5" t="s">
        <v>19</v>
      </c>
      <c r="T2" s="7" t="s">
        <v>20</v>
      </c>
      <c r="U2" s="8" t="s">
        <v>21</v>
      </c>
      <c r="V2" s="9" t="s">
        <v>22</v>
      </c>
      <c r="W2" s="10" t="s">
        <v>23</v>
      </c>
      <c r="X2" s="10" t="s">
        <v>24</v>
      </c>
      <c r="Y2" s="10" t="s">
        <v>25</v>
      </c>
      <c r="Z2" s="10" t="s">
        <v>26</v>
      </c>
      <c r="AB2" s="12" t="s">
        <v>27</v>
      </c>
      <c r="AC2" s="12" t="s">
        <v>28</v>
      </c>
      <c r="AD2" s="12" t="s">
        <v>21</v>
      </c>
    </row>
    <row r="3" spans="1:32" s="18" customFormat="1" x14ac:dyDescent="0.2">
      <c r="A3" s="13" t="s">
        <v>29</v>
      </c>
      <c r="B3" s="14"/>
      <c r="C3" s="14"/>
      <c r="D3" s="15"/>
      <c r="E3" s="16"/>
      <c r="F3" s="17">
        <f>SUM(F4,F8,F10)</f>
        <v>103650</v>
      </c>
      <c r="G3" s="17">
        <f t="shared" ref="G3:AF3" si="0">SUM(G4,G8,G10)</f>
        <v>1243800</v>
      </c>
      <c r="H3" s="17">
        <f t="shared" si="0"/>
        <v>5182.5</v>
      </c>
      <c r="I3" s="17">
        <f t="shared" si="0"/>
        <v>108832.5</v>
      </c>
      <c r="J3" s="17">
        <f t="shared" si="0"/>
        <v>62190</v>
      </c>
      <c r="K3" s="17">
        <f t="shared" si="0"/>
        <v>5250</v>
      </c>
      <c r="L3" s="17">
        <f t="shared" si="0"/>
        <v>63000</v>
      </c>
      <c r="M3" s="17">
        <f t="shared" si="0"/>
        <v>2147.5</v>
      </c>
      <c r="N3" s="17">
        <f t="shared" si="0"/>
        <v>25770</v>
      </c>
      <c r="O3" s="17">
        <f t="shared" si="0"/>
        <v>217</v>
      </c>
      <c r="P3" s="17">
        <f t="shared" si="0"/>
        <v>2604</v>
      </c>
      <c r="Q3" s="17">
        <f t="shared" si="0"/>
        <v>3265</v>
      </c>
      <c r="R3" s="17">
        <f t="shared" si="0"/>
        <v>39180</v>
      </c>
      <c r="S3" s="17">
        <f t="shared" si="0"/>
        <v>1331760</v>
      </c>
      <c r="T3" s="17">
        <f t="shared" si="0"/>
        <v>104784</v>
      </c>
      <c r="U3" s="17">
        <f t="shared" si="0"/>
        <v>1436544</v>
      </c>
      <c r="V3" s="17">
        <f t="shared" si="0"/>
        <v>119060</v>
      </c>
      <c r="W3" s="17">
        <f t="shared" si="0"/>
        <v>0</v>
      </c>
      <c r="X3" s="17">
        <f t="shared" si="0"/>
        <v>119060</v>
      </c>
      <c r="Y3" s="17">
        <f t="shared" si="0"/>
        <v>1428720</v>
      </c>
      <c r="Z3" s="17">
        <f t="shared" si="0"/>
        <v>71472</v>
      </c>
      <c r="AA3" s="17">
        <f t="shared" si="0"/>
        <v>0</v>
      </c>
      <c r="AB3" s="17">
        <f t="shared" si="0"/>
        <v>6</v>
      </c>
      <c r="AC3" s="17">
        <f t="shared" si="0"/>
        <v>0</v>
      </c>
      <c r="AD3" s="17">
        <f t="shared" si="0"/>
        <v>6</v>
      </c>
      <c r="AE3" s="17">
        <f t="shared" si="0"/>
        <v>0</v>
      </c>
      <c r="AF3" s="17">
        <f t="shared" si="0"/>
        <v>49690</v>
      </c>
    </row>
    <row r="4" spans="1:32" s="25" customFormat="1" x14ac:dyDescent="0.2">
      <c r="A4" s="19" t="s">
        <v>30</v>
      </c>
      <c r="B4" s="20"/>
      <c r="C4" s="21"/>
      <c r="D4" s="21"/>
      <c r="E4" s="22"/>
      <c r="F4" s="23">
        <f>SUM(F5:F7)</f>
        <v>53960</v>
      </c>
      <c r="G4" s="23">
        <f t="shared" ref="G4:U4" si="1">SUM(G5:G7)</f>
        <v>647520</v>
      </c>
      <c r="H4" s="23">
        <f t="shared" si="1"/>
        <v>2698</v>
      </c>
      <c r="I4" s="23">
        <f t="shared" si="1"/>
        <v>56658</v>
      </c>
      <c r="J4" s="23">
        <f t="shared" si="1"/>
        <v>32376</v>
      </c>
      <c r="K4" s="23">
        <f t="shared" si="1"/>
        <v>2625</v>
      </c>
      <c r="L4" s="23">
        <f t="shared" si="1"/>
        <v>31500</v>
      </c>
      <c r="M4" s="23">
        <f t="shared" si="1"/>
        <v>1229</v>
      </c>
      <c r="N4" s="23">
        <f t="shared" si="1"/>
        <v>14748</v>
      </c>
      <c r="O4" s="23">
        <f t="shared" si="1"/>
        <v>113</v>
      </c>
      <c r="P4" s="23">
        <f t="shared" si="1"/>
        <v>1356</v>
      </c>
      <c r="Q4" s="23">
        <f t="shared" si="1"/>
        <v>1700</v>
      </c>
      <c r="R4" s="23">
        <f t="shared" si="1"/>
        <v>20400</v>
      </c>
      <c r="S4" s="23">
        <f t="shared" ref="S4:S13" si="2">G4+J4+N4</f>
        <v>694644</v>
      </c>
      <c r="T4" s="23">
        <f t="shared" ref="T4:T13" si="3">L4+P4+R4</f>
        <v>53256</v>
      </c>
      <c r="U4" s="23">
        <f t="shared" si="1"/>
        <v>747900</v>
      </c>
      <c r="V4" s="24">
        <v>47980</v>
      </c>
      <c r="W4" s="24">
        <v>0</v>
      </c>
      <c r="X4" s="24">
        <v>47980</v>
      </c>
      <c r="Y4" s="24">
        <v>575760</v>
      </c>
      <c r="Z4" s="24">
        <v>28800</v>
      </c>
      <c r="AB4" s="26">
        <v>3</v>
      </c>
      <c r="AC4" s="26"/>
      <c r="AD4" s="26">
        <f t="shared" ref="AD4:AD12" si="4">AB4+AC4</f>
        <v>3</v>
      </c>
    </row>
    <row r="5" spans="1:32" s="33" customFormat="1" x14ac:dyDescent="0.2">
      <c r="A5" s="27" t="s">
        <v>31</v>
      </c>
      <c r="B5" s="27" t="s">
        <v>32</v>
      </c>
      <c r="C5" s="27" t="s">
        <v>27</v>
      </c>
      <c r="D5" s="27" t="s">
        <v>33</v>
      </c>
      <c r="E5" s="28" t="s">
        <v>34</v>
      </c>
      <c r="F5" s="29">
        <v>26240</v>
      </c>
      <c r="G5" s="29">
        <f>F5*12</f>
        <v>314880</v>
      </c>
      <c r="H5" s="30">
        <f>F5*5/100</f>
        <v>1312</v>
      </c>
      <c r="I5" s="29">
        <f>F5+H5</f>
        <v>27552</v>
      </c>
      <c r="J5" s="29">
        <f>H5*12</f>
        <v>15744</v>
      </c>
      <c r="K5" s="29">
        <v>875</v>
      </c>
      <c r="L5" s="29">
        <f>K5*12</f>
        <v>10500</v>
      </c>
      <c r="M5" s="29">
        <f t="shared" ref="M5" si="5">IF(OR(B5="คนงาน",B5="เจ้าหน้าที่รักษาความปลอดภัย",B5="พนักงานขับรถยนต์"),MAX(0, MIN(1500, 11000 - I5)),MAX(0, MIN(1500, 14600 - I5)))</f>
        <v>0</v>
      </c>
      <c r="N5" s="29">
        <f>M5*12</f>
        <v>0</v>
      </c>
      <c r="O5" s="29">
        <f>ROUND(I5*0.2%,0)</f>
        <v>55</v>
      </c>
      <c r="P5" s="29">
        <f>O5*12</f>
        <v>660</v>
      </c>
      <c r="Q5" s="29">
        <f>ROUND(I5*3%,0)</f>
        <v>827</v>
      </c>
      <c r="R5" s="29">
        <f>Q5*12</f>
        <v>9924</v>
      </c>
      <c r="S5" s="29">
        <f t="shared" si="2"/>
        <v>330624</v>
      </c>
      <c r="T5" s="29">
        <f t="shared" si="3"/>
        <v>21084</v>
      </c>
      <c r="U5" s="31">
        <f>T5+S5</f>
        <v>351708</v>
      </c>
      <c r="V5" s="32">
        <v>20670</v>
      </c>
      <c r="W5" s="32">
        <v>0</v>
      </c>
      <c r="X5" s="32">
        <v>20670</v>
      </c>
      <c r="Y5" s="32">
        <v>248040</v>
      </c>
      <c r="Z5" s="32">
        <v>12408</v>
      </c>
      <c r="AB5" s="34"/>
      <c r="AC5" s="34"/>
      <c r="AD5" s="34">
        <f t="shared" si="4"/>
        <v>0</v>
      </c>
      <c r="AE5" s="33">
        <v>26240</v>
      </c>
      <c r="AF5" s="35">
        <f>F5-AE5</f>
        <v>0</v>
      </c>
    </row>
    <row r="6" spans="1:32" s="33" customFormat="1" x14ac:dyDescent="0.2">
      <c r="A6" s="36" t="s">
        <v>35</v>
      </c>
      <c r="B6" s="36" t="s">
        <v>36</v>
      </c>
      <c r="C6" s="36" t="s">
        <v>27</v>
      </c>
      <c r="D6" s="36" t="s">
        <v>37</v>
      </c>
      <c r="E6" s="37" t="s">
        <v>38</v>
      </c>
      <c r="F6" s="38">
        <v>14690</v>
      </c>
      <c r="G6" s="38">
        <f>F6*12</f>
        <v>176280</v>
      </c>
      <c r="H6" s="39">
        <f>F6*5/100</f>
        <v>734.5</v>
      </c>
      <c r="I6" s="38">
        <f>F6+H6</f>
        <v>15424.5</v>
      </c>
      <c r="J6" s="38">
        <f>H6*12</f>
        <v>8814</v>
      </c>
      <c r="K6" s="38">
        <v>875</v>
      </c>
      <c r="L6" s="38">
        <f>K6*12</f>
        <v>10500</v>
      </c>
      <c r="M6" s="38">
        <v>310</v>
      </c>
      <c r="N6" s="38">
        <f>M6*12</f>
        <v>3720</v>
      </c>
      <c r="O6" s="38">
        <f>ROUND(I6*0.2%,0)</f>
        <v>31</v>
      </c>
      <c r="P6" s="38">
        <f>O6*12</f>
        <v>372</v>
      </c>
      <c r="Q6" s="38">
        <f>ROUND(I6*3%,0)</f>
        <v>463</v>
      </c>
      <c r="R6" s="38">
        <f>Q6*12</f>
        <v>5556</v>
      </c>
      <c r="S6" s="38">
        <f t="shared" si="2"/>
        <v>188814</v>
      </c>
      <c r="T6" s="38">
        <f t="shared" si="3"/>
        <v>16428</v>
      </c>
      <c r="U6" s="40">
        <f>T6+S6</f>
        <v>205242</v>
      </c>
      <c r="V6" s="32">
        <v>12440</v>
      </c>
      <c r="W6" s="32">
        <v>0</v>
      </c>
      <c r="X6" s="32">
        <v>12440</v>
      </c>
      <c r="Y6" s="32">
        <v>149280</v>
      </c>
      <c r="Z6" s="32">
        <v>7464</v>
      </c>
      <c r="AB6" s="34"/>
      <c r="AC6" s="34"/>
      <c r="AD6" s="34">
        <f>AB6+AC6</f>
        <v>0</v>
      </c>
      <c r="AE6" s="33">
        <v>14690</v>
      </c>
      <c r="AF6" s="35">
        <f t="shared" ref="AF6:AF13" si="6">F6-AE6</f>
        <v>0</v>
      </c>
    </row>
    <row r="7" spans="1:32" s="33" customFormat="1" x14ac:dyDescent="0.2">
      <c r="A7" s="41" t="s">
        <v>39</v>
      </c>
      <c r="B7" s="41" t="s">
        <v>40</v>
      </c>
      <c r="C7" s="41" t="s">
        <v>27</v>
      </c>
      <c r="D7" s="41" t="s">
        <v>41</v>
      </c>
      <c r="E7" s="42" t="s">
        <v>38</v>
      </c>
      <c r="F7" s="43">
        <v>13030</v>
      </c>
      <c r="G7" s="43">
        <f>F7*12</f>
        <v>156360</v>
      </c>
      <c r="H7" s="44">
        <f>F7*5/100</f>
        <v>651.5</v>
      </c>
      <c r="I7" s="43">
        <f>F7+H7</f>
        <v>13681.5</v>
      </c>
      <c r="J7" s="43">
        <f>H7*12</f>
        <v>7818</v>
      </c>
      <c r="K7" s="43">
        <v>875</v>
      </c>
      <c r="L7" s="43">
        <f>K7*12</f>
        <v>10500</v>
      </c>
      <c r="M7" s="43">
        <v>919</v>
      </c>
      <c r="N7" s="43">
        <f>M7*12</f>
        <v>11028</v>
      </c>
      <c r="O7" s="43">
        <f>ROUND(I7*0.2%,0)</f>
        <v>27</v>
      </c>
      <c r="P7" s="43">
        <f>O7*12</f>
        <v>324</v>
      </c>
      <c r="Q7" s="43">
        <f>ROUND(I7*3%,0)</f>
        <v>410</v>
      </c>
      <c r="R7" s="43">
        <f>Q7*12</f>
        <v>4920</v>
      </c>
      <c r="S7" s="43">
        <f t="shared" si="2"/>
        <v>175206</v>
      </c>
      <c r="T7" s="43">
        <f t="shared" si="3"/>
        <v>15744</v>
      </c>
      <c r="U7" s="45">
        <f>T7+S7</f>
        <v>190950</v>
      </c>
      <c r="V7" s="32">
        <v>14870</v>
      </c>
      <c r="W7" s="32">
        <v>0</v>
      </c>
      <c r="X7" s="32">
        <v>14870</v>
      </c>
      <c r="Y7" s="32">
        <v>178440</v>
      </c>
      <c r="Z7" s="32">
        <v>8928</v>
      </c>
      <c r="AB7" s="34"/>
      <c r="AC7" s="34"/>
      <c r="AD7" s="34">
        <f t="shared" si="4"/>
        <v>0</v>
      </c>
      <c r="AE7" s="33">
        <v>13030</v>
      </c>
      <c r="AF7" s="35">
        <f t="shared" si="6"/>
        <v>0</v>
      </c>
    </row>
    <row r="8" spans="1:32" s="25" customFormat="1" x14ac:dyDescent="0.2">
      <c r="A8" s="19" t="s">
        <v>42</v>
      </c>
      <c r="B8" s="20"/>
      <c r="C8" s="21"/>
      <c r="D8" s="21"/>
      <c r="E8" s="22"/>
      <c r="F8" s="23">
        <f>SUM(F9)</f>
        <v>18610</v>
      </c>
      <c r="G8" s="23">
        <f t="shared" ref="G8:U8" si="7">SUM(G9)</f>
        <v>223320</v>
      </c>
      <c r="H8" s="23">
        <f t="shared" si="7"/>
        <v>930.5</v>
      </c>
      <c r="I8" s="23">
        <f t="shared" si="7"/>
        <v>19540.5</v>
      </c>
      <c r="J8" s="23">
        <f t="shared" si="7"/>
        <v>11166</v>
      </c>
      <c r="K8" s="23">
        <f t="shared" si="7"/>
        <v>875</v>
      </c>
      <c r="L8" s="23">
        <f t="shared" si="7"/>
        <v>10500</v>
      </c>
      <c r="M8" s="23">
        <f t="shared" si="7"/>
        <v>0</v>
      </c>
      <c r="N8" s="23">
        <f t="shared" si="7"/>
        <v>0</v>
      </c>
      <c r="O8" s="23">
        <f t="shared" si="7"/>
        <v>39</v>
      </c>
      <c r="P8" s="23">
        <f t="shared" si="7"/>
        <v>468</v>
      </c>
      <c r="Q8" s="23">
        <f t="shared" si="7"/>
        <v>586</v>
      </c>
      <c r="R8" s="23">
        <f t="shared" si="7"/>
        <v>7032</v>
      </c>
      <c r="S8" s="23">
        <f t="shared" si="7"/>
        <v>234486</v>
      </c>
      <c r="T8" s="23">
        <f t="shared" si="7"/>
        <v>18000</v>
      </c>
      <c r="U8" s="23">
        <f t="shared" si="7"/>
        <v>252486</v>
      </c>
      <c r="V8" s="24">
        <v>41370</v>
      </c>
      <c r="W8" s="24">
        <v>0</v>
      </c>
      <c r="X8" s="24">
        <v>41370</v>
      </c>
      <c r="Y8" s="24">
        <v>496440</v>
      </c>
      <c r="Z8" s="24">
        <v>24840</v>
      </c>
      <c r="AB8" s="26">
        <v>1</v>
      </c>
      <c r="AC8" s="26"/>
      <c r="AD8" s="26">
        <f t="shared" si="4"/>
        <v>1</v>
      </c>
      <c r="AF8" s="35">
        <f t="shared" si="6"/>
        <v>18610</v>
      </c>
    </row>
    <row r="9" spans="1:32" s="33" customFormat="1" x14ac:dyDescent="0.2">
      <c r="A9" s="46" t="s">
        <v>43</v>
      </c>
      <c r="B9" s="46" t="s">
        <v>44</v>
      </c>
      <c r="C9" s="46" t="s">
        <v>27</v>
      </c>
      <c r="D9" s="46" t="s">
        <v>45</v>
      </c>
      <c r="E9" s="47" t="s">
        <v>46</v>
      </c>
      <c r="F9" s="32">
        <v>18610</v>
      </c>
      <c r="G9" s="32">
        <f>F9*12</f>
        <v>223320</v>
      </c>
      <c r="H9" s="32">
        <f>F9*5/100</f>
        <v>930.5</v>
      </c>
      <c r="I9" s="32">
        <f>F9+H9</f>
        <v>19540.5</v>
      </c>
      <c r="J9" s="32">
        <f>H9*12</f>
        <v>11166</v>
      </c>
      <c r="K9" s="32">
        <v>875</v>
      </c>
      <c r="L9" s="32">
        <f>K9*12</f>
        <v>10500</v>
      </c>
      <c r="M9" s="32">
        <f t="shared" ref="M9" si="8">IF(OR(B9="คนงาน",B9="เจ้าหน้าที่รักษาความปลอดภัย",B9="พนักงานขับรถยนต์"),MAX(0, MIN(1500, 11000 - I9)),MAX(0, MIN(1500, 14600 - I9)))</f>
        <v>0</v>
      </c>
      <c r="N9" s="32">
        <f>M9*12</f>
        <v>0</v>
      </c>
      <c r="O9" s="32">
        <f>ROUND(I9*0.2%,0)</f>
        <v>39</v>
      </c>
      <c r="P9" s="32">
        <f>O9*12</f>
        <v>468</v>
      </c>
      <c r="Q9" s="32">
        <f>ROUND(I9*3%,0)</f>
        <v>586</v>
      </c>
      <c r="R9" s="32">
        <f>Q9*12</f>
        <v>7032</v>
      </c>
      <c r="S9" s="32">
        <f t="shared" si="2"/>
        <v>234486</v>
      </c>
      <c r="T9" s="32">
        <f t="shared" si="3"/>
        <v>18000</v>
      </c>
      <c r="U9" s="48">
        <f>T9+S9</f>
        <v>252486</v>
      </c>
      <c r="V9" s="32">
        <v>15430</v>
      </c>
      <c r="W9" s="32">
        <v>0</v>
      </c>
      <c r="X9" s="32">
        <v>15430</v>
      </c>
      <c r="Y9" s="32">
        <v>185160</v>
      </c>
      <c r="Z9" s="32">
        <v>9264</v>
      </c>
      <c r="AB9" s="34"/>
      <c r="AC9" s="34"/>
      <c r="AD9" s="34">
        <f t="shared" si="4"/>
        <v>0</v>
      </c>
      <c r="AE9" s="33">
        <v>18610</v>
      </c>
      <c r="AF9" s="35">
        <f t="shared" si="6"/>
        <v>0</v>
      </c>
    </row>
    <row r="10" spans="1:32" s="25" customFormat="1" x14ac:dyDescent="0.2">
      <c r="A10" s="19" t="s">
        <v>47</v>
      </c>
      <c r="B10" s="20"/>
      <c r="C10" s="21"/>
      <c r="D10" s="21"/>
      <c r="E10" s="22"/>
      <c r="F10" s="23">
        <f>SUM(F11:F12)</f>
        <v>31080</v>
      </c>
      <c r="G10" s="23">
        <f t="shared" ref="G10:U10" si="9">SUM(G11:G12)</f>
        <v>372960</v>
      </c>
      <c r="H10" s="23">
        <f t="shared" si="9"/>
        <v>1554</v>
      </c>
      <c r="I10" s="23">
        <f t="shared" si="9"/>
        <v>32634</v>
      </c>
      <c r="J10" s="23">
        <f t="shared" si="9"/>
        <v>18648</v>
      </c>
      <c r="K10" s="23">
        <f t="shared" si="9"/>
        <v>1750</v>
      </c>
      <c r="L10" s="23">
        <f t="shared" si="9"/>
        <v>21000</v>
      </c>
      <c r="M10" s="23">
        <f t="shared" si="9"/>
        <v>918.5</v>
      </c>
      <c r="N10" s="23">
        <f t="shared" si="9"/>
        <v>11022</v>
      </c>
      <c r="O10" s="23">
        <f t="shared" si="9"/>
        <v>65</v>
      </c>
      <c r="P10" s="23">
        <f t="shared" si="9"/>
        <v>780</v>
      </c>
      <c r="Q10" s="23">
        <f t="shared" si="9"/>
        <v>979</v>
      </c>
      <c r="R10" s="23">
        <f t="shared" si="9"/>
        <v>11748</v>
      </c>
      <c r="S10" s="23">
        <f t="shared" si="2"/>
        <v>402630</v>
      </c>
      <c r="T10" s="23">
        <f t="shared" si="3"/>
        <v>33528</v>
      </c>
      <c r="U10" s="23">
        <f t="shared" si="9"/>
        <v>436158</v>
      </c>
      <c r="V10" s="24">
        <v>29710</v>
      </c>
      <c r="W10" s="24">
        <v>0</v>
      </c>
      <c r="X10" s="24">
        <v>29710</v>
      </c>
      <c r="Y10" s="24">
        <v>356520</v>
      </c>
      <c r="Z10" s="24">
        <v>17832</v>
      </c>
      <c r="AB10" s="26">
        <v>2</v>
      </c>
      <c r="AC10" s="26"/>
      <c r="AD10" s="26">
        <f t="shared" si="4"/>
        <v>2</v>
      </c>
      <c r="AF10" s="35">
        <f t="shared" si="6"/>
        <v>31080</v>
      </c>
    </row>
    <row r="11" spans="1:32" s="33" customFormat="1" x14ac:dyDescent="0.2">
      <c r="A11" s="46" t="s">
        <v>48</v>
      </c>
      <c r="B11" s="46" t="s">
        <v>49</v>
      </c>
      <c r="C11" s="46" t="s">
        <v>27</v>
      </c>
      <c r="D11" s="46" t="s">
        <v>50</v>
      </c>
      <c r="E11" s="47" t="s">
        <v>51</v>
      </c>
      <c r="F11" s="32">
        <v>13030</v>
      </c>
      <c r="G11" s="32">
        <f>F11*12</f>
        <v>156360</v>
      </c>
      <c r="H11" s="49">
        <f>F11*5/100</f>
        <v>651.5</v>
      </c>
      <c r="I11" s="32">
        <f>F11+H11</f>
        <v>13681.5</v>
      </c>
      <c r="J11" s="32">
        <f>H11*12</f>
        <v>7818</v>
      </c>
      <c r="K11" s="32">
        <v>875</v>
      </c>
      <c r="L11" s="32">
        <f>K11*12</f>
        <v>10500</v>
      </c>
      <c r="M11" s="32">
        <f t="shared" ref="M11:M12" si="10">IF(OR(B11="คนงาน",B11="เจ้าหน้าที่รักษาความปลอดภัย",B11="พนักงานขับรถยนต์"),MAX(0, MIN(1500, 11000 - I11)),MAX(0, MIN(1500, 14600 - I11)))</f>
        <v>918.5</v>
      </c>
      <c r="N11" s="32">
        <f>M11*12</f>
        <v>11022</v>
      </c>
      <c r="O11" s="32">
        <f>ROUND(I11*0.2%,0)</f>
        <v>27</v>
      </c>
      <c r="P11" s="32">
        <f>O11*12</f>
        <v>324</v>
      </c>
      <c r="Q11" s="32">
        <f>ROUND(I11*3%,0)</f>
        <v>410</v>
      </c>
      <c r="R11" s="32">
        <f>Q11*12</f>
        <v>4920</v>
      </c>
      <c r="S11" s="32">
        <f t="shared" si="2"/>
        <v>175200</v>
      </c>
      <c r="T11" s="32">
        <f t="shared" si="3"/>
        <v>15744</v>
      </c>
      <c r="U11" s="48">
        <f>T11+S11</f>
        <v>190944</v>
      </c>
      <c r="V11" s="32">
        <v>14310</v>
      </c>
      <c r="W11" s="32">
        <v>0</v>
      </c>
      <c r="X11" s="32">
        <v>14310</v>
      </c>
      <c r="Y11" s="32">
        <v>171720</v>
      </c>
      <c r="Z11" s="32">
        <v>8592</v>
      </c>
      <c r="AB11" s="34"/>
      <c r="AC11" s="34"/>
      <c r="AD11" s="34">
        <f t="shared" si="4"/>
        <v>0</v>
      </c>
      <c r="AE11" s="33">
        <v>13030</v>
      </c>
      <c r="AF11" s="35">
        <f t="shared" si="6"/>
        <v>0</v>
      </c>
    </row>
    <row r="12" spans="1:32" s="33" customFormat="1" x14ac:dyDescent="0.2">
      <c r="A12" s="46" t="s">
        <v>52</v>
      </c>
      <c r="B12" s="46" t="s">
        <v>53</v>
      </c>
      <c r="C12" s="46" t="s">
        <v>27</v>
      </c>
      <c r="D12" s="46" t="s">
        <v>54</v>
      </c>
      <c r="E12" s="47" t="s">
        <v>55</v>
      </c>
      <c r="F12" s="32">
        <v>18050</v>
      </c>
      <c r="G12" s="32">
        <f>F12*12</f>
        <v>216600</v>
      </c>
      <c r="H12" s="49">
        <f>F12*5/100</f>
        <v>902.5</v>
      </c>
      <c r="I12" s="32">
        <f>F12+H12</f>
        <v>18952.5</v>
      </c>
      <c r="J12" s="32">
        <f>H12*12</f>
        <v>10830</v>
      </c>
      <c r="K12" s="32">
        <v>875</v>
      </c>
      <c r="L12" s="32">
        <f>K12*12</f>
        <v>10500</v>
      </c>
      <c r="M12" s="32">
        <f t="shared" si="10"/>
        <v>0</v>
      </c>
      <c r="N12" s="32">
        <f>M12*12</f>
        <v>0</v>
      </c>
      <c r="O12" s="32">
        <f>ROUND(I12*0.2%,0)</f>
        <v>38</v>
      </c>
      <c r="P12" s="32">
        <f>O12*12</f>
        <v>456</v>
      </c>
      <c r="Q12" s="32">
        <f>ROUND(I12*3%,0)</f>
        <v>569</v>
      </c>
      <c r="R12" s="32">
        <f>Q12*12</f>
        <v>6828</v>
      </c>
      <c r="S12" s="32">
        <f t="shared" si="2"/>
        <v>227430</v>
      </c>
      <c r="T12" s="32">
        <f t="shared" si="3"/>
        <v>17784</v>
      </c>
      <c r="U12" s="48">
        <f>T12+S12</f>
        <v>245214</v>
      </c>
      <c r="V12" s="32">
        <v>15400</v>
      </c>
      <c r="W12" s="32">
        <v>0</v>
      </c>
      <c r="X12" s="32">
        <v>15400</v>
      </c>
      <c r="Y12" s="32">
        <v>184800</v>
      </c>
      <c r="Z12" s="32">
        <v>9240</v>
      </c>
      <c r="AB12" s="34"/>
      <c r="AC12" s="34"/>
      <c r="AD12" s="34">
        <f t="shared" si="4"/>
        <v>0</v>
      </c>
      <c r="AE12" s="33">
        <v>18050</v>
      </c>
      <c r="AF12" s="35">
        <f t="shared" si="6"/>
        <v>0</v>
      </c>
    </row>
    <row r="13" spans="1:32" s="55" customFormat="1" x14ac:dyDescent="0.2">
      <c r="A13" s="50" t="s">
        <v>56</v>
      </c>
      <c r="B13" s="51"/>
      <c r="C13" s="51"/>
      <c r="D13" s="51"/>
      <c r="E13" s="52"/>
      <c r="F13" s="53">
        <f>SUM(F3)</f>
        <v>103650</v>
      </c>
      <c r="G13" s="53">
        <f t="shared" ref="G13:AD13" si="11">SUM(G3)</f>
        <v>1243800</v>
      </c>
      <c r="H13" s="53">
        <f t="shared" si="11"/>
        <v>5182.5</v>
      </c>
      <c r="I13" s="53">
        <f t="shared" si="11"/>
        <v>108832.5</v>
      </c>
      <c r="J13" s="53">
        <f t="shared" si="11"/>
        <v>62190</v>
      </c>
      <c r="K13" s="53">
        <f t="shared" si="11"/>
        <v>5250</v>
      </c>
      <c r="L13" s="53">
        <f t="shared" si="11"/>
        <v>63000</v>
      </c>
      <c r="M13" s="53">
        <f t="shared" si="11"/>
        <v>2147.5</v>
      </c>
      <c r="N13" s="53">
        <f t="shared" si="11"/>
        <v>25770</v>
      </c>
      <c r="O13" s="53">
        <f t="shared" si="11"/>
        <v>217</v>
      </c>
      <c r="P13" s="53">
        <f t="shared" si="11"/>
        <v>2604</v>
      </c>
      <c r="Q13" s="53">
        <f t="shared" si="11"/>
        <v>3265</v>
      </c>
      <c r="R13" s="53">
        <f t="shared" si="11"/>
        <v>39180</v>
      </c>
      <c r="S13" s="53">
        <f t="shared" si="2"/>
        <v>1331760</v>
      </c>
      <c r="T13" s="53">
        <f t="shared" si="3"/>
        <v>104784</v>
      </c>
      <c r="U13" s="53">
        <f t="shared" si="11"/>
        <v>1436544</v>
      </c>
      <c r="V13" s="54">
        <f t="shared" si="11"/>
        <v>119060</v>
      </c>
      <c r="W13" s="54">
        <f t="shared" si="11"/>
        <v>0</v>
      </c>
      <c r="X13" s="54">
        <f t="shared" si="11"/>
        <v>119060</v>
      </c>
      <c r="Y13" s="54">
        <f t="shared" si="11"/>
        <v>1428720</v>
      </c>
      <c r="Z13" s="54">
        <f t="shared" si="11"/>
        <v>71472</v>
      </c>
      <c r="AA13" s="54">
        <f t="shared" si="11"/>
        <v>0</v>
      </c>
      <c r="AB13" s="54">
        <f t="shared" si="11"/>
        <v>6</v>
      </c>
      <c r="AC13" s="54">
        <f t="shared" si="11"/>
        <v>0</v>
      </c>
      <c r="AD13" s="54">
        <f t="shared" si="11"/>
        <v>6</v>
      </c>
      <c r="AF13" s="35">
        <f t="shared" si="6"/>
        <v>103650</v>
      </c>
    </row>
  </sheetData>
  <mergeCells count="5">
    <mergeCell ref="A1:Z1"/>
    <mergeCell ref="A3:D3"/>
    <mergeCell ref="A4:B4"/>
    <mergeCell ref="A8:B8"/>
    <mergeCell ref="A10:B10"/>
  </mergeCells>
  <printOptions horizontalCentered="1"/>
  <pageMargins left="0.27559055118110237" right="0" top="0.59055118110236227" bottom="0.39370078740157483" header="0.31496062992125984" footer="0.19685039370078741"/>
  <pageSetup paperSize="9" scale="68" orientation="landscape" horizontalDpi="300" verticalDpi="300" r:id="rId1"/>
  <headerFooter>
    <oddFooter>&amp;Cหน้าที่ &amp;P จาก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สรุป70วิทย์</vt:lpstr>
      <vt:lpstr>สรุป70วิทย์!Print_Area</vt:lpstr>
      <vt:lpstr>สรุป70วิทย์!Print_Titles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tonplan</dc:creator>
  <cp:lastModifiedBy>tonplan</cp:lastModifiedBy>
  <dcterms:created xsi:type="dcterms:W3CDTF">2026-07-18T03:42:59Z</dcterms:created>
  <dcterms:modified xsi:type="dcterms:W3CDTF">2026-07-18T03:43:12Z</dcterms:modified>
</cp:coreProperties>
</file>