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12. ประชุมชี้แจงหลักเกณฑ์จัดทำงบประมาณ พ.ศ. 2570 6 กรกฎาคม 2569\บุคลากร\แยกหน่วยงาน\"/>
    </mc:Choice>
  </mc:AlternateContent>
  <bookViews>
    <workbookView xWindow="0" yWindow="0" windowWidth="24000" windowHeight="9660"/>
  </bookViews>
  <sheets>
    <sheet name="สรุป70การจัดการ" sheetId="1" r:id="rId1"/>
  </sheets>
  <definedNames>
    <definedName name="_xlnm.Print_Area" localSheetId="0">สรุป70การจัดการ!$A$1:$U$9</definedName>
    <definedName name="_xlnm.Print_Titles" localSheetId="0">สรุป70การจัดการ!$2:$2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8" i="1" l="1"/>
  <c r="AA8" i="1"/>
  <c r="Z8" i="1"/>
  <c r="Y8" i="1"/>
  <c r="X8" i="1"/>
  <c r="W8" i="1"/>
  <c r="V8" i="1"/>
  <c r="AF7" i="1"/>
  <c r="L7" i="1"/>
  <c r="H7" i="1"/>
  <c r="J7" i="1" s="1"/>
  <c r="G7" i="1"/>
  <c r="G4" i="1" s="1"/>
  <c r="G3" i="1" s="1"/>
  <c r="G8" i="1" s="1"/>
  <c r="AF6" i="1"/>
  <c r="L6" i="1"/>
  <c r="J6" i="1"/>
  <c r="H6" i="1"/>
  <c r="I6" i="1" s="1"/>
  <c r="G6" i="1"/>
  <c r="AF5" i="1"/>
  <c r="L5" i="1"/>
  <c r="H5" i="1"/>
  <c r="H4" i="1" s="1"/>
  <c r="H3" i="1" s="1"/>
  <c r="H8" i="1" s="1"/>
  <c r="G5" i="1"/>
  <c r="AD4" i="1"/>
  <c r="K4" i="1"/>
  <c r="F4" i="1"/>
  <c r="F3" i="1" s="1"/>
  <c r="F8" i="1" s="1"/>
  <c r="AD3" i="1"/>
  <c r="AD8" i="1" s="1"/>
  <c r="AC3" i="1"/>
  <c r="AC8" i="1" s="1"/>
  <c r="AB3" i="1"/>
  <c r="K3" i="1"/>
  <c r="K8" i="1" s="1"/>
  <c r="M6" i="1" l="1"/>
  <c r="N6" i="1" s="1"/>
  <c r="S6" i="1" s="1"/>
  <c r="Q6" i="1"/>
  <c r="R6" i="1" s="1"/>
  <c r="O6" i="1"/>
  <c r="P6" i="1" s="1"/>
  <c r="T6" i="1" s="1"/>
  <c r="U6" i="1" s="1"/>
  <c r="L4" i="1"/>
  <c r="L3" i="1" s="1"/>
  <c r="L8" i="1" s="1"/>
  <c r="I5" i="1"/>
  <c r="J5" i="1"/>
  <c r="I7" i="1"/>
  <c r="Q7" i="1" l="1"/>
  <c r="R7" i="1" s="1"/>
  <c r="O7" i="1"/>
  <c r="P7" i="1" s="1"/>
  <c r="T7" i="1" s="1"/>
  <c r="M7" i="1"/>
  <c r="N7" i="1" s="1"/>
  <c r="S7" i="1" s="1"/>
  <c r="J4" i="1"/>
  <c r="J3" i="1" s="1"/>
  <c r="J8" i="1" s="1"/>
  <c r="Q5" i="1"/>
  <c r="M5" i="1"/>
  <c r="O5" i="1"/>
  <c r="I4" i="1"/>
  <c r="I3" i="1" s="1"/>
  <c r="I8" i="1" s="1"/>
  <c r="P5" i="1" l="1"/>
  <c r="O4" i="1"/>
  <c r="O3" i="1" s="1"/>
  <c r="O8" i="1" s="1"/>
  <c r="N5" i="1"/>
  <c r="M4" i="1"/>
  <c r="M3" i="1" s="1"/>
  <c r="M8" i="1" s="1"/>
  <c r="Q4" i="1"/>
  <c r="Q3" i="1" s="1"/>
  <c r="Q8" i="1" s="1"/>
  <c r="R5" i="1"/>
  <c r="R4" i="1" s="1"/>
  <c r="R3" i="1" s="1"/>
  <c r="R8" i="1" s="1"/>
  <c r="U7" i="1"/>
  <c r="N4" i="1" l="1"/>
  <c r="N3" i="1" s="1"/>
  <c r="N8" i="1" s="1"/>
  <c r="S5" i="1"/>
  <c r="S4" i="1" s="1"/>
  <c r="S3" i="1" s="1"/>
  <c r="S8" i="1" s="1"/>
  <c r="P4" i="1"/>
  <c r="P3" i="1" s="1"/>
  <c r="P8" i="1" s="1"/>
  <c r="T5" i="1"/>
  <c r="T4" i="1" l="1"/>
  <c r="T3" i="1" s="1"/>
  <c r="T8" i="1" s="1"/>
  <c r="U5" i="1"/>
  <c r="U4" i="1" s="1"/>
  <c r="U3" i="1" s="1"/>
  <c r="U8" i="1" s="1"/>
</calcChain>
</file>

<file path=xl/sharedStrings.xml><?xml version="1.0" encoding="utf-8"?>
<sst xmlns="http://schemas.openxmlformats.org/spreadsheetml/2006/main" count="48" uniqueCount="42">
  <si>
    <t>คำขอตั้งงบประมาณเงินรายได้ลูกจ้างชั่วคราว รายเดือน ประจำปีงบประมาณ พ.ศ. 2570</t>
  </si>
  <si>
    <t>ชื่อ - สกุล</t>
  </si>
  <si>
    <t>ชื่อตำแหน่ง</t>
  </si>
  <si>
    <t>ประเภทอัตรา</t>
  </si>
  <si>
    <t>เลขตำแหน่ง</t>
  </si>
  <si>
    <t>วุฒิการศึกษาที่บรรจุ</t>
  </si>
  <si>
    <t>เงินเดือน</t>
  </si>
  <si>
    <t>เงินเดือน*12</t>
  </si>
  <si>
    <t>เงินเลื่อนขั้น</t>
  </si>
  <si>
    <t>เงินเดือน+
เงินเลื่อนขั้น</t>
  </si>
  <si>
    <t>เงินเลื่อนขั้น*12</t>
  </si>
  <si>
    <t>ประกัน
สังคม</t>
  </si>
  <si>
    <t>ประกัน
สังคม*12</t>
  </si>
  <si>
    <t>ค่า
ครองชีพ</t>
  </si>
  <si>
    <t>ค่าครองชีพ*12</t>
  </si>
  <si>
    <t>กองทุน
ทดแทน
 0.2%</t>
  </si>
  <si>
    <t>กองทุน
ทดแทน 
0.2%*12</t>
  </si>
  <si>
    <t>กองทุนสำรองเลี้ยงชีพ</t>
  </si>
  <si>
    <t>กองทุนสำรองเลี้ยงชีพ*12</t>
  </si>
  <si>
    <t>รวมงบบุคลากร</t>
  </si>
  <si>
    <t>รวมงบ
ใช้สอย</t>
  </si>
  <si>
    <t>รวม</t>
  </si>
  <si>
    <t>รวมเงินเลื่อนขั้น</t>
  </si>
  <si>
    <t>เงินเพิ่ม</t>
  </si>
  <si>
    <t>รวมทั้งสิ้น</t>
  </si>
  <si>
    <t>รวมเงินเดือนทั้งปี</t>
  </si>
  <si>
    <t>งบประกันสังคม</t>
  </si>
  <si>
    <t>อัตราเดิม</t>
  </si>
  <si>
    <t>อัตราใหม่</t>
  </si>
  <si>
    <r>
      <t>คณะวิทยาการจัดการ</t>
    </r>
    <r>
      <rPr>
        <sz val="14"/>
        <rFont val="TH SarabunPSK"/>
        <family val="2"/>
      </rPr>
      <t>    (รวมทั้งหมด 3 คน)</t>
    </r>
  </si>
  <si>
    <t>สำนักงานคณบดี</t>
  </si>
  <si>
    <t>    1 นายประพัฒน์พงศ์  ต่ายเนาว์ดง</t>
  </si>
  <si>
    <t>เจ้าหน้าที่บริหารงานทั่วไป</t>
  </si>
  <si>
    <t>CW 459</t>
  </si>
  <si>
    <t>ประถมศึกษาปีที่ 4</t>
  </si>
  <si>
    <t>    2 นางสาวธวิชติยา  บุญศรี</t>
  </si>
  <si>
    <t>CW 467</t>
  </si>
  <si>
    <t>ประถมศึกษาปีที่ 5</t>
  </si>
  <si>
    <t>    3 นางสาวสิริกร  กุมภักดี</t>
  </si>
  <si>
    <t>CW 306</t>
  </si>
  <si>
    <t>ประถมศึกษาปีที่ 6</t>
  </si>
  <si>
    <t>รวมทั้งสิ้น 3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</si>
</sst>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u/>
      <sz val="14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78C7D8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C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87" fontId="4" fillId="2" borderId="3" xfId="1" applyNumberFormat="1" applyFont="1" applyFill="1" applyBorder="1" applyAlignment="1">
      <alignment horizontal="center" vertical="center" wrapText="1"/>
    </xf>
    <xf numFmtId="187" fontId="4" fillId="3" borderId="3" xfId="1" applyNumberFormat="1" applyFont="1" applyFill="1" applyBorder="1" applyAlignment="1">
      <alignment horizontal="center" vertical="center" wrapText="1"/>
    </xf>
    <xf numFmtId="187" fontId="4" fillId="4" borderId="4" xfId="1" applyNumberFormat="1" applyFont="1" applyFill="1" applyBorder="1" applyAlignment="1">
      <alignment horizontal="center" vertical="center" wrapText="1"/>
    </xf>
    <xf numFmtId="187" fontId="4" fillId="3" borderId="5" xfId="1" applyNumberFormat="1" applyFont="1" applyFill="1" applyBorder="1" applyAlignment="1">
      <alignment horizontal="center" vertical="center" wrapText="1"/>
    </xf>
    <xf numFmtId="187" fontId="4" fillId="5" borderId="3" xfId="1" applyNumberFormat="1" applyFont="1" applyFill="1" applyBorder="1" applyAlignment="1">
      <alignment horizontal="center" vertical="center" wrapText="1"/>
    </xf>
    <xf numFmtId="187" fontId="4" fillId="4" borderId="5" xfId="1" applyNumberFormat="1" applyFont="1" applyFill="1" applyBorder="1" applyAlignment="1">
      <alignment horizontal="center" vertical="center" wrapText="1"/>
    </xf>
    <xf numFmtId="187" fontId="4" fillId="2" borderId="5" xfId="1" applyNumberFormat="1" applyFont="1" applyFill="1" applyBorder="1" applyAlignment="1">
      <alignment horizontal="center" vertical="center" wrapText="1"/>
    </xf>
    <xf numFmtId="187" fontId="4" fillId="5" borderId="5" xfId="1" applyNumberFormat="1" applyFont="1" applyFill="1" applyBorder="1" applyAlignment="1">
      <alignment horizontal="center" vertical="center" wrapText="1"/>
    </xf>
    <xf numFmtId="187" fontId="4" fillId="6" borderId="6" xfId="1" applyNumberFormat="1" applyFont="1" applyFill="1" applyBorder="1" applyAlignment="1">
      <alignment horizontal="center" vertical="center" wrapText="1"/>
    </xf>
    <xf numFmtId="187" fontId="4" fillId="2" borderId="7" xfId="1" applyNumberFormat="1" applyFont="1" applyFill="1" applyBorder="1" applyAlignment="1">
      <alignment horizontal="center" vertical="center" wrapText="1"/>
    </xf>
    <xf numFmtId="187" fontId="4" fillId="2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7" borderId="10" xfId="0" applyFont="1" applyFill="1" applyBorder="1" applyAlignment="1">
      <alignment vertical="top"/>
    </xf>
    <xf numFmtId="0" fontId="4" fillId="7" borderId="11" xfId="0" applyFont="1" applyFill="1" applyBorder="1" applyAlignment="1">
      <alignment vertical="top"/>
    </xf>
    <xf numFmtId="0" fontId="4" fillId="7" borderId="12" xfId="0" applyFont="1" applyFill="1" applyBorder="1" applyAlignment="1">
      <alignment vertical="top"/>
    </xf>
    <xf numFmtId="0" fontId="3" fillId="7" borderId="13" xfId="0" applyFont="1" applyFill="1" applyBorder="1" applyAlignment="1">
      <alignment horizontal="right" vertical="top"/>
    </xf>
    <xf numFmtId="187" fontId="4" fillId="7" borderId="13" xfId="1" applyNumberFormat="1" applyFont="1" applyFill="1" applyBorder="1" applyAlignment="1">
      <alignment horizontal="right" vertical="top"/>
    </xf>
    <xf numFmtId="187" fontId="4" fillId="8" borderId="13" xfId="1" applyNumberFormat="1" applyFont="1" applyFill="1" applyBorder="1" applyAlignment="1">
      <alignment horizontal="right" vertical="top"/>
    </xf>
    <xf numFmtId="0" fontId="3" fillId="8" borderId="0" xfId="0" applyFont="1" applyFill="1" applyAlignment="1">
      <alignment vertical="top"/>
    </xf>
    <xf numFmtId="0" fontId="3" fillId="8" borderId="9" xfId="0" applyFont="1" applyFill="1" applyBorder="1" applyAlignment="1">
      <alignment vertical="top"/>
    </xf>
    <xf numFmtId="0" fontId="4" fillId="9" borderId="14" xfId="0" applyFont="1" applyFill="1" applyBorder="1" applyAlignment="1">
      <alignment vertical="top"/>
    </xf>
    <xf numFmtId="0" fontId="4" fillId="9" borderId="7" xfId="0" applyFont="1" applyFill="1" applyBorder="1" applyAlignment="1">
      <alignment vertical="top"/>
    </xf>
    <xf numFmtId="0" fontId="3" fillId="9" borderId="8" xfId="0" applyFont="1" applyFill="1" applyBorder="1" applyAlignment="1">
      <alignment vertical="top"/>
    </xf>
    <xf numFmtId="0" fontId="3" fillId="9" borderId="8" xfId="0" applyFont="1" applyFill="1" applyBorder="1" applyAlignment="1">
      <alignment horizontal="right" vertical="top"/>
    </xf>
    <xf numFmtId="187" fontId="5" fillId="9" borderId="8" xfId="1" applyNumberFormat="1" applyFont="1" applyFill="1" applyBorder="1" applyAlignment="1">
      <alignment horizontal="right" vertical="top"/>
    </xf>
    <xf numFmtId="187" fontId="5" fillId="10" borderId="13" xfId="1" applyNumberFormat="1" applyFont="1" applyFill="1" applyBorder="1" applyAlignment="1">
      <alignment horizontal="right" vertical="top"/>
    </xf>
    <xf numFmtId="0" fontId="3" fillId="10" borderId="0" xfId="0" applyFont="1" applyFill="1" applyAlignment="1">
      <alignment vertical="top"/>
    </xf>
    <xf numFmtId="0" fontId="3" fillId="10" borderId="9" xfId="0" applyFont="1" applyFill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5" xfId="0" applyFont="1" applyBorder="1" applyAlignment="1">
      <alignment horizontal="right" vertical="top"/>
    </xf>
    <xf numFmtId="187" fontId="3" fillId="0" borderId="15" xfId="1" applyNumberFormat="1" applyFont="1" applyFill="1" applyBorder="1" applyAlignment="1">
      <alignment horizontal="right" vertical="top"/>
    </xf>
    <xf numFmtId="43" fontId="3" fillId="0" borderId="15" xfId="1" applyNumberFormat="1" applyFont="1" applyFill="1" applyBorder="1" applyAlignment="1">
      <alignment horizontal="right" vertical="top"/>
    </xf>
    <xf numFmtId="187" fontId="5" fillId="10" borderId="12" xfId="1" applyNumberFormat="1" applyFont="1" applyFill="1" applyBorder="1" applyAlignment="1">
      <alignment horizontal="right" vertical="top"/>
    </xf>
    <xf numFmtId="187" fontId="3" fillId="10" borderId="0" xfId="0" applyNumberFormat="1" applyFont="1" applyFill="1" applyAlignment="1">
      <alignment vertical="top"/>
    </xf>
    <xf numFmtId="0" fontId="4" fillId="7" borderId="16" xfId="0" applyFont="1" applyFill="1" applyBorder="1" applyAlignment="1">
      <alignment horizontal="center" vertical="top"/>
    </xf>
    <xf numFmtId="0" fontId="3" fillId="7" borderId="17" xfId="0" applyFont="1" applyFill="1" applyBorder="1" applyAlignment="1">
      <alignment vertical="top"/>
    </xf>
    <xf numFmtId="0" fontId="3" fillId="7" borderId="17" xfId="0" applyFont="1" applyFill="1" applyBorder="1" applyAlignment="1">
      <alignment horizontal="right" vertical="top"/>
    </xf>
    <xf numFmtId="187" fontId="4" fillId="7" borderId="17" xfId="1" applyNumberFormat="1" applyFont="1" applyFill="1" applyBorder="1" applyAlignment="1">
      <alignment horizontal="right" vertical="top"/>
    </xf>
    <xf numFmtId="187" fontId="4" fillId="5" borderId="17" xfId="1" applyNumberFormat="1" applyFont="1" applyFill="1" applyBorder="1" applyAlignment="1">
      <alignment horizontal="right" vertical="top"/>
    </xf>
    <xf numFmtId="0" fontId="3" fillId="5" borderId="0" xfId="0" applyFont="1" applyFill="1" applyAlignment="1">
      <alignment vertical="top"/>
    </xf>
    <xf numFmtId="187" fontId="3" fillId="0" borderId="0" xfId="1" applyNumberFormat="1" applyFont="1"/>
    <xf numFmtId="187" fontId="4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8"/>
  <sheetViews>
    <sheetView showGridLines="0" tabSelected="1" view="pageBreakPreview" zoomScale="106" zoomScaleNormal="106" zoomScaleSheetLayoutView="106" workbookViewId="0">
      <pane ySplit="2" topLeftCell="A3" activePane="bottomLeft" state="frozen"/>
      <selection pane="bottomLeft" activeCell="F4" sqref="F4"/>
    </sheetView>
  </sheetViews>
  <sheetFormatPr defaultColWidth="9" defaultRowHeight="18.75" x14ac:dyDescent="0.3"/>
  <cols>
    <col min="1" max="1" width="24.625" style="2" customWidth="1"/>
    <col min="2" max="2" width="19.375" style="2" customWidth="1"/>
    <col min="3" max="3" width="9.25" style="2" customWidth="1"/>
    <col min="4" max="4" width="7.125" style="2" customWidth="1"/>
    <col min="5" max="5" width="15.25" style="2" hidden="1" customWidth="1"/>
    <col min="6" max="6" width="8.875" style="46" customWidth="1"/>
    <col min="7" max="7" width="9.75" style="46" customWidth="1"/>
    <col min="8" max="8" width="8.125" style="46" customWidth="1"/>
    <col min="9" max="9" width="9" style="46" customWidth="1"/>
    <col min="10" max="10" width="8.875" style="46" customWidth="1"/>
    <col min="11" max="11" width="8.375" style="46" customWidth="1"/>
    <col min="12" max="12" width="8.75" style="46" customWidth="1"/>
    <col min="13" max="13" width="6.625" style="46" customWidth="1"/>
    <col min="14" max="14" width="7.375" style="46" customWidth="1"/>
    <col min="15" max="15" width="6.25" style="46" customWidth="1"/>
    <col min="16" max="16" width="8.375" style="46" customWidth="1"/>
    <col min="17" max="18" width="10.375" style="46" customWidth="1"/>
    <col min="19" max="19" width="8.125" style="46" customWidth="1"/>
    <col min="20" max="20" width="7.875" style="46" customWidth="1"/>
    <col min="21" max="21" width="9" style="47" customWidth="1"/>
    <col min="22" max="22" width="10.875" style="46" customWidth="1"/>
    <col min="23" max="23" width="5.75" style="46" customWidth="1"/>
    <col min="24" max="24" width="10.875" style="46" customWidth="1"/>
    <col min="25" max="25" width="11.25" style="46" customWidth="1"/>
    <col min="26" max="26" width="9.625" style="46" customWidth="1"/>
    <col min="27" max="27" width="9" style="2" customWidth="1"/>
    <col min="28" max="28" width="7.125" style="2" customWidth="1"/>
    <col min="29" max="29" width="7.375" style="2" customWidth="1"/>
    <col min="30" max="16384" width="9" style="2"/>
  </cols>
  <sheetData>
    <row r="1" spans="1:32" ht="18.7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16" customFormat="1" ht="56.25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7" t="s">
        <v>9</v>
      </c>
      <c r="J2" s="8" t="s">
        <v>10</v>
      </c>
      <c r="K2" s="5" t="s">
        <v>11</v>
      </c>
      <c r="L2" s="9" t="s">
        <v>12</v>
      </c>
      <c r="M2" s="10" t="s">
        <v>13</v>
      </c>
      <c r="N2" s="8" t="s">
        <v>14</v>
      </c>
      <c r="O2" s="11" t="s">
        <v>15</v>
      </c>
      <c r="P2" s="12" t="s">
        <v>16</v>
      </c>
      <c r="Q2" s="11" t="s">
        <v>17</v>
      </c>
      <c r="R2" s="12" t="s">
        <v>18</v>
      </c>
      <c r="S2" s="8" t="s">
        <v>19</v>
      </c>
      <c r="T2" s="12" t="s">
        <v>20</v>
      </c>
      <c r="U2" s="13" t="s">
        <v>21</v>
      </c>
      <c r="V2" s="14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B2" s="17" t="s">
        <v>27</v>
      </c>
      <c r="AC2" s="17" t="s">
        <v>28</v>
      </c>
      <c r="AD2" s="17" t="s">
        <v>21</v>
      </c>
    </row>
    <row r="3" spans="1:32" s="24" customFormat="1" x14ac:dyDescent="0.2">
      <c r="A3" s="18" t="s">
        <v>29</v>
      </c>
      <c r="B3" s="19"/>
      <c r="C3" s="19"/>
      <c r="D3" s="20"/>
      <c r="E3" s="21"/>
      <c r="F3" s="22">
        <f>F4</f>
        <v>55210</v>
      </c>
      <c r="G3" s="22">
        <f t="shared" ref="G3:U3" si="0">G4</f>
        <v>662520</v>
      </c>
      <c r="H3" s="22">
        <f t="shared" si="0"/>
        <v>2760.5</v>
      </c>
      <c r="I3" s="22">
        <f t="shared" si="0"/>
        <v>57970.5</v>
      </c>
      <c r="J3" s="22">
        <f t="shared" si="0"/>
        <v>33126</v>
      </c>
      <c r="K3" s="22">
        <f t="shared" si="0"/>
        <v>2625</v>
      </c>
      <c r="L3" s="22">
        <f t="shared" si="0"/>
        <v>31500</v>
      </c>
      <c r="M3" s="22">
        <f t="shared" si="0"/>
        <v>0</v>
      </c>
      <c r="N3" s="22">
        <f t="shared" si="0"/>
        <v>0</v>
      </c>
      <c r="O3" s="22">
        <f t="shared" si="0"/>
        <v>116</v>
      </c>
      <c r="P3" s="22">
        <f t="shared" si="0"/>
        <v>1392</v>
      </c>
      <c r="Q3" s="22">
        <f t="shared" si="0"/>
        <v>1739</v>
      </c>
      <c r="R3" s="22">
        <f t="shared" si="0"/>
        <v>20868</v>
      </c>
      <c r="S3" s="22">
        <f t="shared" si="0"/>
        <v>695646</v>
      </c>
      <c r="T3" s="22">
        <f t="shared" si="0"/>
        <v>53760</v>
      </c>
      <c r="U3" s="22">
        <f t="shared" si="0"/>
        <v>749406</v>
      </c>
      <c r="V3" s="23">
        <v>49350</v>
      </c>
      <c r="W3" s="23">
        <v>0</v>
      </c>
      <c r="X3" s="23">
        <v>49350</v>
      </c>
      <c r="Y3" s="23">
        <v>592200</v>
      </c>
      <c r="Z3" s="23">
        <v>29628</v>
      </c>
      <c r="AB3" s="25">
        <f>SUM(AB4:AB4)</f>
        <v>3</v>
      </c>
      <c r="AC3" s="25">
        <f>SUM(AC4:AC4)</f>
        <v>0</v>
      </c>
      <c r="AD3" s="25">
        <f t="shared" ref="AD3:AD4" si="1">AB3+AC3</f>
        <v>3</v>
      </c>
    </row>
    <row r="4" spans="1:32" s="32" customFormat="1" x14ac:dyDescent="0.2">
      <c r="A4" s="26" t="s">
        <v>30</v>
      </c>
      <c r="B4" s="27"/>
      <c r="C4" s="28"/>
      <c r="D4" s="28"/>
      <c r="E4" s="29"/>
      <c r="F4" s="30">
        <f>SUM(F5:F7)</f>
        <v>55210</v>
      </c>
      <c r="G4" s="30">
        <f t="shared" ref="G4:U4" si="2">SUM(G5:G7)</f>
        <v>662520</v>
      </c>
      <c r="H4" s="30">
        <f t="shared" si="2"/>
        <v>2760.5</v>
      </c>
      <c r="I4" s="30">
        <f t="shared" si="2"/>
        <v>57970.5</v>
      </c>
      <c r="J4" s="30">
        <f t="shared" si="2"/>
        <v>33126</v>
      </c>
      <c r="K4" s="30">
        <f t="shared" si="2"/>
        <v>2625</v>
      </c>
      <c r="L4" s="30">
        <f t="shared" si="2"/>
        <v>31500</v>
      </c>
      <c r="M4" s="30">
        <f t="shared" si="2"/>
        <v>0</v>
      </c>
      <c r="N4" s="30">
        <f t="shared" si="2"/>
        <v>0</v>
      </c>
      <c r="O4" s="30">
        <f t="shared" si="2"/>
        <v>116</v>
      </c>
      <c r="P4" s="30">
        <f t="shared" si="2"/>
        <v>1392</v>
      </c>
      <c r="Q4" s="30">
        <f t="shared" si="2"/>
        <v>1739</v>
      </c>
      <c r="R4" s="30">
        <f t="shared" si="2"/>
        <v>20868</v>
      </c>
      <c r="S4" s="30">
        <f t="shared" si="2"/>
        <v>695646</v>
      </c>
      <c r="T4" s="30">
        <f t="shared" si="2"/>
        <v>53760</v>
      </c>
      <c r="U4" s="30">
        <f t="shared" si="2"/>
        <v>749406</v>
      </c>
      <c r="V4" s="31">
        <v>0</v>
      </c>
      <c r="W4" s="31">
        <v>0</v>
      </c>
      <c r="X4" s="31">
        <v>0</v>
      </c>
      <c r="Y4" s="31">
        <v>0</v>
      </c>
      <c r="Z4" s="31">
        <v>0</v>
      </c>
      <c r="AB4" s="33">
        <v>3</v>
      </c>
      <c r="AC4" s="33"/>
      <c r="AD4" s="33">
        <f t="shared" si="1"/>
        <v>3</v>
      </c>
    </row>
    <row r="5" spans="1:32" s="32" customFormat="1" x14ac:dyDescent="0.2">
      <c r="A5" s="34" t="s">
        <v>31</v>
      </c>
      <c r="B5" s="34" t="s">
        <v>32</v>
      </c>
      <c r="C5" s="34" t="s">
        <v>27</v>
      </c>
      <c r="D5" s="34" t="s">
        <v>33</v>
      </c>
      <c r="E5" s="35" t="s">
        <v>34</v>
      </c>
      <c r="F5" s="36">
        <v>18700</v>
      </c>
      <c r="G5" s="36">
        <f t="shared" ref="G5:G7" si="3">F5*12</f>
        <v>224400</v>
      </c>
      <c r="H5" s="37">
        <f>F5*5/100</f>
        <v>935</v>
      </c>
      <c r="I5" s="36">
        <f t="shared" ref="I5:I7" si="4">F5+H5</f>
        <v>19635</v>
      </c>
      <c r="J5" s="36">
        <f t="shared" ref="J5:J7" si="5">H5*12</f>
        <v>11220</v>
      </c>
      <c r="K5" s="36">
        <v>875</v>
      </c>
      <c r="L5" s="36">
        <f t="shared" ref="L5:L7" si="6">K5*12</f>
        <v>10500</v>
      </c>
      <c r="M5" s="36">
        <f t="shared" ref="M5:M7" si="7">IF(OR(B5="คนงาน",B5="เจ้าหน้าที่รักษาความปลอดภัย",B5="พนักงานขับรถยนต์"),MAX(0, MIN(1500, 11000 - I5)),MAX(0, MIN(1500, 14600 - I5)))</f>
        <v>0</v>
      </c>
      <c r="N5" s="36">
        <f t="shared" ref="N5:N7" si="8">M5*12</f>
        <v>0</v>
      </c>
      <c r="O5" s="36">
        <f t="shared" ref="O5:O7" si="9">ROUND(I5*0.2%,0)</f>
        <v>39</v>
      </c>
      <c r="P5" s="36">
        <f t="shared" ref="P5:P7" si="10">O5*12</f>
        <v>468</v>
      </c>
      <c r="Q5" s="36">
        <f t="shared" ref="Q5:Q7" si="11">ROUND(I5*3%,0)</f>
        <v>589</v>
      </c>
      <c r="R5" s="36">
        <f t="shared" ref="R5:R7" si="12">Q5*12</f>
        <v>7068</v>
      </c>
      <c r="S5" s="36">
        <f t="shared" ref="S5:S6" si="13">G5+J5+N5</f>
        <v>235620</v>
      </c>
      <c r="T5" s="36">
        <f t="shared" ref="T5:T6" si="14">L5+P5+R5</f>
        <v>18036</v>
      </c>
      <c r="U5" s="36">
        <f t="shared" ref="U5:U7" si="15">T5+S5</f>
        <v>253656</v>
      </c>
      <c r="V5" s="38"/>
      <c r="W5" s="31"/>
      <c r="X5" s="31"/>
      <c r="Y5" s="31"/>
      <c r="Z5" s="31"/>
      <c r="AB5" s="33"/>
      <c r="AC5" s="33"/>
      <c r="AD5" s="33"/>
      <c r="AE5" s="32">
        <v>18700</v>
      </c>
      <c r="AF5" s="39">
        <f>F5-AE5</f>
        <v>0</v>
      </c>
    </row>
    <row r="6" spans="1:32" s="32" customFormat="1" x14ac:dyDescent="0.2">
      <c r="A6" s="34" t="s">
        <v>35</v>
      </c>
      <c r="B6" s="34" t="s">
        <v>32</v>
      </c>
      <c r="C6" s="34" t="s">
        <v>27</v>
      </c>
      <c r="D6" s="34" t="s">
        <v>36</v>
      </c>
      <c r="E6" s="35" t="s">
        <v>37</v>
      </c>
      <c r="F6" s="36">
        <v>18380</v>
      </c>
      <c r="G6" s="36">
        <f t="shared" si="3"/>
        <v>220560</v>
      </c>
      <c r="H6" s="37">
        <f t="shared" ref="H6:H7" si="16">F6*5/100</f>
        <v>919</v>
      </c>
      <c r="I6" s="36">
        <f t="shared" si="4"/>
        <v>19299</v>
      </c>
      <c r="J6" s="36">
        <f t="shared" si="5"/>
        <v>11028</v>
      </c>
      <c r="K6" s="36">
        <v>875</v>
      </c>
      <c r="L6" s="36">
        <f t="shared" si="6"/>
        <v>10500</v>
      </c>
      <c r="M6" s="36">
        <f t="shared" si="7"/>
        <v>0</v>
      </c>
      <c r="N6" s="36">
        <f t="shared" si="8"/>
        <v>0</v>
      </c>
      <c r="O6" s="36">
        <f t="shared" si="9"/>
        <v>39</v>
      </c>
      <c r="P6" s="36">
        <f t="shared" si="10"/>
        <v>468</v>
      </c>
      <c r="Q6" s="36">
        <f t="shared" si="11"/>
        <v>579</v>
      </c>
      <c r="R6" s="36">
        <f t="shared" si="12"/>
        <v>6948</v>
      </c>
      <c r="S6" s="36">
        <f t="shared" si="13"/>
        <v>231588</v>
      </c>
      <c r="T6" s="36">
        <f t="shared" si="14"/>
        <v>17916</v>
      </c>
      <c r="U6" s="36">
        <f t="shared" si="15"/>
        <v>249504</v>
      </c>
      <c r="V6" s="38"/>
      <c r="W6" s="31"/>
      <c r="X6" s="31"/>
      <c r="Y6" s="31"/>
      <c r="Z6" s="31"/>
      <c r="AB6" s="33"/>
      <c r="AC6" s="33"/>
      <c r="AD6" s="33"/>
      <c r="AE6" s="32">
        <v>18380</v>
      </c>
      <c r="AF6" s="39">
        <f t="shared" ref="AF6:AF7" si="17">F6-AE6</f>
        <v>0</v>
      </c>
    </row>
    <row r="7" spans="1:32" s="32" customFormat="1" x14ac:dyDescent="0.2">
      <c r="A7" s="34" t="s">
        <v>38</v>
      </c>
      <c r="B7" s="34" t="s">
        <v>32</v>
      </c>
      <c r="C7" s="34" t="s">
        <v>27</v>
      </c>
      <c r="D7" s="34" t="s">
        <v>39</v>
      </c>
      <c r="E7" s="35" t="s">
        <v>40</v>
      </c>
      <c r="F7" s="36">
        <v>18130</v>
      </c>
      <c r="G7" s="36">
        <f t="shared" si="3"/>
        <v>217560</v>
      </c>
      <c r="H7" s="37">
        <f t="shared" si="16"/>
        <v>906.5</v>
      </c>
      <c r="I7" s="36">
        <f t="shared" si="4"/>
        <v>19036.5</v>
      </c>
      <c r="J7" s="36">
        <f t="shared" si="5"/>
        <v>10878</v>
      </c>
      <c r="K7" s="36">
        <v>875</v>
      </c>
      <c r="L7" s="36">
        <f t="shared" si="6"/>
        <v>10500</v>
      </c>
      <c r="M7" s="36">
        <f t="shared" si="7"/>
        <v>0</v>
      </c>
      <c r="N7" s="36">
        <f t="shared" si="8"/>
        <v>0</v>
      </c>
      <c r="O7" s="36">
        <f t="shared" si="9"/>
        <v>38</v>
      </c>
      <c r="P7" s="36">
        <f t="shared" si="10"/>
        <v>456</v>
      </c>
      <c r="Q7" s="36">
        <f t="shared" si="11"/>
        <v>571</v>
      </c>
      <c r="R7" s="36">
        <f t="shared" si="12"/>
        <v>6852</v>
      </c>
      <c r="S7" s="36">
        <f>G7+J7+N7</f>
        <v>228438</v>
      </c>
      <c r="T7" s="36">
        <f>L7+P7+R7</f>
        <v>17808</v>
      </c>
      <c r="U7" s="36">
        <f t="shared" si="15"/>
        <v>246246</v>
      </c>
      <c r="V7" s="38"/>
      <c r="W7" s="31"/>
      <c r="X7" s="31"/>
      <c r="Y7" s="31"/>
      <c r="Z7" s="31"/>
      <c r="AB7" s="33"/>
      <c r="AC7" s="33"/>
      <c r="AD7" s="33"/>
      <c r="AE7" s="32">
        <v>18130</v>
      </c>
      <c r="AF7" s="39">
        <f t="shared" si="17"/>
        <v>0</v>
      </c>
    </row>
    <row r="8" spans="1:32" s="45" customFormat="1" x14ac:dyDescent="0.2">
      <c r="A8" s="40" t="s">
        <v>41</v>
      </c>
      <c r="B8" s="41"/>
      <c r="C8" s="41"/>
      <c r="D8" s="41"/>
      <c r="E8" s="42"/>
      <c r="F8" s="43">
        <f>F3</f>
        <v>55210</v>
      </c>
      <c r="G8" s="43">
        <f t="shared" ref="G8:U8" si="18">G3</f>
        <v>662520</v>
      </c>
      <c r="H8" s="43">
        <f t="shared" si="18"/>
        <v>2760.5</v>
      </c>
      <c r="I8" s="43">
        <f t="shared" si="18"/>
        <v>57970.5</v>
      </c>
      <c r="J8" s="43">
        <f t="shared" si="18"/>
        <v>33126</v>
      </c>
      <c r="K8" s="43">
        <f t="shared" si="18"/>
        <v>2625</v>
      </c>
      <c r="L8" s="43">
        <f t="shared" si="18"/>
        <v>31500</v>
      </c>
      <c r="M8" s="43">
        <f t="shared" si="18"/>
        <v>0</v>
      </c>
      <c r="N8" s="43">
        <f t="shared" si="18"/>
        <v>0</v>
      </c>
      <c r="O8" s="43">
        <f t="shared" si="18"/>
        <v>116</v>
      </c>
      <c r="P8" s="43">
        <f t="shared" si="18"/>
        <v>1392</v>
      </c>
      <c r="Q8" s="43">
        <f t="shared" si="18"/>
        <v>1739</v>
      </c>
      <c r="R8" s="43">
        <f t="shared" si="18"/>
        <v>20868</v>
      </c>
      <c r="S8" s="43">
        <f t="shared" si="18"/>
        <v>695646</v>
      </c>
      <c r="T8" s="43">
        <f t="shared" si="18"/>
        <v>53760</v>
      </c>
      <c r="U8" s="43">
        <f t="shared" si="18"/>
        <v>749406</v>
      </c>
      <c r="V8" s="44">
        <f t="shared" ref="V8:AD8" si="19">SUM(V3)</f>
        <v>49350</v>
      </c>
      <c r="W8" s="44">
        <f t="shared" si="19"/>
        <v>0</v>
      </c>
      <c r="X8" s="44">
        <f t="shared" si="19"/>
        <v>49350</v>
      </c>
      <c r="Y8" s="44">
        <f t="shared" si="19"/>
        <v>592200</v>
      </c>
      <c r="Z8" s="44">
        <f t="shared" si="19"/>
        <v>29628</v>
      </c>
      <c r="AA8" s="44">
        <f t="shared" si="19"/>
        <v>0</v>
      </c>
      <c r="AB8" s="44">
        <f t="shared" si="19"/>
        <v>3</v>
      </c>
      <c r="AC8" s="44">
        <f t="shared" si="19"/>
        <v>0</v>
      </c>
      <c r="AD8" s="44">
        <f t="shared" si="19"/>
        <v>3</v>
      </c>
    </row>
  </sheetData>
  <mergeCells count="3">
    <mergeCell ref="A1:Z1"/>
    <mergeCell ref="A3:D3"/>
    <mergeCell ref="A4:B4"/>
  </mergeCells>
  <printOptions horizontalCentered="1"/>
  <pageMargins left="0.27559055118110237" right="0" top="0.59055118110236227" bottom="0.39370078740157483" header="0.31496062992125984" footer="0.19685039370078741"/>
  <pageSetup paperSize="9" scale="68" orientation="landscape" horizontalDpi="300" verticalDpi="300" r:id="rId1"/>
  <headerFooter>
    <oddFooter>&amp;Cหน้าที่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สรุป70การจัดการ</vt:lpstr>
      <vt:lpstr>สรุป70การจัดการ!Print_Area</vt:lpstr>
      <vt:lpstr>สรุป70การจัดการ!Print_Titles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tonplan</dc:creator>
  <cp:lastModifiedBy>tonplan</cp:lastModifiedBy>
  <dcterms:created xsi:type="dcterms:W3CDTF">2026-07-18T03:42:33Z</dcterms:created>
  <dcterms:modified xsi:type="dcterms:W3CDTF">2026-07-18T03:42:46Z</dcterms:modified>
</cp:coreProperties>
</file>