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มนุษย์" sheetId="1" r:id="rId1"/>
  </sheets>
  <definedNames>
    <definedName name="_xlnm.Print_Area" localSheetId="0">สรุป70มนุษย์!$A$1:$U$9</definedName>
    <definedName name="_xlnm.Print_Titles" localSheetId="0">สรุป70มนุษย์!$2:$2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1" i="1" l="1"/>
  <c r="L11" i="1"/>
  <c r="H11" i="1"/>
  <c r="I11" i="1" s="1"/>
  <c r="G11" i="1"/>
  <c r="AC9" i="1"/>
  <c r="AA9" i="1"/>
  <c r="Z9" i="1"/>
  <c r="Y9" i="1"/>
  <c r="X9" i="1"/>
  <c r="W9" i="1"/>
  <c r="V9" i="1"/>
  <c r="AF8" i="1"/>
  <c r="AD8" i="1"/>
  <c r="L8" i="1"/>
  <c r="H8" i="1"/>
  <c r="J8" i="1" s="1"/>
  <c r="G8" i="1"/>
  <c r="AF7" i="1"/>
  <c r="AD7" i="1"/>
  <c r="Q7" i="1"/>
  <c r="R7" i="1" s="1"/>
  <c r="M7" i="1"/>
  <c r="N7" i="1" s="1"/>
  <c r="L7" i="1"/>
  <c r="T7" i="1" s="1"/>
  <c r="J7" i="1"/>
  <c r="I7" i="1"/>
  <c r="O7" i="1" s="1"/>
  <c r="P7" i="1" s="1"/>
  <c r="H7" i="1"/>
  <c r="G7" i="1"/>
  <c r="S7" i="1" s="1"/>
  <c r="AF6" i="1"/>
  <c r="AD6" i="1"/>
  <c r="L6" i="1"/>
  <c r="H6" i="1"/>
  <c r="J6" i="1" s="1"/>
  <c r="G6" i="1"/>
  <c r="AF5" i="1"/>
  <c r="AD5" i="1"/>
  <c r="L5" i="1"/>
  <c r="H5" i="1"/>
  <c r="J5" i="1" s="1"/>
  <c r="G5" i="1"/>
  <c r="G4" i="1" s="1"/>
  <c r="G3" i="1" s="1"/>
  <c r="G9" i="1" s="1"/>
  <c r="AD4" i="1"/>
  <c r="K4" i="1"/>
  <c r="F4" i="1"/>
  <c r="F3" i="1" s="1"/>
  <c r="F9" i="1" s="1"/>
  <c r="AB3" i="1"/>
  <c r="AD3" i="1" s="1"/>
  <c r="AD9" i="1" s="1"/>
  <c r="K3" i="1"/>
  <c r="K9" i="1" s="1"/>
  <c r="J4" i="1" l="1"/>
  <c r="J3" i="1" s="1"/>
  <c r="J9" i="1" s="1"/>
  <c r="U7" i="1"/>
  <c r="O11" i="1"/>
  <c r="P11" i="1" s="1"/>
  <c r="Q11" i="1"/>
  <c r="R11" i="1" s="1"/>
  <c r="M11" i="1"/>
  <c r="N11" i="1" s="1"/>
  <c r="I6" i="1"/>
  <c r="J11" i="1"/>
  <c r="S11" i="1" s="1"/>
  <c r="H4" i="1"/>
  <c r="H3" i="1" s="1"/>
  <c r="H9" i="1" s="1"/>
  <c r="I5" i="1"/>
  <c r="I8" i="1"/>
  <c r="AB9" i="1"/>
  <c r="L4" i="1"/>
  <c r="L3" i="1" s="1"/>
  <c r="L9" i="1" s="1"/>
  <c r="T11" i="1" l="1"/>
  <c r="U11" i="1" s="1"/>
  <c r="O8" i="1"/>
  <c r="P8" i="1" s="1"/>
  <c r="T8" i="1" s="1"/>
  <c r="U8" i="1" s="1"/>
  <c r="M8" i="1"/>
  <c r="N8" i="1" s="1"/>
  <c r="S8" i="1" s="1"/>
  <c r="Q8" i="1"/>
  <c r="R8" i="1" s="1"/>
  <c r="O6" i="1"/>
  <c r="P6" i="1" s="1"/>
  <c r="Q6" i="1"/>
  <c r="R6" i="1" s="1"/>
  <c r="M6" i="1"/>
  <c r="N6" i="1" s="1"/>
  <c r="S6" i="1" s="1"/>
  <c r="O5" i="1"/>
  <c r="I4" i="1"/>
  <c r="I3" i="1" s="1"/>
  <c r="I9" i="1" s="1"/>
  <c r="Q5" i="1"/>
  <c r="M5" i="1"/>
  <c r="M4" i="1" l="1"/>
  <c r="M3" i="1" s="1"/>
  <c r="M9" i="1" s="1"/>
  <c r="N5" i="1"/>
  <c r="R5" i="1"/>
  <c r="R4" i="1" s="1"/>
  <c r="R3" i="1" s="1"/>
  <c r="R9" i="1" s="1"/>
  <c r="Q4" i="1"/>
  <c r="Q3" i="1" s="1"/>
  <c r="Q9" i="1" s="1"/>
  <c r="O4" i="1"/>
  <c r="O3" i="1" s="1"/>
  <c r="O9" i="1" s="1"/>
  <c r="P5" i="1"/>
  <c r="T6" i="1"/>
  <c r="U6" i="1" s="1"/>
  <c r="N4" i="1" l="1"/>
  <c r="N3" i="1" s="1"/>
  <c r="N9" i="1" s="1"/>
  <c r="S9" i="1" s="1"/>
  <c r="S5" i="1"/>
  <c r="S4" i="1" s="1"/>
  <c r="S3" i="1" s="1"/>
  <c r="T5" i="1"/>
  <c r="P4" i="1"/>
  <c r="P3" i="1" s="1"/>
  <c r="P9" i="1" s="1"/>
  <c r="T9" i="1" s="1"/>
  <c r="U5" i="1" l="1"/>
  <c r="U4" i="1" s="1"/>
  <c r="U3" i="1" s="1"/>
  <c r="U9" i="1" s="1"/>
  <c r="T4" i="1"/>
  <c r="T3" i="1" s="1"/>
</calcChain>
</file>

<file path=xl/sharedStrings.xml><?xml version="1.0" encoding="utf-8"?>
<sst xmlns="http://schemas.openxmlformats.org/spreadsheetml/2006/main" count="59" uniqueCount="44">
  <si>
    <t>คำขอตั้งงบประมาณเงินรายได้ลูกจ้างชั่วคราว 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</si>
  <si>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</si>
  <si>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</si>
  <si>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</si>
  <si>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</si>
  <si>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</si>
  <si>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</si>
  <si>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</si>
  <si>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</si>
  <si>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</si>
  <si>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</si>
  <si>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</si>
  <si>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</si>
  <si>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</si>
  <si>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</si>
  <si>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</si>
  <si>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</si>
  <si>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</si>
  <si>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</si>
  <si>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</si>
  <si>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</si>
  <si>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</si>
  <si>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</si>
  <si>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</si>
  <si>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</si>
  <si>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</si>
  <si>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</si>
  <si>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</si>
  <si>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</si>
  <si>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คณะมนุษยศาสตร์และสังคมศาสตร์</t>
    </r>
    <r>
      <rPr>
        <sz val="14"/>
        <rFont val="TH SarabunPSK"/>
        <family val="2"/>
      </rPr>
      <t>    (รวมทั้งหมด 4 คน)</t>
    </r>
  </si>
  <si>
    <t>  งานบริหารทั่วไป</t>
  </si>
  <si>
    <t>    1 นางสาวอุทุมพร  สุระศักดิ์</t>
  </si>
  <si>
    <t>ผู้ปฏิบัติงานบริหาร</t>
  </si>
  <si>
    <t>CW 289</t>
  </si>
  <si>
    <t>อนุปริญญา</t>
  </si>
  <si>
    <t>    2 นายมนูญ  สมศรี</t>
  </si>
  <si>
    <t>CW 378</t>
  </si>
  <si>
    <t>    3 นางสาวอภิญญา  วะจีสิงห์</t>
  </si>
  <si>
    <t>CW 404</t>
  </si>
  <si>
    <t>    4 นางสาวณัฐชยา  อนุ</t>
  </si>
  <si>
    <t>อาจารย์ประจำ</t>
  </si>
  <si>
    <t>SI.225</t>
  </si>
  <si>
    <t>รวมทั้งสิ้น 4 คน</t>
  </si>
  <si>
    <t>บรรรุใหม่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</si>
</sst>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vertical="top"/>
    </xf>
    <xf numFmtId="0" fontId="4" fillId="7" borderId="11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0" fontId="3" fillId="7" borderId="13" xfId="0" applyFont="1" applyFill="1" applyBorder="1" applyAlignment="1">
      <alignment horizontal="right" vertical="top"/>
    </xf>
    <xf numFmtId="187" fontId="4" fillId="7" borderId="13" xfId="1" applyNumberFormat="1" applyFont="1" applyFill="1" applyBorder="1" applyAlignment="1">
      <alignment horizontal="right" vertical="top"/>
    </xf>
    <xf numFmtId="0" fontId="3" fillId="7" borderId="0" xfId="0" applyFont="1" applyFill="1" applyAlignment="1">
      <alignment vertical="top"/>
    </xf>
    <xf numFmtId="0" fontId="3" fillId="7" borderId="9" xfId="0" applyFont="1" applyFill="1" applyBorder="1" applyAlignment="1">
      <alignment vertical="top"/>
    </xf>
    <xf numFmtId="0" fontId="3" fillId="8" borderId="9" xfId="0" applyFont="1" applyFill="1" applyBorder="1" applyAlignment="1">
      <alignment vertical="top"/>
    </xf>
    <xf numFmtId="0" fontId="3" fillId="8" borderId="0" xfId="0" applyFont="1" applyFill="1" applyAlignment="1">
      <alignment vertical="top"/>
    </xf>
    <xf numFmtId="0" fontId="4" fillId="9" borderId="10" xfId="0" applyFont="1" applyFill="1" applyBorder="1" applyAlignment="1">
      <alignment vertical="top"/>
    </xf>
    <xf numFmtId="0" fontId="4" fillId="9" borderId="12" xfId="0" applyFont="1" applyFill="1" applyBorder="1" applyAlignment="1">
      <alignment vertical="top"/>
    </xf>
    <xf numFmtId="0" fontId="4" fillId="9" borderId="13" xfId="0" applyFont="1" applyFill="1" applyBorder="1" applyAlignment="1">
      <alignment vertical="top"/>
    </xf>
    <xf numFmtId="0" fontId="4" fillId="9" borderId="13" xfId="0" applyFont="1" applyFill="1" applyBorder="1" applyAlignment="1">
      <alignment horizontal="right" vertical="top"/>
    </xf>
    <xf numFmtId="187" fontId="5" fillId="9" borderId="13" xfId="1" applyNumberFormat="1" applyFont="1" applyFill="1" applyBorder="1" applyAlignment="1">
      <alignment horizontal="right" vertical="top"/>
    </xf>
    <xf numFmtId="187" fontId="5" fillId="10" borderId="13" xfId="1" applyNumberFormat="1" applyFont="1" applyFill="1" applyBorder="1" applyAlignment="1">
      <alignment horizontal="right" vertical="top"/>
    </xf>
    <xf numFmtId="0" fontId="4" fillId="10" borderId="0" xfId="0" applyFont="1" applyFill="1" applyAlignment="1">
      <alignment vertical="top"/>
    </xf>
    <xf numFmtId="0" fontId="4" fillId="10" borderId="9" xfId="0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187" fontId="3" fillId="4" borderId="13" xfId="1" applyNumberFormat="1" applyFont="1" applyFill="1" applyBorder="1" applyAlignment="1">
      <alignment horizontal="right" vertical="top"/>
    </xf>
    <xf numFmtId="187" fontId="4" fillId="4" borderId="13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187" fontId="3" fillId="4" borderId="0" xfId="0" applyNumberFormat="1" applyFont="1" applyFill="1" applyAlignment="1">
      <alignment vertical="top"/>
    </xf>
    <xf numFmtId="0" fontId="6" fillId="5" borderId="13" xfId="0" applyFont="1" applyFill="1" applyBorder="1" applyAlignment="1">
      <alignment vertical="top"/>
    </xf>
    <xf numFmtId="0" fontId="6" fillId="5" borderId="13" xfId="0" applyFont="1" applyFill="1" applyBorder="1" applyAlignment="1">
      <alignment horizontal="center" vertical="top"/>
    </xf>
    <xf numFmtId="187" fontId="6" fillId="5" borderId="13" xfId="1" applyNumberFormat="1" applyFont="1" applyFill="1" applyBorder="1" applyAlignment="1">
      <alignment horizontal="right" vertical="top"/>
    </xf>
    <xf numFmtId="187" fontId="7" fillId="5" borderId="13" xfId="1" applyNumberFormat="1" applyFont="1" applyFill="1" applyBorder="1" applyAlignment="1">
      <alignment horizontal="right" vertical="top"/>
    </xf>
    <xf numFmtId="0" fontId="6" fillId="5" borderId="0" xfId="0" applyFont="1" applyFill="1" applyAlignment="1">
      <alignment vertical="top"/>
    </xf>
    <xf numFmtId="0" fontId="6" fillId="5" borderId="9" xfId="0" applyFont="1" applyFill="1" applyBorder="1" applyAlignment="1">
      <alignment vertical="top"/>
    </xf>
    <xf numFmtId="0" fontId="4" fillId="7" borderId="14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vertical="top"/>
    </xf>
    <xf numFmtId="0" fontId="3" fillId="7" borderId="15" xfId="0" applyFont="1" applyFill="1" applyBorder="1" applyAlignment="1">
      <alignment horizontal="right" vertical="top"/>
    </xf>
    <xf numFmtId="187" fontId="4" fillId="7" borderId="15" xfId="1" applyNumberFormat="1" applyFont="1" applyFill="1" applyBorder="1" applyAlignment="1">
      <alignment horizontal="right" vertical="top"/>
    </xf>
    <xf numFmtId="187" fontId="4" fillId="5" borderId="15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1"/>
  <sheetViews>
    <sheetView showGridLines="0" tabSelected="1" view="pageBreakPreview" zoomScale="115" zoomScaleNormal="124" zoomScaleSheetLayoutView="115" workbookViewId="0">
      <pane ySplit="2" topLeftCell="A3" activePane="bottomLeft" state="frozen"/>
      <selection pane="bottomLeft" activeCell="F4" sqref="F4"/>
    </sheetView>
  </sheetViews>
  <sheetFormatPr defaultColWidth="9" defaultRowHeight="18.75" x14ac:dyDescent="0.3"/>
  <cols>
    <col min="1" max="1" width="22.75" style="2" customWidth="1"/>
    <col min="2" max="2" width="14.625" style="2" customWidth="1"/>
    <col min="3" max="3" width="9.25" style="2" customWidth="1"/>
    <col min="4" max="4" width="7.125" style="2" customWidth="1"/>
    <col min="5" max="5" width="15.25" style="2" hidden="1" customWidth="1"/>
    <col min="6" max="6" width="8.875" style="54" customWidth="1"/>
    <col min="7" max="7" width="9.75" style="54" customWidth="1"/>
    <col min="8" max="8" width="9.125" style="54" customWidth="1"/>
    <col min="9" max="9" width="9" style="54" customWidth="1"/>
    <col min="10" max="10" width="8.875" style="54" customWidth="1"/>
    <col min="11" max="11" width="9.875" style="54" customWidth="1"/>
    <col min="12" max="12" width="8.75" style="54" customWidth="1"/>
    <col min="13" max="13" width="6.625" style="54" customWidth="1"/>
    <col min="14" max="14" width="7.375" style="54" customWidth="1"/>
    <col min="15" max="15" width="6.25" style="54" customWidth="1"/>
    <col min="16" max="16" width="8.375" style="54" customWidth="1"/>
    <col min="17" max="18" width="10.375" style="54" customWidth="1"/>
    <col min="19" max="20" width="9.625" style="54" customWidth="1"/>
    <col min="21" max="21" width="9.75" style="55" customWidth="1"/>
    <col min="22" max="22" width="10.875" style="54" customWidth="1"/>
    <col min="23" max="23" width="5.75" style="54" customWidth="1"/>
    <col min="24" max="24" width="10.875" style="54" customWidth="1"/>
    <col min="25" max="25" width="11.25" style="54" customWidth="1"/>
    <col min="26" max="26" width="9.625" style="54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6" customFormat="1" x14ac:dyDescent="0.2">
      <c r="A3" s="18" t="s">
        <v>29</v>
      </c>
      <c r="B3" s="19"/>
      <c r="C3" s="19"/>
      <c r="D3" s="20"/>
      <c r="E3" s="21"/>
      <c r="F3" s="22">
        <f>F4</f>
        <v>68070</v>
      </c>
      <c r="G3" s="22">
        <f t="shared" ref="G3:U3" si="0">G4</f>
        <v>816840</v>
      </c>
      <c r="H3" s="22">
        <f t="shared" si="0"/>
        <v>3403.5</v>
      </c>
      <c r="I3" s="22">
        <f t="shared" si="0"/>
        <v>71473.5</v>
      </c>
      <c r="J3" s="22">
        <f t="shared" si="0"/>
        <v>40842</v>
      </c>
      <c r="K3" s="22">
        <f t="shared" si="0"/>
        <v>3500</v>
      </c>
      <c r="L3" s="22">
        <f t="shared" si="0"/>
        <v>42000</v>
      </c>
      <c r="M3" s="22">
        <f t="shared" si="0"/>
        <v>918.5</v>
      </c>
      <c r="N3" s="22">
        <f t="shared" si="0"/>
        <v>11022</v>
      </c>
      <c r="O3" s="22">
        <f t="shared" si="0"/>
        <v>142</v>
      </c>
      <c r="P3" s="22">
        <f t="shared" si="0"/>
        <v>1704</v>
      </c>
      <c r="Q3" s="22">
        <f t="shared" si="0"/>
        <v>2143</v>
      </c>
      <c r="R3" s="22">
        <f t="shared" si="0"/>
        <v>25716</v>
      </c>
      <c r="S3" s="22">
        <f t="shared" si="0"/>
        <v>868704</v>
      </c>
      <c r="T3" s="22">
        <f t="shared" si="0"/>
        <v>69420</v>
      </c>
      <c r="U3" s="22">
        <f t="shared" si="0"/>
        <v>938124</v>
      </c>
      <c r="V3" s="22">
        <v>88500</v>
      </c>
      <c r="W3" s="22">
        <v>0</v>
      </c>
      <c r="X3" s="22">
        <v>88500</v>
      </c>
      <c r="Y3" s="22">
        <v>1062000</v>
      </c>
      <c r="Z3" s="22">
        <v>53124</v>
      </c>
      <c r="AA3" s="23"/>
      <c r="AB3" s="24">
        <f>AB4</f>
        <v>3</v>
      </c>
      <c r="AC3" s="25"/>
      <c r="AD3" s="25">
        <f t="shared" ref="AD3:AD8" si="1">AB3+AC3</f>
        <v>3</v>
      </c>
    </row>
    <row r="4" spans="1:32" s="33" customFormat="1" x14ac:dyDescent="0.2">
      <c r="A4" s="27" t="s">
        <v>30</v>
      </c>
      <c r="B4" s="28"/>
      <c r="C4" s="29"/>
      <c r="D4" s="29"/>
      <c r="E4" s="30"/>
      <c r="F4" s="31">
        <f>SUM(F5:F8)</f>
        <v>68070</v>
      </c>
      <c r="G4" s="31">
        <f t="shared" ref="G4:U4" si="2">SUM(G5:G8)</f>
        <v>816840</v>
      </c>
      <c r="H4" s="31">
        <f t="shared" si="2"/>
        <v>3403.5</v>
      </c>
      <c r="I4" s="31">
        <f t="shared" si="2"/>
        <v>71473.5</v>
      </c>
      <c r="J4" s="31">
        <f t="shared" si="2"/>
        <v>40842</v>
      </c>
      <c r="K4" s="31">
        <f t="shared" si="2"/>
        <v>3500</v>
      </c>
      <c r="L4" s="31">
        <f t="shared" si="2"/>
        <v>42000</v>
      </c>
      <c r="M4" s="31">
        <f t="shared" si="2"/>
        <v>918.5</v>
      </c>
      <c r="N4" s="31">
        <f t="shared" si="2"/>
        <v>11022</v>
      </c>
      <c r="O4" s="31">
        <f t="shared" si="2"/>
        <v>142</v>
      </c>
      <c r="P4" s="31">
        <f t="shared" si="2"/>
        <v>1704</v>
      </c>
      <c r="Q4" s="31">
        <f t="shared" si="2"/>
        <v>2143</v>
      </c>
      <c r="R4" s="31">
        <f t="shared" si="2"/>
        <v>25716</v>
      </c>
      <c r="S4" s="31">
        <f t="shared" si="2"/>
        <v>868704</v>
      </c>
      <c r="T4" s="31">
        <f t="shared" si="2"/>
        <v>69420</v>
      </c>
      <c r="U4" s="31">
        <f t="shared" si="2"/>
        <v>938124</v>
      </c>
      <c r="V4" s="32">
        <v>88500</v>
      </c>
      <c r="W4" s="32">
        <v>0</v>
      </c>
      <c r="X4" s="32">
        <v>88500</v>
      </c>
      <c r="Y4" s="32">
        <v>1062000</v>
      </c>
      <c r="Z4" s="32">
        <v>53124</v>
      </c>
      <c r="AB4" s="34">
        <v>3</v>
      </c>
      <c r="AC4" s="34"/>
      <c r="AD4" s="34">
        <f t="shared" si="1"/>
        <v>3</v>
      </c>
    </row>
    <row r="5" spans="1:32" s="39" customFormat="1" x14ac:dyDescent="0.2">
      <c r="A5" s="35" t="s">
        <v>31</v>
      </c>
      <c r="B5" s="35" t="s">
        <v>32</v>
      </c>
      <c r="C5" s="35" t="s">
        <v>27</v>
      </c>
      <c r="D5" s="35" t="s">
        <v>33</v>
      </c>
      <c r="E5" s="36" t="s">
        <v>34</v>
      </c>
      <c r="F5" s="37">
        <v>17850</v>
      </c>
      <c r="G5" s="37">
        <f t="shared" ref="G5:G8" si="3">F5*12</f>
        <v>214200</v>
      </c>
      <c r="H5" s="37">
        <f>F5*5/100</f>
        <v>892.5</v>
      </c>
      <c r="I5" s="37">
        <f t="shared" ref="I5:I8" si="4">F5+H5</f>
        <v>18742.5</v>
      </c>
      <c r="J5" s="37">
        <f t="shared" ref="J5:J8" si="5">H5*12</f>
        <v>10710</v>
      </c>
      <c r="K5" s="37">
        <v>875</v>
      </c>
      <c r="L5" s="37">
        <f t="shared" ref="L5:L8" si="6">K5*12</f>
        <v>10500</v>
      </c>
      <c r="M5" s="37">
        <f t="shared" ref="M5:M8" si="7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7">
        <f t="shared" ref="N5:N8" si="8">M5*12</f>
        <v>0</v>
      </c>
      <c r="O5" s="37">
        <f t="shared" ref="O5:O8" si="9">ROUND(I5*0.2%,0)</f>
        <v>37</v>
      </c>
      <c r="P5" s="37">
        <f t="shared" ref="P5:P8" si="10">O5*12</f>
        <v>444</v>
      </c>
      <c r="Q5" s="37">
        <f t="shared" ref="Q5:Q8" si="11">ROUND(I5*3%,0)</f>
        <v>562</v>
      </c>
      <c r="R5" s="37">
        <f t="shared" ref="R5:R8" si="12">Q5*12</f>
        <v>6744</v>
      </c>
      <c r="S5" s="37">
        <f>G5+J5+N5</f>
        <v>224910</v>
      </c>
      <c r="T5" s="37">
        <f>L5+P5+R5</f>
        <v>17688</v>
      </c>
      <c r="U5" s="38">
        <f t="shared" ref="U5:U8" si="13">T5+S5</f>
        <v>242598</v>
      </c>
      <c r="V5" s="37">
        <v>14910</v>
      </c>
      <c r="W5" s="37">
        <v>0</v>
      </c>
      <c r="X5" s="37">
        <v>14910</v>
      </c>
      <c r="Y5" s="37">
        <v>178920</v>
      </c>
      <c r="Z5" s="37">
        <v>8952</v>
      </c>
      <c r="AB5" s="40"/>
      <c r="AC5" s="40"/>
      <c r="AD5" s="40">
        <f t="shared" si="1"/>
        <v>0</v>
      </c>
      <c r="AE5" s="39">
        <v>17850</v>
      </c>
      <c r="AF5" s="41">
        <f>F5-AE5</f>
        <v>0</v>
      </c>
    </row>
    <row r="6" spans="1:32" s="39" customFormat="1" x14ac:dyDescent="0.2">
      <c r="A6" s="35" t="s">
        <v>35</v>
      </c>
      <c r="B6" s="35" t="s">
        <v>32</v>
      </c>
      <c r="C6" s="35" t="s">
        <v>27</v>
      </c>
      <c r="D6" s="35" t="s">
        <v>36</v>
      </c>
      <c r="E6" s="36" t="s">
        <v>34</v>
      </c>
      <c r="F6" s="37">
        <v>13030</v>
      </c>
      <c r="G6" s="37">
        <f t="shared" si="3"/>
        <v>156360</v>
      </c>
      <c r="H6" s="37">
        <f t="shared" ref="H6:H8" si="14">F6*5/100</f>
        <v>651.5</v>
      </c>
      <c r="I6" s="37">
        <f t="shared" si="4"/>
        <v>13681.5</v>
      </c>
      <c r="J6" s="37">
        <f t="shared" si="5"/>
        <v>7818</v>
      </c>
      <c r="K6" s="37">
        <v>875</v>
      </c>
      <c r="L6" s="37">
        <f t="shared" si="6"/>
        <v>10500</v>
      </c>
      <c r="M6" s="37">
        <f t="shared" si="7"/>
        <v>918.5</v>
      </c>
      <c r="N6" s="37">
        <f t="shared" si="8"/>
        <v>11022</v>
      </c>
      <c r="O6" s="37">
        <f t="shared" si="9"/>
        <v>27</v>
      </c>
      <c r="P6" s="37">
        <f t="shared" si="10"/>
        <v>324</v>
      </c>
      <c r="Q6" s="37">
        <f t="shared" si="11"/>
        <v>410</v>
      </c>
      <c r="R6" s="37">
        <f t="shared" si="12"/>
        <v>4920</v>
      </c>
      <c r="S6" s="37">
        <f t="shared" ref="S6:S9" si="15">G6+J6+N6</f>
        <v>175200</v>
      </c>
      <c r="T6" s="37">
        <f t="shared" ref="T6:T9" si="16">L6+P6+R6</f>
        <v>15744</v>
      </c>
      <c r="U6" s="38">
        <f t="shared" si="13"/>
        <v>190944</v>
      </c>
      <c r="V6" s="37">
        <v>15810</v>
      </c>
      <c r="W6" s="37">
        <v>0</v>
      </c>
      <c r="X6" s="37">
        <v>15810</v>
      </c>
      <c r="Y6" s="37">
        <v>189720</v>
      </c>
      <c r="Z6" s="37">
        <v>9492</v>
      </c>
      <c r="AB6" s="40"/>
      <c r="AC6" s="40"/>
      <c r="AD6" s="40">
        <f t="shared" si="1"/>
        <v>0</v>
      </c>
      <c r="AE6" s="39">
        <v>13030</v>
      </c>
      <c r="AF6" s="41">
        <f t="shared" ref="AF6:AF8" si="17">F6-AE6</f>
        <v>0</v>
      </c>
    </row>
    <row r="7" spans="1:32" s="39" customFormat="1" x14ac:dyDescent="0.2">
      <c r="A7" s="35" t="s">
        <v>37</v>
      </c>
      <c r="B7" s="35" t="s">
        <v>32</v>
      </c>
      <c r="C7" s="35" t="s">
        <v>27</v>
      </c>
      <c r="D7" s="35" t="s">
        <v>38</v>
      </c>
      <c r="E7" s="36" t="s">
        <v>34</v>
      </c>
      <c r="F7" s="37">
        <v>17940</v>
      </c>
      <c r="G7" s="37">
        <f t="shared" si="3"/>
        <v>215280</v>
      </c>
      <c r="H7" s="37">
        <f t="shared" si="14"/>
        <v>897</v>
      </c>
      <c r="I7" s="37">
        <f t="shared" si="4"/>
        <v>18837</v>
      </c>
      <c r="J7" s="37">
        <f t="shared" si="5"/>
        <v>10764</v>
      </c>
      <c r="K7" s="37">
        <v>875</v>
      </c>
      <c r="L7" s="37">
        <f t="shared" si="6"/>
        <v>10500</v>
      </c>
      <c r="M7" s="37">
        <f t="shared" si="7"/>
        <v>0</v>
      </c>
      <c r="N7" s="37">
        <f t="shared" si="8"/>
        <v>0</v>
      </c>
      <c r="O7" s="37">
        <f t="shared" si="9"/>
        <v>38</v>
      </c>
      <c r="P7" s="37">
        <f t="shared" si="10"/>
        <v>456</v>
      </c>
      <c r="Q7" s="37">
        <f t="shared" si="11"/>
        <v>565</v>
      </c>
      <c r="R7" s="37">
        <f t="shared" si="12"/>
        <v>6780</v>
      </c>
      <c r="S7" s="37">
        <f t="shared" si="15"/>
        <v>226044</v>
      </c>
      <c r="T7" s="37">
        <f t="shared" si="16"/>
        <v>17736</v>
      </c>
      <c r="U7" s="38">
        <f t="shared" si="13"/>
        <v>243780</v>
      </c>
      <c r="V7" s="37">
        <v>14950</v>
      </c>
      <c r="W7" s="37">
        <v>0</v>
      </c>
      <c r="X7" s="37">
        <v>14950</v>
      </c>
      <c r="Y7" s="37">
        <v>179400</v>
      </c>
      <c r="Z7" s="37">
        <v>8976</v>
      </c>
      <c r="AB7" s="40"/>
      <c r="AC7" s="40"/>
      <c r="AD7" s="40">
        <f t="shared" si="1"/>
        <v>0</v>
      </c>
      <c r="AE7" s="39">
        <v>17940</v>
      </c>
      <c r="AF7" s="41">
        <f t="shared" si="17"/>
        <v>0</v>
      </c>
    </row>
    <row r="8" spans="1:32" s="46" customFormat="1" x14ac:dyDescent="0.2">
      <c r="A8" s="42" t="s">
        <v>39</v>
      </c>
      <c r="B8" s="42" t="s">
        <v>40</v>
      </c>
      <c r="C8" s="42" t="s">
        <v>28</v>
      </c>
      <c r="D8" s="42" t="s">
        <v>41</v>
      </c>
      <c r="E8" s="43" t="s">
        <v>34</v>
      </c>
      <c r="F8" s="44">
        <v>19250</v>
      </c>
      <c r="G8" s="44">
        <f t="shared" si="3"/>
        <v>231000</v>
      </c>
      <c r="H8" s="44">
        <f t="shared" si="14"/>
        <v>962.5</v>
      </c>
      <c r="I8" s="44">
        <f t="shared" si="4"/>
        <v>20212.5</v>
      </c>
      <c r="J8" s="44">
        <f t="shared" si="5"/>
        <v>11550</v>
      </c>
      <c r="K8" s="44">
        <v>875</v>
      </c>
      <c r="L8" s="44">
        <f t="shared" si="6"/>
        <v>10500</v>
      </c>
      <c r="M8" s="44">
        <f t="shared" si="7"/>
        <v>0</v>
      </c>
      <c r="N8" s="44">
        <f t="shared" si="8"/>
        <v>0</v>
      </c>
      <c r="O8" s="44">
        <f t="shared" si="9"/>
        <v>40</v>
      </c>
      <c r="P8" s="44">
        <f t="shared" si="10"/>
        <v>480</v>
      </c>
      <c r="Q8" s="44">
        <f t="shared" si="11"/>
        <v>606</v>
      </c>
      <c r="R8" s="44">
        <f t="shared" si="12"/>
        <v>7272</v>
      </c>
      <c r="S8" s="44">
        <f t="shared" si="15"/>
        <v>242550</v>
      </c>
      <c r="T8" s="44">
        <f t="shared" si="16"/>
        <v>18252</v>
      </c>
      <c r="U8" s="45">
        <f t="shared" si="13"/>
        <v>260802</v>
      </c>
      <c r="V8" s="44">
        <v>14950</v>
      </c>
      <c r="W8" s="44">
        <v>0</v>
      </c>
      <c r="X8" s="44">
        <v>14950</v>
      </c>
      <c r="Y8" s="44">
        <v>179400</v>
      </c>
      <c r="Z8" s="44">
        <v>8976</v>
      </c>
      <c r="AB8" s="47"/>
      <c r="AC8" s="47"/>
      <c r="AD8" s="47">
        <f t="shared" si="1"/>
        <v>0</v>
      </c>
      <c r="AE8" s="46">
        <v>19250</v>
      </c>
      <c r="AF8" s="41">
        <f t="shared" si="17"/>
        <v>0</v>
      </c>
    </row>
    <row r="9" spans="1:32" s="53" customFormat="1" x14ac:dyDescent="0.2">
      <c r="A9" s="48" t="s">
        <v>42</v>
      </c>
      <c r="B9" s="49"/>
      <c r="C9" s="49"/>
      <c r="D9" s="49"/>
      <c r="E9" s="50"/>
      <c r="F9" s="51">
        <f>SUM(F3)</f>
        <v>68070</v>
      </c>
      <c r="G9" s="51">
        <f t="shared" ref="G9:AD9" si="18">SUM(G3)</f>
        <v>816840</v>
      </c>
      <c r="H9" s="51">
        <f t="shared" si="18"/>
        <v>3403.5</v>
      </c>
      <c r="I9" s="51">
        <f t="shared" si="18"/>
        <v>71473.5</v>
      </c>
      <c r="J9" s="51">
        <f t="shared" si="18"/>
        <v>40842</v>
      </c>
      <c r="K9" s="51">
        <f t="shared" si="18"/>
        <v>3500</v>
      </c>
      <c r="L9" s="51">
        <f t="shared" si="18"/>
        <v>42000</v>
      </c>
      <c r="M9" s="51">
        <f t="shared" si="18"/>
        <v>918.5</v>
      </c>
      <c r="N9" s="51">
        <f t="shared" si="18"/>
        <v>11022</v>
      </c>
      <c r="O9" s="51">
        <f t="shared" si="18"/>
        <v>142</v>
      </c>
      <c r="P9" s="51">
        <f t="shared" si="18"/>
        <v>1704</v>
      </c>
      <c r="Q9" s="51">
        <f t="shared" si="18"/>
        <v>2143</v>
      </c>
      <c r="R9" s="51">
        <f t="shared" si="18"/>
        <v>25716</v>
      </c>
      <c r="S9" s="51">
        <f t="shared" si="15"/>
        <v>868704</v>
      </c>
      <c r="T9" s="51">
        <f t="shared" si="16"/>
        <v>69420</v>
      </c>
      <c r="U9" s="51">
        <f t="shared" si="18"/>
        <v>938124</v>
      </c>
      <c r="V9" s="52">
        <f t="shared" si="18"/>
        <v>88500</v>
      </c>
      <c r="W9" s="52">
        <f t="shared" si="18"/>
        <v>0</v>
      </c>
      <c r="X9" s="52">
        <f t="shared" si="18"/>
        <v>88500</v>
      </c>
      <c r="Y9" s="52">
        <f t="shared" si="18"/>
        <v>1062000</v>
      </c>
      <c r="Z9" s="52">
        <f t="shared" si="18"/>
        <v>53124</v>
      </c>
      <c r="AA9" s="52">
        <f t="shared" si="18"/>
        <v>0</v>
      </c>
      <c r="AB9" s="52">
        <f t="shared" si="18"/>
        <v>3</v>
      </c>
      <c r="AC9" s="52">
        <f t="shared" si="18"/>
        <v>0</v>
      </c>
      <c r="AD9" s="52">
        <f t="shared" si="18"/>
        <v>3</v>
      </c>
    </row>
    <row r="10" spans="1:32" x14ac:dyDescent="0.3">
      <c r="A10" s="2" t="s">
        <v>43</v>
      </c>
    </row>
    <row r="11" spans="1:32" s="46" customFormat="1" x14ac:dyDescent="0.2">
      <c r="A11" s="42" t="s">
        <v>39</v>
      </c>
      <c r="B11" s="42" t="s">
        <v>40</v>
      </c>
      <c r="C11" s="42" t="s">
        <v>28</v>
      </c>
      <c r="D11" s="42" t="s">
        <v>41</v>
      </c>
      <c r="E11" s="43" t="s">
        <v>34</v>
      </c>
      <c r="F11" s="44">
        <v>19250</v>
      </c>
      <c r="G11" s="44">
        <f t="shared" ref="G11" si="19">F11*12</f>
        <v>231000</v>
      </c>
      <c r="H11" s="44">
        <f t="shared" ref="H11" si="20">F11*5/100</f>
        <v>962.5</v>
      </c>
      <c r="I11" s="44">
        <f t="shared" ref="I11" si="21">F11+H11</f>
        <v>20212.5</v>
      </c>
      <c r="J11" s="44">
        <f t="shared" ref="J11" si="22">H11*12</f>
        <v>11550</v>
      </c>
      <c r="K11" s="44">
        <v>875</v>
      </c>
      <c r="L11" s="44">
        <f t="shared" ref="L11" si="23">K11*12</f>
        <v>10500</v>
      </c>
      <c r="M11" s="44">
        <f t="shared" ref="M11" si="24">IF(OR(B11="คนงาน",B11="เจ้าหน้าที่รักษาความปลอดภัย",B11="พนักงานขับรถยนต์"),MAX(0, MIN(1500, 11000 - I11)),MAX(0, MIN(1500, 14600 - I11)))</f>
        <v>0</v>
      </c>
      <c r="N11" s="44">
        <f t="shared" ref="N11" si="25">M11*12</f>
        <v>0</v>
      </c>
      <c r="O11" s="44">
        <f t="shared" ref="O11" si="26">ROUND(I11*0.2%,0)</f>
        <v>40</v>
      </c>
      <c r="P11" s="44">
        <f t="shared" ref="P11" si="27">O11*12</f>
        <v>480</v>
      </c>
      <c r="Q11" s="44">
        <f t="shared" ref="Q11" si="28">ROUND(I11*3%,0)</f>
        <v>606</v>
      </c>
      <c r="R11" s="44">
        <f t="shared" ref="R11" si="29">Q11*12</f>
        <v>7272</v>
      </c>
      <c r="S11" s="44">
        <f t="shared" ref="S11" si="30">G11+J11+N11</f>
        <v>242550</v>
      </c>
      <c r="T11" s="44">
        <f t="shared" ref="T11" si="31">L11+P11+R11</f>
        <v>18252</v>
      </c>
      <c r="U11" s="45">
        <f t="shared" ref="U11" si="32">T11+S11</f>
        <v>260802</v>
      </c>
      <c r="V11" s="44">
        <v>14950</v>
      </c>
      <c r="W11" s="44">
        <v>0</v>
      </c>
      <c r="X11" s="44">
        <v>14950</v>
      </c>
      <c r="Y11" s="44">
        <v>179400</v>
      </c>
      <c r="Z11" s="44">
        <v>8976</v>
      </c>
      <c r="AB11" s="47"/>
      <c r="AC11" s="47"/>
      <c r="AD11" s="47">
        <f t="shared" ref="AD11" si="33">AB11+AC11</f>
        <v>0</v>
      </c>
    </row>
  </sheetData>
  <mergeCells count="3">
    <mergeCell ref="A1:Z1"/>
    <mergeCell ref="A3:D3"/>
    <mergeCell ref="A4:B4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สรุป70มนุษย์</vt:lpstr>
      <vt:lpstr>สรุป70มนุษย์!Print_Area</vt:lpstr>
      <vt:lpstr>สรุป70มนุษย์!Print_Titles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2026-07-18T03:42:10Z</dcterms:created>
  <dcterms:modified xsi:type="dcterms:W3CDTF">2026-07-18T03:42:24Z</dcterms:modified>
</cp:coreProperties>
</file>