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พยาบาล" sheetId="1" r:id="rId1"/>
  </sheets>
  <definedNames>
    <definedName name="_xlnm.Print_Area" localSheetId="0">สรุป70พยาบาล!$A$1:$U$8</definedName>
    <definedName name="_xlnm.Print_Titles" localSheetId="0">สรุป70พยาบาล!$2:$2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AF7" i="1"/>
  <c r="AD7" i="1"/>
  <c r="Q7" i="1"/>
  <c r="R7" i="1" s="1"/>
  <c r="R6" i="1" s="1"/>
  <c r="O7" i="1"/>
  <c r="O6" i="1" s="1"/>
  <c r="N7" i="1"/>
  <c r="N6" i="1" s="1"/>
  <c r="M7" i="1"/>
  <c r="M6" i="1" s="1"/>
  <c r="L7" i="1"/>
  <c r="I7" i="1"/>
  <c r="H7" i="1"/>
  <c r="J7" i="1" s="1"/>
  <c r="J6" i="1" s="1"/>
  <c r="G7" i="1"/>
  <c r="S7" i="1" s="1"/>
  <c r="S6" i="1" s="1"/>
  <c r="AD6" i="1"/>
  <c r="Q6" i="1"/>
  <c r="L6" i="1"/>
  <c r="K6" i="1"/>
  <c r="I6" i="1"/>
  <c r="H6" i="1"/>
  <c r="G6" i="1"/>
  <c r="F6" i="1"/>
  <c r="AF6" i="1" s="1"/>
  <c r="AF3" i="1" s="1"/>
  <c r="AF5" i="1"/>
  <c r="AD5" i="1"/>
  <c r="Q5" i="1"/>
  <c r="R5" i="1" s="1"/>
  <c r="R4" i="1" s="1"/>
  <c r="R3" i="1" s="1"/>
  <c r="R8" i="1" s="1"/>
  <c r="O5" i="1"/>
  <c r="P5" i="1" s="1"/>
  <c r="P4" i="1" s="1"/>
  <c r="M5" i="1"/>
  <c r="M4" i="1" s="1"/>
  <c r="L5" i="1"/>
  <c r="L4" i="1" s="1"/>
  <c r="J5" i="1"/>
  <c r="J4" i="1" s="1"/>
  <c r="I5" i="1"/>
  <c r="H5" i="1"/>
  <c r="G5" i="1"/>
  <c r="AD4" i="1"/>
  <c r="Q4" i="1"/>
  <c r="O4" i="1"/>
  <c r="O3" i="1" s="1"/>
  <c r="O8" i="1" s="1"/>
  <c r="K4" i="1"/>
  <c r="I4" i="1"/>
  <c r="H4" i="1"/>
  <c r="G4" i="1"/>
  <c r="F4" i="1"/>
  <c r="AE3" i="1"/>
  <c r="AD3" i="1"/>
  <c r="AD8" i="1" s="1"/>
  <c r="AC3" i="1"/>
  <c r="AC8" i="1" s="1"/>
  <c r="AB3" i="1"/>
  <c r="AB8" i="1" s="1"/>
  <c r="AA3" i="1"/>
  <c r="AA8" i="1" s="1"/>
  <c r="Z3" i="1"/>
  <c r="Z8" i="1" s="1"/>
  <c r="Y3" i="1"/>
  <c r="Y8" i="1" s="1"/>
  <c r="X3" i="1"/>
  <c r="X8" i="1" s="1"/>
  <c r="W3" i="1"/>
  <c r="W8" i="1" s="1"/>
  <c r="V3" i="1"/>
  <c r="V8" i="1" s="1"/>
  <c r="Q3" i="1"/>
  <c r="Q8" i="1" s="1"/>
  <c r="K3" i="1"/>
  <c r="K8" i="1" s="1"/>
  <c r="I3" i="1"/>
  <c r="H3" i="1"/>
  <c r="G3" i="1"/>
  <c r="G8" i="1" s="1"/>
  <c r="F3" i="1"/>
  <c r="F8" i="1" s="1"/>
  <c r="AF8" i="1" s="1"/>
  <c r="J3" i="1" l="1"/>
  <c r="J8" i="1" s="1"/>
  <c r="S8" i="1" s="1"/>
  <c r="L3" i="1"/>
  <c r="L8" i="1" s="1"/>
  <c r="T4" i="1"/>
  <c r="M3" i="1"/>
  <c r="M8" i="1" s="1"/>
  <c r="N5" i="1"/>
  <c r="N4" i="1" s="1"/>
  <c r="N3" i="1" s="1"/>
  <c r="N8" i="1" s="1"/>
  <c r="P7" i="1"/>
  <c r="T5" i="1"/>
  <c r="P6" i="1" l="1"/>
  <c r="P3" i="1" s="1"/>
  <c r="P8" i="1" s="1"/>
  <c r="T7" i="1"/>
  <c r="S4" i="1"/>
  <c r="S3" i="1" s="1"/>
  <c r="S5" i="1"/>
  <c r="U5" i="1"/>
  <c r="U4" i="1" s="1"/>
  <c r="T8" i="1"/>
  <c r="U7" i="1" l="1"/>
  <c r="U6" i="1" s="1"/>
  <c r="U3" i="1" s="1"/>
  <c r="U8" i="1" s="1"/>
  <c r="T6" i="1"/>
  <c r="T3" i="1" s="1"/>
</calcChain>
</file>

<file path=xl/sharedStrings.xml><?xml version="1.0" encoding="utf-8"?>
<sst xmlns="http://schemas.openxmlformats.org/spreadsheetml/2006/main" count="44" uniqueCount="41">
  <si>
    <t>คำขอตั้งงบประมาณเงินรายได้ลูกจ้างชั่วคราว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</si>
  <si>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</si>
  <si>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</si>
  <si>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</si>
  <si>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</si>
  <si>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</si>
  <si>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</si>
  <si>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</si>
  <si>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</si>
  <si>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</si>
  <si>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</si>
  <si>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</si>
  <si>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</si>
  <si>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</si>
  <si>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</si>
  <si>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</si>
  <si>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</si>
  <si>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</si>
  <si>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</si>
  <si>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</si>
  <si>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</si>
  <si>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</si>
  <si>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</si>
  <si>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</si>
  <si>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</si>
  <si>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</si>
  <si>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</si>
  <si>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</si>
  <si>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</si>
  <si>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คณะพยาบาลศาสตร์</t>
    </r>
    <r>
      <rPr>
        <sz val="14"/>
        <rFont val="TH SarabunPSK"/>
        <family val="2"/>
      </rPr>
      <t>    (รวมทั้งหมด 2 คน)</t>
    </r>
  </si>
  <si>
    <r>
      <t>  </t>
    </r>
    <r>
      <rPr>
        <b/>
        <sz val="14"/>
        <rFont val="TH SarabunPSK"/>
        <family val="2"/>
      </rPr>
      <t>งานบริหารทั่วไป</t>
    </r>
  </si>
  <si>
    <t>    1 นางสาว วารุณี  ก้อนธิงาม</t>
  </si>
  <si>
    <t>เจ้าหน้าที่บริหารงานทั่วไป</t>
  </si>
  <si>
    <t>CW 477</t>
  </si>
  <si>
    <t>ปริญญาตรี</t>
  </si>
  <si>
    <t> งานกิจการนักศึกษา</t>
  </si>
  <si>
    <t>    1 นาย อวิรุทธ์  สุภาทอง</t>
  </si>
  <si>
    <t>นักวิชาการศึกษา</t>
  </si>
  <si>
    <t>CW 473</t>
  </si>
  <si>
    <t>ประกาศนียบัตรวิชาชีพ</t>
  </si>
  <si>
    <t>รวมทั้งสิ้น 2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</si>
</sst>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u/>
      <sz val="14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3" borderId="2" xfId="1" applyNumberFormat="1" applyFont="1" applyFill="1" applyBorder="1" applyAlignment="1">
      <alignment horizontal="center" vertical="center" wrapText="1"/>
    </xf>
    <xf numFmtId="187" fontId="4" fillId="4" borderId="2" xfId="1" applyNumberFormat="1" applyFont="1" applyFill="1" applyBorder="1" applyAlignment="1">
      <alignment horizontal="center" vertical="center" wrapText="1"/>
    </xf>
    <xf numFmtId="187" fontId="4" fillId="5" borderId="2" xfId="1" applyNumberFormat="1" applyFont="1" applyFill="1" applyBorder="1" applyAlignment="1">
      <alignment horizontal="center" vertical="center" wrapText="1"/>
    </xf>
    <xf numFmtId="187" fontId="4" fillId="6" borderId="2" xfId="1" applyNumberFormat="1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7" borderId="6" xfId="0" applyFont="1" applyFill="1" applyBorder="1" applyAlignment="1">
      <alignment vertical="top"/>
    </xf>
    <xf numFmtId="0" fontId="4" fillId="7" borderId="7" xfId="0" applyFont="1" applyFill="1" applyBorder="1" applyAlignment="1">
      <alignment vertical="top"/>
    </xf>
    <xf numFmtId="0" fontId="4" fillId="7" borderId="8" xfId="0" applyFont="1" applyFill="1" applyBorder="1" applyAlignment="1">
      <alignment vertical="top"/>
    </xf>
    <xf numFmtId="43" fontId="3" fillId="7" borderId="9" xfId="1" applyFont="1" applyFill="1" applyBorder="1" applyAlignment="1">
      <alignment horizontal="right" vertical="top"/>
    </xf>
    <xf numFmtId="187" fontId="4" fillId="7" borderId="9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9" borderId="6" xfId="0" applyFont="1" applyFill="1" applyBorder="1" applyAlignment="1">
      <alignment vertical="top"/>
    </xf>
    <xf numFmtId="0" fontId="3" fillId="9" borderId="8" xfId="0" applyFont="1" applyFill="1" applyBorder="1" applyAlignment="1">
      <alignment vertical="top"/>
    </xf>
    <xf numFmtId="0" fontId="3" fillId="9" borderId="9" xfId="0" applyFont="1" applyFill="1" applyBorder="1" applyAlignment="1">
      <alignment vertical="top"/>
    </xf>
    <xf numFmtId="0" fontId="3" fillId="9" borderId="9" xfId="0" applyFont="1" applyFill="1" applyBorder="1" applyAlignment="1">
      <alignment horizontal="right" vertical="top"/>
    </xf>
    <xf numFmtId="187" fontId="5" fillId="9" borderId="9" xfId="1" applyNumberFormat="1" applyFont="1" applyFill="1" applyBorder="1" applyAlignment="1">
      <alignment horizontal="right" vertical="top"/>
    </xf>
    <xf numFmtId="187" fontId="5" fillId="10" borderId="9" xfId="1" applyNumberFormat="1" applyFont="1" applyFill="1" applyBorder="1" applyAlignment="1">
      <alignment horizontal="right" vertical="top"/>
    </xf>
    <xf numFmtId="0" fontId="3" fillId="10" borderId="0" xfId="0" applyFont="1" applyFill="1" applyAlignment="1">
      <alignment vertical="top"/>
    </xf>
    <xf numFmtId="0" fontId="3" fillId="10" borderId="5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187" fontId="3" fillId="4" borderId="10" xfId="1" applyNumberFormat="1" applyFont="1" applyFill="1" applyBorder="1" applyAlignment="1">
      <alignment horizontal="right" vertical="top"/>
    </xf>
    <xf numFmtId="43" fontId="3" fillId="4" borderId="10" xfId="1" applyNumberFormat="1" applyFont="1" applyFill="1" applyBorder="1" applyAlignment="1">
      <alignment horizontal="right" vertical="top"/>
    </xf>
    <xf numFmtId="187" fontId="4" fillId="4" borderId="10" xfId="1" applyNumberFormat="1" applyFont="1" applyFill="1" applyBorder="1" applyAlignment="1">
      <alignment horizontal="right" vertical="top"/>
    </xf>
    <xf numFmtId="187" fontId="3" fillId="4" borderId="9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5" xfId="0" applyFont="1" applyFill="1" applyBorder="1" applyAlignment="1">
      <alignment vertical="top"/>
    </xf>
    <xf numFmtId="187" fontId="3" fillId="4" borderId="0" xfId="0" applyNumberFormat="1" applyFont="1" applyFill="1" applyAlignment="1">
      <alignment vertical="top"/>
    </xf>
    <xf numFmtId="0" fontId="4" fillId="9" borderId="6" xfId="0" applyFont="1" applyFill="1" applyBorder="1" applyAlignment="1">
      <alignment vertical="top"/>
    </xf>
    <xf numFmtId="0" fontId="4" fillId="9" borderId="8" xfId="0" applyFont="1" applyFill="1" applyBorder="1" applyAlignment="1">
      <alignment vertical="top"/>
    </xf>
    <xf numFmtId="0" fontId="4" fillId="9" borderId="9" xfId="0" applyFont="1" applyFill="1" applyBorder="1" applyAlignment="1">
      <alignment vertical="top"/>
    </xf>
    <xf numFmtId="0" fontId="4" fillId="9" borderId="9" xfId="0" applyFont="1" applyFill="1" applyBorder="1" applyAlignment="1">
      <alignment horizontal="right" vertical="top"/>
    </xf>
    <xf numFmtId="187" fontId="6" fillId="9" borderId="9" xfId="1" applyNumberFormat="1" applyFont="1" applyFill="1" applyBorder="1" applyAlignment="1">
      <alignment horizontal="right" vertical="top"/>
    </xf>
    <xf numFmtId="187" fontId="6" fillId="10" borderId="9" xfId="1" applyNumberFormat="1" applyFont="1" applyFill="1" applyBorder="1" applyAlignment="1">
      <alignment horizontal="right" vertical="top"/>
    </xf>
    <xf numFmtId="0" fontId="4" fillId="10" borderId="0" xfId="0" applyFont="1" applyFill="1" applyAlignment="1">
      <alignment vertical="top"/>
    </xf>
    <xf numFmtId="0" fontId="4" fillId="10" borderId="5" xfId="0" applyFont="1" applyFill="1" applyBorder="1" applyAlignment="1">
      <alignment vertical="top"/>
    </xf>
    <xf numFmtId="187" fontId="3" fillId="11" borderId="0" xfId="0" applyNumberFormat="1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187" fontId="4" fillId="4" borderId="9" xfId="1" applyNumberFormat="1" applyFont="1" applyFill="1" applyBorder="1" applyAlignment="1">
      <alignment horizontal="right" vertical="top"/>
    </xf>
    <xf numFmtId="0" fontId="4" fillId="7" borderId="11" xfId="0" applyFont="1" applyFill="1" applyBorder="1" applyAlignment="1">
      <alignment horizontal="center" vertical="top"/>
    </xf>
    <xf numFmtId="0" fontId="3" fillId="7" borderId="12" xfId="0" applyFont="1" applyFill="1" applyBorder="1" applyAlignment="1">
      <alignment vertical="top"/>
    </xf>
    <xf numFmtId="0" fontId="3" fillId="7" borderId="12" xfId="0" applyFont="1" applyFill="1" applyBorder="1" applyAlignment="1">
      <alignment horizontal="right" vertical="top"/>
    </xf>
    <xf numFmtId="187" fontId="4" fillId="7" borderId="12" xfId="1" applyNumberFormat="1" applyFont="1" applyFill="1" applyBorder="1" applyAlignment="1">
      <alignment horizontal="right" vertical="top"/>
    </xf>
    <xf numFmtId="187" fontId="4" fillId="5" borderId="12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"/>
  <sheetViews>
    <sheetView showGridLines="0" tabSelected="1" view="pageBreakPreview" zoomScaleNormal="90" zoomScaleSheetLayoutView="100" workbookViewId="0">
      <pane ySplit="2" topLeftCell="A3" activePane="bottomLeft" state="frozen"/>
      <selection pane="bottomLeft" activeCell="H17" sqref="H17"/>
    </sheetView>
  </sheetViews>
  <sheetFormatPr defaultColWidth="9" defaultRowHeight="18.75" x14ac:dyDescent="0.3"/>
  <cols>
    <col min="1" max="1" width="24.25" style="2" customWidth="1"/>
    <col min="2" max="2" width="17.875" style="2" customWidth="1"/>
    <col min="3" max="3" width="7.75" style="2" customWidth="1"/>
    <col min="4" max="4" width="7.125" style="2" customWidth="1"/>
    <col min="5" max="5" width="15.25" style="2" hidden="1" customWidth="1"/>
    <col min="6" max="6" width="9.125" style="54" customWidth="1"/>
    <col min="7" max="7" width="10.375" style="54" customWidth="1"/>
    <col min="8" max="8" width="8.125" style="54" customWidth="1"/>
    <col min="9" max="9" width="9" style="54" customWidth="1"/>
    <col min="10" max="10" width="8.875" style="54" customWidth="1"/>
    <col min="11" max="11" width="9.125" style="54" customWidth="1"/>
    <col min="12" max="12" width="8.75" style="54" customWidth="1"/>
    <col min="13" max="13" width="6.625" style="54" customWidth="1"/>
    <col min="14" max="14" width="7.375" style="54" customWidth="1"/>
    <col min="15" max="15" width="6.25" style="54" customWidth="1"/>
    <col min="16" max="16" width="8.375" style="54" customWidth="1"/>
    <col min="17" max="17" width="10.375" style="54" customWidth="1"/>
    <col min="18" max="18" width="10.125" style="54" customWidth="1"/>
    <col min="19" max="19" width="9.125" style="54" customWidth="1"/>
    <col min="20" max="20" width="9.625" style="54" customWidth="1"/>
    <col min="21" max="21" width="9.75" style="55" customWidth="1"/>
    <col min="22" max="22" width="10.875" style="54" customWidth="1"/>
    <col min="23" max="23" width="5.75" style="54" customWidth="1"/>
    <col min="24" max="24" width="10.875" style="54" customWidth="1"/>
    <col min="25" max="25" width="11.25" style="54" customWidth="1"/>
    <col min="26" max="26" width="9.625" style="54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1" customFormat="1" ht="56.2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4" t="s">
        <v>8</v>
      </c>
      <c r="I2" s="6" t="s">
        <v>9</v>
      </c>
      <c r="J2" s="5" t="s">
        <v>10</v>
      </c>
      <c r="K2" s="4" t="s">
        <v>11</v>
      </c>
      <c r="L2" s="7" t="s">
        <v>12</v>
      </c>
      <c r="M2" s="6" t="s">
        <v>13</v>
      </c>
      <c r="N2" s="5" t="s">
        <v>14</v>
      </c>
      <c r="O2" s="4" t="s">
        <v>15</v>
      </c>
      <c r="P2" s="7" t="s">
        <v>16</v>
      </c>
      <c r="Q2" s="4" t="s">
        <v>17</v>
      </c>
      <c r="R2" s="5" t="s">
        <v>18</v>
      </c>
      <c r="S2" s="5" t="s">
        <v>19</v>
      </c>
      <c r="T2" s="7" t="s">
        <v>20</v>
      </c>
      <c r="U2" s="8" t="s">
        <v>21</v>
      </c>
      <c r="V2" s="9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B2" s="12" t="s">
        <v>27</v>
      </c>
      <c r="AC2" s="12" t="s">
        <v>28</v>
      </c>
      <c r="AD2" s="12" t="s">
        <v>21</v>
      </c>
    </row>
    <row r="3" spans="1:32" s="18" customFormat="1" x14ac:dyDescent="0.2">
      <c r="A3" s="13" t="s">
        <v>29</v>
      </c>
      <c r="B3" s="14"/>
      <c r="C3" s="14"/>
      <c r="D3" s="15"/>
      <c r="E3" s="16"/>
      <c r="F3" s="17">
        <f>SUM(F4,F6)</f>
        <v>33000</v>
      </c>
      <c r="G3" s="17">
        <f t="shared" ref="G3:AF3" si="0">SUM(G4,G6)</f>
        <v>396000</v>
      </c>
      <c r="H3" s="17">
        <f t="shared" si="0"/>
        <v>1650</v>
      </c>
      <c r="I3" s="17">
        <f t="shared" si="0"/>
        <v>34650</v>
      </c>
      <c r="J3" s="17">
        <f t="shared" si="0"/>
        <v>19800</v>
      </c>
      <c r="K3" s="17">
        <f t="shared" si="0"/>
        <v>1750</v>
      </c>
      <c r="L3" s="17">
        <f t="shared" si="0"/>
        <v>21000</v>
      </c>
      <c r="M3" s="17">
        <f t="shared" si="0"/>
        <v>0</v>
      </c>
      <c r="N3" s="17">
        <f t="shared" si="0"/>
        <v>0</v>
      </c>
      <c r="O3" s="17">
        <f t="shared" si="0"/>
        <v>70</v>
      </c>
      <c r="P3" s="17">
        <f t="shared" si="0"/>
        <v>840</v>
      </c>
      <c r="Q3" s="17">
        <f t="shared" si="0"/>
        <v>1040</v>
      </c>
      <c r="R3" s="17">
        <f t="shared" si="0"/>
        <v>12480</v>
      </c>
      <c r="S3" s="17">
        <f t="shared" si="0"/>
        <v>415800</v>
      </c>
      <c r="T3" s="17">
        <f t="shared" si="0"/>
        <v>34320</v>
      </c>
      <c r="U3" s="17">
        <f t="shared" si="0"/>
        <v>450120</v>
      </c>
      <c r="V3" s="17">
        <f t="shared" si="0"/>
        <v>89350</v>
      </c>
      <c r="W3" s="17">
        <f t="shared" si="0"/>
        <v>0</v>
      </c>
      <c r="X3" s="17">
        <f t="shared" si="0"/>
        <v>89350</v>
      </c>
      <c r="Y3" s="17">
        <f t="shared" si="0"/>
        <v>1072200</v>
      </c>
      <c r="Z3" s="17">
        <f t="shared" si="0"/>
        <v>53640</v>
      </c>
      <c r="AA3" s="17">
        <f t="shared" si="0"/>
        <v>0</v>
      </c>
      <c r="AB3" s="17">
        <f t="shared" si="0"/>
        <v>4</v>
      </c>
      <c r="AC3" s="17">
        <f t="shared" si="0"/>
        <v>0</v>
      </c>
      <c r="AD3" s="17">
        <f t="shared" si="0"/>
        <v>4</v>
      </c>
      <c r="AE3" s="17">
        <f t="shared" si="0"/>
        <v>0</v>
      </c>
      <c r="AF3" s="17">
        <f t="shared" si="0"/>
        <v>16500</v>
      </c>
    </row>
    <row r="4" spans="1:32" s="25" customFormat="1" x14ac:dyDescent="0.2">
      <c r="A4" s="19" t="s">
        <v>30</v>
      </c>
      <c r="B4" s="20"/>
      <c r="C4" s="21"/>
      <c r="D4" s="21"/>
      <c r="E4" s="22"/>
      <c r="F4" s="23">
        <f>SUM(F5)</f>
        <v>16500</v>
      </c>
      <c r="G4" s="23">
        <f t="shared" ref="G4:R4" si="1">SUM(G5:G5)</f>
        <v>198000</v>
      </c>
      <c r="H4" s="23">
        <f t="shared" si="1"/>
        <v>825</v>
      </c>
      <c r="I4" s="23">
        <f t="shared" si="1"/>
        <v>17325</v>
      </c>
      <c r="J4" s="23">
        <f t="shared" si="1"/>
        <v>9900</v>
      </c>
      <c r="K4" s="23">
        <f t="shared" si="1"/>
        <v>875</v>
      </c>
      <c r="L4" s="23">
        <f t="shared" si="1"/>
        <v>10500</v>
      </c>
      <c r="M4" s="23">
        <f t="shared" si="1"/>
        <v>0</v>
      </c>
      <c r="N4" s="23">
        <f t="shared" si="1"/>
        <v>0</v>
      </c>
      <c r="O4" s="23">
        <f t="shared" si="1"/>
        <v>35</v>
      </c>
      <c r="P4" s="23">
        <f t="shared" si="1"/>
        <v>420</v>
      </c>
      <c r="Q4" s="23">
        <f t="shared" si="1"/>
        <v>520</v>
      </c>
      <c r="R4" s="23">
        <f t="shared" si="1"/>
        <v>6240</v>
      </c>
      <c r="S4" s="23">
        <f t="shared" ref="S4:S8" si="2">G4+J4+N4</f>
        <v>207900</v>
      </c>
      <c r="T4" s="23">
        <f t="shared" ref="T4:T8" si="3">L4+P4+R4</f>
        <v>17160</v>
      </c>
      <c r="U4" s="23">
        <f>SUM(U5:U5)</f>
        <v>225060</v>
      </c>
      <c r="V4" s="24">
        <v>47980</v>
      </c>
      <c r="W4" s="24">
        <v>0</v>
      </c>
      <c r="X4" s="24">
        <v>47980</v>
      </c>
      <c r="Y4" s="24">
        <v>575760</v>
      </c>
      <c r="Z4" s="24">
        <v>28800</v>
      </c>
      <c r="AB4" s="26">
        <v>3</v>
      </c>
      <c r="AC4" s="26"/>
      <c r="AD4" s="26">
        <f t="shared" ref="AD4:AD7" si="4">AB4+AC4</f>
        <v>3</v>
      </c>
    </row>
    <row r="5" spans="1:32" s="33" customFormat="1" x14ac:dyDescent="0.2">
      <c r="A5" s="27" t="s">
        <v>31</v>
      </c>
      <c r="B5" s="27" t="s">
        <v>32</v>
      </c>
      <c r="C5" s="27" t="s">
        <v>28</v>
      </c>
      <c r="D5" s="27" t="s">
        <v>33</v>
      </c>
      <c r="E5" s="28" t="s">
        <v>34</v>
      </c>
      <c r="F5" s="29">
        <v>16500</v>
      </c>
      <c r="G5" s="29">
        <f>F5*12</f>
        <v>198000</v>
      </c>
      <c r="H5" s="30">
        <f>F5*5/100</f>
        <v>825</v>
      </c>
      <c r="I5" s="29">
        <f>F5+H5</f>
        <v>17325</v>
      </c>
      <c r="J5" s="29">
        <f>H5*12</f>
        <v>9900</v>
      </c>
      <c r="K5" s="29">
        <v>875</v>
      </c>
      <c r="L5" s="29">
        <f>K5*12</f>
        <v>10500</v>
      </c>
      <c r="M5" s="29">
        <f t="shared" ref="M5" si="5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29">
        <f>M5*12</f>
        <v>0</v>
      </c>
      <c r="O5" s="29">
        <f>ROUND(I5*0.2%,0)</f>
        <v>35</v>
      </c>
      <c r="P5" s="29">
        <f>O5*12</f>
        <v>420</v>
      </c>
      <c r="Q5" s="29">
        <f>ROUND(I5*3%,0)</f>
        <v>520</v>
      </c>
      <c r="R5" s="29">
        <f>Q5*12</f>
        <v>6240</v>
      </c>
      <c r="S5" s="29">
        <f t="shared" si="2"/>
        <v>207900</v>
      </c>
      <c r="T5" s="29">
        <f t="shared" si="3"/>
        <v>17160</v>
      </c>
      <c r="U5" s="31">
        <f>T5+S5</f>
        <v>225060</v>
      </c>
      <c r="V5" s="32">
        <v>20670</v>
      </c>
      <c r="W5" s="32">
        <v>0</v>
      </c>
      <c r="X5" s="32">
        <v>20670</v>
      </c>
      <c r="Y5" s="32">
        <v>248040</v>
      </c>
      <c r="Z5" s="32">
        <v>12408</v>
      </c>
      <c r="AB5" s="34"/>
      <c r="AC5" s="34"/>
      <c r="AD5" s="34">
        <f t="shared" si="4"/>
        <v>0</v>
      </c>
      <c r="AE5" s="33">
        <v>16500</v>
      </c>
      <c r="AF5" s="35">
        <f>F5-AE5</f>
        <v>0</v>
      </c>
    </row>
    <row r="6" spans="1:32" s="42" customFormat="1" x14ac:dyDescent="0.2">
      <c r="A6" s="36" t="s">
        <v>35</v>
      </c>
      <c r="B6" s="37"/>
      <c r="C6" s="38"/>
      <c r="D6" s="38"/>
      <c r="E6" s="39"/>
      <c r="F6" s="40">
        <f>SUM(F7)</f>
        <v>16500</v>
      </c>
      <c r="G6" s="40">
        <f t="shared" ref="G6:U6" si="6">SUM(G7)</f>
        <v>198000</v>
      </c>
      <c r="H6" s="40">
        <f t="shared" si="6"/>
        <v>825</v>
      </c>
      <c r="I6" s="40">
        <f t="shared" si="6"/>
        <v>17325</v>
      </c>
      <c r="J6" s="40">
        <f t="shared" si="6"/>
        <v>9900</v>
      </c>
      <c r="K6" s="40">
        <f t="shared" si="6"/>
        <v>875</v>
      </c>
      <c r="L6" s="40">
        <f t="shared" si="6"/>
        <v>10500</v>
      </c>
      <c r="M6" s="40">
        <f t="shared" si="6"/>
        <v>0</v>
      </c>
      <c r="N6" s="40">
        <f t="shared" si="6"/>
        <v>0</v>
      </c>
      <c r="O6" s="40">
        <f t="shared" si="6"/>
        <v>35</v>
      </c>
      <c r="P6" s="40">
        <f t="shared" si="6"/>
        <v>420</v>
      </c>
      <c r="Q6" s="40">
        <f t="shared" si="6"/>
        <v>520</v>
      </c>
      <c r="R6" s="40">
        <f t="shared" si="6"/>
        <v>6240</v>
      </c>
      <c r="S6" s="40">
        <f t="shared" si="6"/>
        <v>207900</v>
      </c>
      <c r="T6" s="40">
        <f t="shared" si="6"/>
        <v>17160</v>
      </c>
      <c r="U6" s="40">
        <f t="shared" si="6"/>
        <v>225060</v>
      </c>
      <c r="V6" s="41">
        <v>41370</v>
      </c>
      <c r="W6" s="41">
        <v>0</v>
      </c>
      <c r="X6" s="41">
        <v>41370</v>
      </c>
      <c r="Y6" s="41">
        <v>496440</v>
      </c>
      <c r="Z6" s="41">
        <v>24840</v>
      </c>
      <c r="AB6" s="43">
        <v>1</v>
      </c>
      <c r="AC6" s="43"/>
      <c r="AD6" s="43">
        <f t="shared" si="4"/>
        <v>1</v>
      </c>
      <c r="AF6" s="44">
        <f t="shared" ref="AF6:AF8" si="7">F6-AE6</f>
        <v>16500</v>
      </c>
    </row>
    <row r="7" spans="1:32" s="33" customFormat="1" x14ac:dyDescent="0.2">
      <c r="A7" s="45" t="s">
        <v>36</v>
      </c>
      <c r="B7" s="45" t="s">
        <v>37</v>
      </c>
      <c r="C7" s="45" t="s">
        <v>28</v>
      </c>
      <c r="D7" s="45" t="s">
        <v>38</v>
      </c>
      <c r="E7" s="46" t="s">
        <v>39</v>
      </c>
      <c r="F7" s="32">
        <v>16500</v>
      </c>
      <c r="G7" s="32">
        <f>F7*12</f>
        <v>198000</v>
      </c>
      <c r="H7" s="32">
        <f>F7*5/100</f>
        <v>825</v>
      </c>
      <c r="I7" s="32">
        <f>F7+H7</f>
        <v>17325</v>
      </c>
      <c r="J7" s="32">
        <f>H7*12</f>
        <v>9900</v>
      </c>
      <c r="K7" s="32">
        <v>875</v>
      </c>
      <c r="L7" s="32">
        <f>K7*12</f>
        <v>10500</v>
      </c>
      <c r="M7" s="32">
        <f t="shared" ref="M7" si="8">IF(OR(B7="คนงาน",B7="เจ้าหน้าที่รักษาความปลอดภัย",B7="พนักงานขับรถยนต์"),MAX(0, MIN(1500, 11000 - I7)),MAX(0, MIN(1500, 14600 - I7)))</f>
        <v>0</v>
      </c>
      <c r="N7" s="32">
        <f>M7*12</f>
        <v>0</v>
      </c>
      <c r="O7" s="32">
        <f>ROUND(I7*0.2%,0)</f>
        <v>35</v>
      </c>
      <c r="P7" s="32">
        <f>O7*12</f>
        <v>420</v>
      </c>
      <c r="Q7" s="32">
        <f>ROUND(I7*3%,0)</f>
        <v>520</v>
      </c>
      <c r="R7" s="32">
        <f>Q7*12</f>
        <v>6240</v>
      </c>
      <c r="S7" s="32">
        <f t="shared" si="2"/>
        <v>207900</v>
      </c>
      <c r="T7" s="32">
        <f t="shared" si="3"/>
        <v>17160</v>
      </c>
      <c r="U7" s="47">
        <f>T7+S7</f>
        <v>225060</v>
      </c>
      <c r="V7" s="32">
        <v>15430</v>
      </c>
      <c r="W7" s="32">
        <v>0</v>
      </c>
      <c r="X7" s="32">
        <v>15430</v>
      </c>
      <c r="Y7" s="32">
        <v>185160</v>
      </c>
      <c r="Z7" s="32">
        <v>9264</v>
      </c>
      <c r="AB7" s="34"/>
      <c r="AC7" s="34"/>
      <c r="AD7" s="34">
        <f t="shared" si="4"/>
        <v>0</v>
      </c>
      <c r="AE7" s="33">
        <v>16500</v>
      </c>
      <c r="AF7" s="35">
        <f t="shared" si="7"/>
        <v>0</v>
      </c>
    </row>
    <row r="8" spans="1:32" s="53" customFormat="1" x14ac:dyDescent="0.2">
      <c r="A8" s="48" t="s">
        <v>40</v>
      </c>
      <c r="B8" s="49"/>
      <c r="C8" s="49"/>
      <c r="D8" s="49"/>
      <c r="E8" s="50"/>
      <c r="F8" s="51">
        <f>SUM(F3)</f>
        <v>33000</v>
      </c>
      <c r="G8" s="51">
        <f t="shared" ref="G8:AD8" si="9">SUM(G3)</f>
        <v>396000</v>
      </c>
      <c r="H8" s="51">
        <f t="shared" si="9"/>
        <v>1650</v>
      </c>
      <c r="I8" s="51">
        <f t="shared" si="9"/>
        <v>34650</v>
      </c>
      <c r="J8" s="51">
        <f t="shared" si="9"/>
        <v>19800</v>
      </c>
      <c r="K8" s="51">
        <f t="shared" si="9"/>
        <v>1750</v>
      </c>
      <c r="L8" s="51">
        <f t="shared" si="9"/>
        <v>21000</v>
      </c>
      <c r="M8" s="51">
        <f t="shared" si="9"/>
        <v>0</v>
      </c>
      <c r="N8" s="51">
        <f t="shared" si="9"/>
        <v>0</v>
      </c>
      <c r="O8" s="51">
        <f t="shared" si="9"/>
        <v>70</v>
      </c>
      <c r="P8" s="51">
        <f t="shared" si="9"/>
        <v>840</v>
      </c>
      <c r="Q8" s="51">
        <f t="shared" si="9"/>
        <v>1040</v>
      </c>
      <c r="R8" s="51">
        <f t="shared" si="9"/>
        <v>12480</v>
      </c>
      <c r="S8" s="51">
        <f t="shared" si="2"/>
        <v>415800</v>
      </c>
      <c r="T8" s="51">
        <f t="shared" si="3"/>
        <v>34320</v>
      </c>
      <c r="U8" s="51">
        <f t="shared" si="9"/>
        <v>450120</v>
      </c>
      <c r="V8" s="52">
        <f t="shared" si="9"/>
        <v>89350</v>
      </c>
      <c r="W8" s="52">
        <f t="shared" si="9"/>
        <v>0</v>
      </c>
      <c r="X8" s="52">
        <f t="shared" si="9"/>
        <v>89350</v>
      </c>
      <c r="Y8" s="52">
        <f t="shared" si="9"/>
        <v>1072200</v>
      </c>
      <c r="Z8" s="52">
        <f t="shared" si="9"/>
        <v>53640</v>
      </c>
      <c r="AA8" s="52">
        <f t="shared" si="9"/>
        <v>0</v>
      </c>
      <c r="AB8" s="52">
        <f t="shared" si="9"/>
        <v>4</v>
      </c>
      <c r="AC8" s="52">
        <f t="shared" si="9"/>
        <v>0</v>
      </c>
      <c r="AD8" s="52">
        <f t="shared" si="9"/>
        <v>4</v>
      </c>
      <c r="AF8" s="44">
        <f t="shared" si="7"/>
        <v>33000</v>
      </c>
    </row>
  </sheetData>
  <mergeCells count="4">
    <mergeCell ref="A1:Z1"/>
    <mergeCell ref="A3:D3"/>
    <mergeCell ref="A4:B4"/>
    <mergeCell ref="A6:B6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สรุป70พยาบาล</vt:lpstr>
      <vt:lpstr>สรุป70พยาบาล!Print_Area</vt:lpstr>
      <vt:lpstr>สรุป70พยาบาล!Print_Titles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2026-07-18T03:43:23Z</dcterms:created>
  <dcterms:modified xsi:type="dcterms:W3CDTF">2026-07-18T03:44:03Z</dcterms:modified>
</cp:coreProperties>
</file>