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กองพัฒ" sheetId="1" r:id="rId1"/>
  </sheets>
  <definedNames>
    <definedName name="_xlnm.Print_Area" localSheetId="0">สรุป70กองพัฒ!$A$1:$U$18</definedName>
    <definedName name="_xlnm.Print_Titles" localSheetId="0">สรุป70กองพัฒ!$2:$2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6" i="1" l="1"/>
  <c r="AC16" i="1"/>
  <c r="AB16" i="1"/>
  <c r="AA16" i="1"/>
  <c r="Z16" i="1"/>
  <c r="Y16" i="1"/>
  <c r="X16" i="1"/>
  <c r="W16" i="1"/>
  <c r="V16" i="1"/>
  <c r="AF15" i="1"/>
  <c r="AD15" i="1"/>
  <c r="M15" i="1"/>
  <c r="N15" i="1" s="1"/>
  <c r="L15" i="1"/>
  <c r="I15" i="1"/>
  <c r="Q15" i="1" s="1"/>
  <c r="R15" i="1" s="1"/>
  <c r="H15" i="1"/>
  <c r="J15" i="1" s="1"/>
  <c r="S15" i="1" s="1"/>
  <c r="G15" i="1"/>
  <c r="AF14" i="1"/>
  <c r="AD14" i="1"/>
  <c r="L14" i="1"/>
  <c r="H14" i="1"/>
  <c r="J14" i="1" s="1"/>
  <c r="G14" i="1"/>
  <c r="AF13" i="1"/>
  <c r="AD13" i="1"/>
  <c r="L13" i="1"/>
  <c r="H13" i="1"/>
  <c r="J13" i="1" s="1"/>
  <c r="G13" i="1"/>
  <c r="AF12" i="1"/>
  <c r="AD12" i="1"/>
  <c r="L12" i="1"/>
  <c r="H12" i="1"/>
  <c r="J12" i="1" s="1"/>
  <c r="G12" i="1"/>
  <c r="AF11" i="1"/>
  <c r="AD11" i="1"/>
  <c r="L11" i="1"/>
  <c r="H11" i="1"/>
  <c r="J11" i="1" s="1"/>
  <c r="G11" i="1"/>
  <c r="AF10" i="1"/>
  <c r="Q10" i="1"/>
  <c r="R10" i="1" s="1"/>
  <c r="M10" i="1"/>
  <c r="N10" i="1" s="1"/>
  <c r="L10" i="1"/>
  <c r="L9" i="1" s="1"/>
  <c r="J10" i="1"/>
  <c r="I10" i="1"/>
  <c r="O10" i="1" s="1"/>
  <c r="H10" i="1"/>
  <c r="G10" i="1"/>
  <c r="AC9" i="1"/>
  <c r="AD9" i="1" s="1"/>
  <c r="AA9" i="1"/>
  <c r="Z9" i="1"/>
  <c r="Y9" i="1"/>
  <c r="X9" i="1"/>
  <c r="W9" i="1"/>
  <c r="V9" i="1"/>
  <c r="K9" i="1"/>
  <c r="K16" i="1" s="1"/>
  <c r="G9" i="1"/>
  <c r="F9" i="1"/>
  <c r="AF9" i="1" s="1"/>
  <c r="AF8" i="1"/>
  <c r="AD8" i="1"/>
  <c r="L8" i="1"/>
  <c r="H8" i="1"/>
  <c r="J8" i="1" s="1"/>
  <c r="G8" i="1"/>
  <c r="AF7" i="1"/>
  <c r="AF3" i="1" s="1"/>
  <c r="AD7" i="1"/>
  <c r="L7" i="1"/>
  <c r="K7" i="1"/>
  <c r="G7" i="1"/>
  <c r="F7" i="1"/>
  <c r="AF6" i="1"/>
  <c r="R6" i="1"/>
  <c r="P6" i="1"/>
  <c r="M6" i="1"/>
  <c r="N6" i="1" s="1"/>
  <c r="L6" i="1"/>
  <c r="T6" i="1" s="1"/>
  <c r="J6" i="1"/>
  <c r="I6" i="1"/>
  <c r="H6" i="1"/>
  <c r="G6" i="1"/>
  <c r="S6" i="1" s="1"/>
  <c r="AF5" i="1"/>
  <c r="AD5" i="1"/>
  <c r="L5" i="1"/>
  <c r="L4" i="1" s="1"/>
  <c r="H5" i="1"/>
  <c r="J5" i="1" s="1"/>
  <c r="J4" i="1" s="1"/>
  <c r="G5" i="1"/>
  <c r="G4" i="1" s="1"/>
  <c r="AC4" i="1"/>
  <c r="AD4" i="1" s="1"/>
  <c r="AA4" i="1"/>
  <c r="AA3" i="1" s="1"/>
  <c r="Z4" i="1"/>
  <c r="Z3" i="1" s="1"/>
  <c r="Y4" i="1"/>
  <c r="X4" i="1"/>
  <c r="X3" i="1" s="1"/>
  <c r="W4" i="1"/>
  <c r="W3" i="1" s="1"/>
  <c r="V4" i="1"/>
  <c r="V3" i="1" s="1"/>
  <c r="K4" i="1"/>
  <c r="K3" i="1" s="1"/>
  <c r="F4" i="1"/>
  <c r="F16" i="1" s="1"/>
  <c r="AE3" i="1"/>
  <c r="AC3" i="1"/>
  <c r="AB3" i="1"/>
  <c r="Y3" i="1"/>
  <c r="J9" i="1" l="1"/>
  <c r="U6" i="1"/>
  <c r="J7" i="1"/>
  <c r="AD3" i="1"/>
  <c r="G3" i="1"/>
  <c r="G16" i="1"/>
  <c r="J3" i="1"/>
  <c r="J16" i="1"/>
  <c r="P10" i="1"/>
  <c r="L3" i="1"/>
  <c r="L16" i="1"/>
  <c r="S10" i="1"/>
  <c r="H9" i="1"/>
  <c r="I13" i="1"/>
  <c r="O15" i="1"/>
  <c r="P15" i="1" s="1"/>
  <c r="T15" i="1" s="1"/>
  <c r="U15" i="1" s="1"/>
  <c r="H7" i="1"/>
  <c r="F3" i="1"/>
  <c r="I11" i="1"/>
  <c r="I14" i="1"/>
  <c r="I8" i="1"/>
  <c r="I12" i="1"/>
  <c r="H4" i="1"/>
  <c r="I5" i="1"/>
  <c r="H3" i="1" l="1"/>
  <c r="H16" i="1"/>
  <c r="Q12" i="1"/>
  <c r="R12" i="1" s="1"/>
  <c r="O12" i="1"/>
  <c r="P12" i="1" s="1"/>
  <c r="T12" i="1" s="1"/>
  <c r="U12" i="1" s="1"/>
  <c r="M12" i="1"/>
  <c r="N12" i="1" s="1"/>
  <c r="S12" i="1" s="1"/>
  <c r="O14" i="1"/>
  <c r="P14" i="1" s="1"/>
  <c r="M14" i="1"/>
  <c r="N14" i="1" s="1"/>
  <c r="S14" i="1" s="1"/>
  <c r="Q14" i="1"/>
  <c r="R14" i="1" s="1"/>
  <c r="O11" i="1"/>
  <c r="M11" i="1"/>
  <c r="I9" i="1"/>
  <c r="Q11" i="1"/>
  <c r="M8" i="1"/>
  <c r="Q8" i="1"/>
  <c r="I7" i="1"/>
  <c r="O8" i="1"/>
  <c r="Q13" i="1"/>
  <c r="R13" i="1" s="1"/>
  <c r="O13" i="1"/>
  <c r="P13" i="1" s="1"/>
  <c r="M13" i="1"/>
  <c r="N13" i="1" s="1"/>
  <c r="S13" i="1" s="1"/>
  <c r="T10" i="1"/>
  <c r="U10" i="1" s="1"/>
  <c r="I4" i="1"/>
  <c r="Q5" i="1"/>
  <c r="O5" i="1"/>
  <c r="M5" i="1"/>
  <c r="O4" i="1" l="1"/>
  <c r="P5" i="1"/>
  <c r="R11" i="1"/>
  <c r="R9" i="1" s="1"/>
  <c r="Q9" i="1"/>
  <c r="Q4" i="1"/>
  <c r="R5" i="1"/>
  <c r="R4" i="1" s="1"/>
  <c r="N11" i="1"/>
  <c r="M9" i="1"/>
  <c r="P11" i="1"/>
  <c r="O9" i="1"/>
  <c r="I3" i="1"/>
  <c r="I16" i="1"/>
  <c r="T13" i="1"/>
  <c r="U13" i="1" s="1"/>
  <c r="T14" i="1"/>
  <c r="U14" i="1" s="1"/>
  <c r="O7" i="1"/>
  <c r="P8" i="1"/>
  <c r="R8" i="1"/>
  <c r="R7" i="1" s="1"/>
  <c r="Q7" i="1"/>
  <c r="M4" i="1"/>
  <c r="N5" i="1"/>
  <c r="M7" i="1"/>
  <c r="N8" i="1"/>
  <c r="N7" i="1" l="1"/>
  <c r="S7" i="1" s="1"/>
  <c r="S8" i="1"/>
  <c r="T11" i="1"/>
  <c r="P9" i="1"/>
  <c r="T9" i="1" s="1"/>
  <c r="N4" i="1"/>
  <c r="S5" i="1"/>
  <c r="S4" i="1" s="1"/>
  <c r="S11" i="1"/>
  <c r="N9" i="1"/>
  <c r="S9" i="1" s="1"/>
  <c r="R16" i="1"/>
  <c r="R3" i="1"/>
  <c r="M16" i="1"/>
  <c r="M3" i="1"/>
  <c r="P7" i="1"/>
  <c r="T7" i="1" s="1"/>
  <c r="T8" i="1"/>
  <c r="U8" i="1" s="1"/>
  <c r="U7" i="1" s="1"/>
  <c r="Q16" i="1"/>
  <c r="Q3" i="1"/>
  <c r="T5" i="1"/>
  <c r="P4" i="1"/>
  <c r="O16" i="1"/>
  <c r="O3" i="1"/>
  <c r="P16" i="1" l="1"/>
  <c r="P3" i="1"/>
  <c r="T4" i="1"/>
  <c r="U5" i="1"/>
  <c r="U4" i="1" s="1"/>
  <c r="N16" i="1"/>
  <c r="N3" i="1"/>
  <c r="S3" i="1"/>
  <c r="S16" i="1"/>
  <c r="U11" i="1"/>
  <c r="U9" i="1" s="1"/>
  <c r="U3" i="1" l="1"/>
  <c r="U16" i="1"/>
  <c r="T3" i="1"/>
  <c r="T16" i="1"/>
</calcChain>
</file>

<file path=xl/comments1.xml><?xml version="1.0" encoding="utf-8"?>
<comments xmlns="http://schemas.openxmlformats.org/spreadsheetml/2006/main">
  <authors>
    <author>peeter-plan</author>
  </authors>
  <commentList>
    <comment ref="A6" authorId="0" shapeId="0">
      <text>
        <r>
          <rPr>
            <b/>
            <sz val="9"/>
            <rFont val="Tahoma"/>
            <family val="2"/>
          </rPr>
          <t>peeter-plan:</t>
        </r>
        <r>
          <rPr>
            <sz val="9"/>
            <rFont val="Tahoma"/>
            <family val="2"/>
          </rPr>
          <t xml:space="preserve">
ทดแทนอัตราที่ลาออก นายภรภัทร วงศ์กาฬสินธุ์</t>
        </r>
      </text>
    </comment>
  </commentList>
</comments>
</file>

<file path=xl/sharedStrings.xml><?xml version="1.0" encoding="utf-8"?>
<sst xmlns="http://schemas.openxmlformats.org/spreadsheetml/2006/main" count="78" uniqueCount="58">
  <si>
    <t>คำขอตั้งงบประมาณเงินรายได้ ลูกจ้างชั่วคราวรายเดือน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</si>
  <si>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</si>
  <si>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</si>
  <si>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</si>
  <si>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</si>
  <si>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</si>
  <si>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</si>
  <si>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</si>
  <si>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</si>
  <si>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</si>
  <si>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</si>
  <si>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</si>
  <si>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</si>
  <si>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</si>
  <si>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</si>
  <si>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</si>
  <si>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</si>
  <si>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</si>
  <si>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</si>
  <si>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</si>
  <si>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</si>
  <si>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</si>
  <si>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</si>
  <si>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</si>
  <si>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</si>
  <si>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</si>
  <si>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</si>
  <si>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</si>
  <si>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</si>
  <si>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t>กองพัฒนานักศึกษา งบประมาณเงินรายได้  (รวมทั้งหมด 9 คน)</t>
  </si>
  <si>
    <r>
      <t>  </t>
    </r>
    <r>
      <rPr>
        <b/>
        <sz val="14"/>
        <rFont val="TH SarabunPSK"/>
        <family val="2"/>
      </rPr>
      <t>งานส่งเสริมและพัฒนากิจกรรมนักศึกษา 2 อัตรา</t>
    </r>
  </si>
  <si>
    <t>    1 นาง กัลยาลักษณ์  โกษาแสง</t>
  </si>
  <si>
    <t>เจ้าหน้าที่บริหารงานทั่วไป</t>
  </si>
  <si>
    <t>CW 420</t>
  </si>
  <si>
    <t>ปริญญาตรี</t>
  </si>
  <si>
    <t>    2 นาย อนุวัฒน์  พันธิราช</t>
  </si>
  <si>
    <t>นักวิชาการศึกษา</t>
  </si>
  <si>
    <t>CW 434</t>
  </si>
  <si>
    <r>
      <t>  </t>
    </r>
    <r>
      <rPr>
        <b/>
        <sz val="14"/>
        <rFont val="TH SarabunPSK"/>
        <family val="2"/>
      </rPr>
      <t>งานอนามัยและสุขาภิบาล 1 อัตรา</t>
    </r>
  </si>
  <si>
    <t>    1 นางสาว สุนิสา  บุญสาร</t>
  </si>
  <si>
    <t>นักสุขศึกษา</t>
  </si>
  <si>
    <t>CW 421</t>
  </si>
  <si>
    <r>
      <t>  </t>
    </r>
    <r>
      <rPr>
        <b/>
        <sz val="14"/>
        <rFont val="TH SarabunPSK"/>
        <family val="2"/>
      </rPr>
      <t>งานพัฒนาและส่งเสริมการศึกษานักศึกษาพิการ 6 อัตรา</t>
    </r>
  </si>
  <si>
    <t>    1 นางสาว อนงนารถ  จักทองกาย</t>
  </si>
  <si>
    <t>CW 377</t>
  </si>
  <si>
    <t>    2 นางสาว ภัทรวดี  แฝงพงศ์</t>
  </si>
  <si>
    <t>นักวิชาการศึกษาพิเศษ</t>
  </si>
  <si>
    <t>CW 399</t>
  </si>
  <si>
    <t>    3 นางสาว อัมพาพันธ์ อรัญญวาท</t>
  </si>
  <si>
    <t>CW 400</t>
  </si>
  <si>
    <t>    4 นางสาว ชุติกาญจน์  เพชรรักษ์</t>
  </si>
  <si>
    <t>นักวิชาการคอมพิวเตอร์</t>
  </si>
  <si>
    <t>CW 401</t>
  </si>
  <si>
    <t>    5 นางสาว กาญจนา  วงษ์ตา</t>
  </si>
  <si>
    <t>CW 424</t>
  </si>
  <si>
    <t>    6 นางสาว สุภาภรณ์  นามโคตร</t>
  </si>
  <si>
    <t>CW 435</t>
  </si>
  <si>
    <t>รวมทั้งสิ้น 9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</si>
</sst>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b/>
      <sz val="9"/>
      <name val="Tahoma"/>
      <family val="2"/>
    </font>
    <font>
      <sz val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51170384838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4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5" borderId="10" xfId="0" applyFont="1" applyFill="1" applyBorder="1" applyAlignment="1">
      <alignment vertical="top"/>
    </xf>
    <xf numFmtId="0" fontId="4" fillId="5" borderId="11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3" xfId="0" applyFont="1" applyFill="1" applyBorder="1" applyAlignment="1">
      <alignment horizontal="right" vertical="top"/>
    </xf>
    <xf numFmtId="187" fontId="4" fillId="5" borderId="13" xfId="1" applyNumberFormat="1" applyFont="1" applyFill="1" applyBorder="1" applyAlignment="1">
      <alignment horizontal="right" vertical="top"/>
    </xf>
    <xf numFmtId="0" fontId="4" fillId="5" borderId="0" xfId="0" applyFont="1" applyFill="1" applyAlignment="1"/>
    <xf numFmtId="0" fontId="3" fillId="7" borderId="10" xfId="0" applyFont="1" applyFill="1" applyBorder="1" applyAlignment="1">
      <alignment wrapText="1"/>
    </xf>
    <xf numFmtId="0" fontId="3" fillId="7" borderId="12" xfId="0" applyFont="1" applyFill="1" applyBorder="1" applyAlignment="1">
      <alignment wrapText="1"/>
    </xf>
    <xf numFmtId="0" fontId="3" fillId="7" borderId="13" xfId="0" applyFont="1" applyFill="1" applyBorder="1" applyAlignment="1">
      <alignment wrapText="1"/>
    </xf>
    <xf numFmtId="0" fontId="3" fillId="7" borderId="13" xfId="0" applyFont="1" applyFill="1" applyBorder="1" applyAlignment="1">
      <alignment horizontal="right" wrapText="1"/>
    </xf>
    <xf numFmtId="187" fontId="5" fillId="7" borderId="13" xfId="1" applyNumberFormat="1" applyFont="1" applyFill="1" applyBorder="1" applyAlignment="1">
      <alignment horizontal="right" wrapText="1"/>
    </xf>
    <xf numFmtId="187" fontId="5" fillId="8" borderId="13" xfId="1" applyNumberFormat="1" applyFont="1" applyFill="1" applyBorder="1" applyAlignment="1">
      <alignment horizontal="right" wrapText="1"/>
    </xf>
    <xf numFmtId="0" fontId="3" fillId="9" borderId="9" xfId="0" applyFont="1" applyFill="1" applyBorder="1"/>
    <xf numFmtId="0" fontId="3" fillId="8" borderId="0" xfId="0" applyFont="1" applyFill="1"/>
    <xf numFmtId="0" fontId="3" fillId="4" borderId="14" xfId="0" applyFont="1" applyFill="1" applyBorder="1" applyAlignment="1">
      <alignment wrapText="1"/>
    </xf>
    <xf numFmtId="0" fontId="3" fillId="4" borderId="13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wrapText="1"/>
    </xf>
    <xf numFmtId="187" fontId="3" fillId="4" borderId="13" xfId="1" applyNumberFormat="1" applyFont="1" applyFill="1" applyBorder="1" applyAlignment="1">
      <alignment horizontal="right" wrapText="1"/>
    </xf>
    <xf numFmtId="43" fontId="3" fillId="4" borderId="13" xfId="1" applyNumberFormat="1" applyFont="1" applyFill="1" applyBorder="1" applyAlignment="1">
      <alignment horizontal="right" wrapText="1"/>
    </xf>
    <xf numFmtId="187" fontId="4" fillId="4" borderId="13" xfId="1" applyNumberFormat="1" applyFont="1" applyFill="1" applyBorder="1" applyAlignment="1">
      <alignment horizontal="right" wrapText="1"/>
    </xf>
    <xf numFmtId="0" fontId="3" fillId="4" borderId="0" xfId="0" applyFont="1" applyFill="1"/>
    <xf numFmtId="0" fontId="3" fillId="4" borderId="9" xfId="0" applyFont="1" applyFill="1" applyBorder="1"/>
    <xf numFmtId="187" fontId="3" fillId="4" borderId="0" xfId="0" applyNumberFormat="1" applyFont="1" applyFill="1"/>
    <xf numFmtId="0" fontId="3" fillId="4" borderId="9" xfId="0" applyFont="1" applyFill="1" applyBorder="1" applyAlignment="1">
      <alignment wrapText="1"/>
    </xf>
    <xf numFmtId="0" fontId="3" fillId="4" borderId="12" xfId="0" applyFont="1" applyFill="1" applyBorder="1" applyAlignment="1">
      <alignment wrapText="1"/>
    </xf>
    <xf numFmtId="0" fontId="3" fillId="7" borderId="15" xfId="0" applyFont="1" applyFill="1" applyBorder="1" applyAlignment="1">
      <alignment wrapText="1"/>
    </xf>
    <xf numFmtId="0" fontId="3" fillId="7" borderId="7" xfId="0" applyFont="1" applyFill="1" applyBorder="1" applyAlignment="1">
      <alignment wrapText="1"/>
    </xf>
    <xf numFmtId="0" fontId="3" fillId="8" borderId="9" xfId="0" applyFont="1" applyFill="1" applyBorder="1"/>
    <xf numFmtId="0" fontId="3" fillId="7" borderId="16" xfId="0" applyFont="1" applyFill="1" applyBorder="1" applyAlignment="1">
      <alignment wrapText="1"/>
    </xf>
    <xf numFmtId="0" fontId="3" fillId="7" borderId="17" xfId="0" applyFont="1" applyFill="1" applyBorder="1" applyAlignment="1">
      <alignment wrapText="1"/>
    </xf>
    <xf numFmtId="0" fontId="3" fillId="7" borderId="14" xfId="0" applyFont="1" applyFill="1" applyBorder="1" applyAlignment="1">
      <alignment wrapText="1"/>
    </xf>
    <xf numFmtId="0" fontId="3" fillId="7" borderId="14" xfId="0" applyFont="1" applyFill="1" applyBorder="1" applyAlignment="1">
      <alignment horizontal="right" wrapText="1"/>
    </xf>
    <xf numFmtId="187" fontId="5" fillId="7" borderId="14" xfId="1" applyNumberFormat="1" applyFont="1" applyFill="1" applyBorder="1" applyAlignment="1">
      <alignment horizontal="right" wrapText="1"/>
    </xf>
    <xf numFmtId="187" fontId="5" fillId="8" borderId="14" xfId="1" applyNumberFormat="1" applyFont="1" applyFill="1" applyBorder="1" applyAlignment="1">
      <alignment horizontal="right" wrapText="1"/>
    </xf>
    <xf numFmtId="187" fontId="3" fillId="10" borderId="0" xfId="0" applyNumberFormat="1" applyFont="1" applyFill="1"/>
    <xf numFmtId="187" fontId="3" fillId="4" borderId="9" xfId="1" applyNumberFormat="1" applyFont="1" applyFill="1" applyBorder="1" applyAlignment="1">
      <alignment horizontal="right" wrapText="1"/>
    </xf>
    <xf numFmtId="187" fontId="3" fillId="4" borderId="9" xfId="1" applyNumberFormat="1" applyFont="1" applyFill="1" applyBorder="1"/>
    <xf numFmtId="43" fontId="3" fillId="4" borderId="9" xfId="1" applyNumberFormat="1" applyFont="1" applyFill="1" applyBorder="1" applyAlignment="1">
      <alignment horizontal="right" wrapText="1"/>
    </xf>
    <xf numFmtId="187" fontId="4" fillId="4" borderId="9" xfId="1" applyNumberFormat="1" applyFont="1" applyFill="1" applyBorder="1" applyAlignment="1">
      <alignment horizontal="right" wrapText="1"/>
    </xf>
    <xf numFmtId="187" fontId="3" fillId="4" borderId="0" xfId="1" applyNumberFormat="1" applyFont="1" applyFill="1"/>
    <xf numFmtId="0" fontId="3" fillId="4" borderId="9" xfId="0" applyFont="1" applyFill="1" applyBorder="1" applyAlignment="1">
      <alignment horizontal="center" wrapText="1"/>
    </xf>
    <xf numFmtId="187" fontId="3" fillId="4" borderId="12" xfId="1" applyNumberFormat="1" applyFont="1" applyFill="1" applyBorder="1" applyAlignment="1">
      <alignment horizontal="right" wrapText="1"/>
    </xf>
    <xf numFmtId="0" fontId="4" fillId="11" borderId="18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vertical="center" wrapText="1"/>
    </xf>
    <xf numFmtId="0" fontId="3" fillId="11" borderId="19" xfId="0" applyFont="1" applyFill="1" applyBorder="1" applyAlignment="1">
      <alignment horizontal="right" vertical="center" wrapText="1"/>
    </xf>
    <xf numFmtId="187" fontId="4" fillId="11" borderId="19" xfId="1" applyNumberFormat="1" applyFont="1" applyFill="1" applyBorder="1" applyAlignment="1">
      <alignment horizontal="right" vertical="center" wrapText="1"/>
    </xf>
    <xf numFmtId="187" fontId="4" fillId="5" borderId="19" xfId="1" applyNumberFormat="1" applyFont="1" applyFill="1" applyBorder="1" applyAlignment="1">
      <alignment horizontal="right" vertical="center" wrapText="1"/>
    </xf>
    <xf numFmtId="0" fontId="3" fillId="5" borderId="0" xfId="0" applyFont="1" applyFill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187" fontId="3" fillId="0" borderId="1" xfId="1" applyNumberFormat="1" applyFont="1" applyFill="1" applyBorder="1" applyAlignment="1">
      <alignment horizontal="right" wrapText="1"/>
    </xf>
    <xf numFmtId="187" fontId="4" fillId="0" borderId="1" xfId="1" applyNumberFormat="1" applyFont="1" applyFill="1" applyBorder="1" applyAlignment="1">
      <alignment horizontal="right" wrapText="1"/>
    </xf>
    <xf numFmtId="187" fontId="3" fillId="9" borderId="12" xfId="1" applyNumberFormat="1" applyFont="1" applyFill="1" applyBorder="1" applyAlignment="1">
      <alignment horizontal="right" wrapText="1"/>
    </xf>
    <xf numFmtId="187" fontId="3" fillId="9" borderId="13" xfId="1" applyNumberFormat="1" applyFont="1" applyFill="1" applyBorder="1" applyAlignment="1">
      <alignment horizontal="right" wrapText="1"/>
    </xf>
    <xf numFmtId="0" fontId="3" fillId="9" borderId="0" xfId="0" applyFont="1" applyFill="1"/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17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A5" sqref="A5:XFD5"/>
    </sheetView>
  </sheetViews>
  <sheetFormatPr defaultColWidth="9" defaultRowHeight="18.75" x14ac:dyDescent="0.3"/>
  <cols>
    <col min="1" max="1" width="26.375" style="2" customWidth="1"/>
    <col min="2" max="2" width="18" style="2" customWidth="1"/>
    <col min="3" max="3" width="8.375" style="2" customWidth="1"/>
    <col min="4" max="4" width="8" style="2" customWidth="1"/>
    <col min="5" max="5" width="15.25" style="2" hidden="1" customWidth="1"/>
    <col min="6" max="6" width="9.125" style="73" customWidth="1"/>
    <col min="7" max="7" width="10.625" style="73" customWidth="1"/>
    <col min="8" max="8" width="7.625" style="73" customWidth="1"/>
    <col min="9" max="9" width="9.625" style="73" customWidth="1"/>
    <col min="10" max="10" width="8.375" style="73" customWidth="1"/>
    <col min="11" max="11" width="7.625" style="73" customWidth="1"/>
    <col min="12" max="12" width="8.75" style="73" customWidth="1"/>
    <col min="13" max="13" width="6.625" style="73" customWidth="1"/>
    <col min="14" max="14" width="7.375" style="73" customWidth="1"/>
    <col min="15" max="15" width="6.25" style="73" customWidth="1"/>
    <col min="16" max="17" width="8.375" style="73" customWidth="1"/>
    <col min="18" max="19" width="9.625" style="73" customWidth="1"/>
    <col min="20" max="20" width="8.375" style="73" customWidth="1"/>
    <col min="21" max="21" width="9.875" style="74" customWidth="1"/>
    <col min="22" max="22" width="10.875" style="73" customWidth="1"/>
    <col min="23" max="23" width="5.75" style="73" customWidth="1"/>
    <col min="24" max="24" width="10.875" style="73" customWidth="1"/>
    <col min="25" max="25" width="11.25" style="73" customWidth="1"/>
    <col min="26" max="26" width="9.625" style="73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2" s="23" customFormat="1" x14ac:dyDescent="0.3">
      <c r="A3" s="18" t="s">
        <v>29</v>
      </c>
      <c r="B3" s="19"/>
      <c r="C3" s="19"/>
      <c r="D3" s="20"/>
      <c r="E3" s="21"/>
      <c r="F3" s="22">
        <f>SUM(F4,F7,F9)</f>
        <v>182470</v>
      </c>
      <c r="G3" s="22">
        <f>SUM(G4,G7,G9)</f>
        <v>2189640</v>
      </c>
      <c r="H3" s="22">
        <f>SUM(H4,H7,H9)</f>
        <v>9123.5</v>
      </c>
      <c r="I3" s="22">
        <f>SUM(I4,I7,I9)</f>
        <v>191593.5</v>
      </c>
      <c r="J3" s="22">
        <f>SUM(J4,J7,J9)</f>
        <v>109482</v>
      </c>
      <c r="K3" s="22">
        <f>SUM(K4,K7,K9)</f>
        <v>7875</v>
      </c>
      <c r="L3" s="22">
        <f>SUM(L4,L7,L9)</f>
        <v>94500</v>
      </c>
      <c r="M3" s="22">
        <f>SUM(M4,M7,M9)</f>
        <v>0</v>
      </c>
      <c r="N3" s="22">
        <f>SUM(N4,N7,N9)</f>
        <v>0</v>
      </c>
      <c r="O3" s="22">
        <f>SUM(O4,O7,O9)</f>
        <v>374</v>
      </c>
      <c r="P3" s="22">
        <f>SUM(P4,P7,P9)</f>
        <v>4488</v>
      </c>
      <c r="Q3" s="22">
        <f>SUM(Q4,Q7,Q9)</f>
        <v>5621</v>
      </c>
      <c r="R3" s="22">
        <f>SUM(R4,R7,R9)</f>
        <v>67452</v>
      </c>
      <c r="S3" s="22">
        <f>SUM(S4,S7,S9)</f>
        <v>2299122</v>
      </c>
      <c r="T3" s="22">
        <f>SUM(T4,T7,T9)</f>
        <v>166440</v>
      </c>
      <c r="U3" s="22">
        <f>SUM(U4,U7,U9)</f>
        <v>2465562</v>
      </c>
      <c r="V3" s="22">
        <f>SUM(V4,V7,V9)</f>
        <v>118690</v>
      </c>
      <c r="W3" s="22">
        <f>SUM(W4,W7,W9)</f>
        <v>0</v>
      </c>
      <c r="X3" s="22">
        <f>SUM(X4,X7,X9)</f>
        <v>118690</v>
      </c>
      <c r="Y3" s="22">
        <f>SUM(Y4,Y7,Y9)</f>
        <v>1424280</v>
      </c>
      <c r="Z3" s="22">
        <f>SUM(Z4,Z7,Z9)</f>
        <v>71244</v>
      </c>
      <c r="AA3" s="22">
        <f>SUM(AA4,AA7,AA9)</f>
        <v>0</v>
      </c>
      <c r="AB3" s="22">
        <f>SUM(AB4,AB7,AB9)</f>
        <v>9</v>
      </c>
      <c r="AC3" s="22">
        <f>SUM(AC4,AC7,AC9)</f>
        <v>0</v>
      </c>
      <c r="AD3" s="22">
        <f>SUM(AD4,AD7,AD9)</f>
        <v>9</v>
      </c>
      <c r="AE3" s="22">
        <f>SUM(AE4,AE7,AE9)</f>
        <v>0</v>
      </c>
      <c r="AF3" s="22">
        <f>SUM(AF4,AF7,AF9)</f>
        <v>143440</v>
      </c>
    </row>
    <row r="4" spans="1:32" s="31" customFormat="1" x14ac:dyDescent="0.3">
      <c r="A4" s="24" t="s">
        <v>30</v>
      </c>
      <c r="B4" s="25"/>
      <c r="C4" s="26"/>
      <c r="D4" s="26"/>
      <c r="E4" s="27"/>
      <c r="F4" s="28">
        <f>SUM(F5:F6)</f>
        <v>39030</v>
      </c>
      <c r="G4" s="28">
        <f>SUM(G5:G6)</f>
        <v>468360</v>
      </c>
      <c r="H4" s="28">
        <f>SUM(H5:H6)</f>
        <v>1951.5</v>
      </c>
      <c r="I4" s="28">
        <f>SUM(I5:I6)</f>
        <v>40981.5</v>
      </c>
      <c r="J4" s="28">
        <f>SUM(J5:J6)</f>
        <v>23418</v>
      </c>
      <c r="K4" s="28">
        <f>SUM(K5:K6)</f>
        <v>1750</v>
      </c>
      <c r="L4" s="28">
        <f>SUM(L5:L6)</f>
        <v>21000</v>
      </c>
      <c r="M4" s="28">
        <f>SUM(M5:M6)</f>
        <v>0</v>
      </c>
      <c r="N4" s="28">
        <f>SUM(N5:N6)</f>
        <v>0</v>
      </c>
      <c r="O4" s="28">
        <f>SUM(O5:O6)</f>
        <v>73</v>
      </c>
      <c r="P4" s="28">
        <f>SUM(P5:P6)</f>
        <v>876</v>
      </c>
      <c r="Q4" s="28">
        <f>SUM(Q5:Q6)</f>
        <v>1103</v>
      </c>
      <c r="R4" s="28">
        <f>SUM(R5:R6)</f>
        <v>13236</v>
      </c>
      <c r="S4" s="28">
        <f>SUM(S5:S6)</f>
        <v>491778</v>
      </c>
      <c r="T4" s="28">
        <f>SUM(T5:T6)</f>
        <v>35112</v>
      </c>
      <c r="U4" s="28">
        <f>SUM(U5:U6)</f>
        <v>526890</v>
      </c>
      <c r="V4" s="29">
        <f t="shared" ref="V4:AA4" si="0">SUM(V5:V6)</f>
        <v>16550</v>
      </c>
      <c r="W4" s="29">
        <f t="shared" si="0"/>
        <v>0</v>
      </c>
      <c r="X4" s="29">
        <f t="shared" si="0"/>
        <v>16550</v>
      </c>
      <c r="Y4" s="29">
        <f t="shared" si="0"/>
        <v>198600</v>
      </c>
      <c r="Z4" s="29">
        <f t="shared" si="0"/>
        <v>9936</v>
      </c>
      <c r="AA4" s="29">
        <f t="shared" si="0"/>
        <v>0</v>
      </c>
      <c r="AB4" s="29">
        <v>2</v>
      </c>
      <c r="AC4" s="29">
        <f>SUM(AC5:AC6)</f>
        <v>0</v>
      </c>
      <c r="AD4" s="30">
        <f>AB4+AC4</f>
        <v>2</v>
      </c>
    </row>
    <row r="5" spans="1:32" s="38" customFormat="1" x14ac:dyDescent="0.3">
      <c r="A5" s="32" t="s">
        <v>31</v>
      </c>
      <c r="B5" s="32" t="s">
        <v>32</v>
      </c>
      <c r="C5" s="33" t="s">
        <v>27</v>
      </c>
      <c r="D5" s="33" t="s">
        <v>33</v>
      </c>
      <c r="E5" s="34" t="s">
        <v>34</v>
      </c>
      <c r="F5" s="35">
        <v>22030</v>
      </c>
      <c r="G5" s="35">
        <f>F5*12</f>
        <v>264360</v>
      </c>
      <c r="H5" s="36">
        <f>F5*5/100</f>
        <v>1101.5</v>
      </c>
      <c r="I5" s="35">
        <f>F5+H5</f>
        <v>23131.5</v>
      </c>
      <c r="J5" s="35">
        <f>H5*12</f>
        <v>13218</v>
      </c>
      <c r="K5" s="35">
        <v>875</v>
      </c>
      <c r="L5" s="35">
        <f>K5*12</f>
        <v>10500</v>
      </c>
      <c r="M5" s="35">
        <f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5">
        <f>M5*12</f>
        <v>0</v>
      </c>
      <c r="O5" s="35">
        <f>ROUND(I5*0.2%,0)</f>
        <v>46</v>
      </c>
      <c r="P5" s="35">
        <f>O5*12</f>
        <v>552</v>
      </c>
      <c r="Q5" s="35">
        <f>ROUND(I5*3%,0)</f>
        <v>694</v>
      </c>
      <c r="R5" s="35">
        <f>Q5*12</f>
        <v>8328</v>
      </c>
      <c r="S5" s="35">
        <f t="shared" ref="S5:S15" si="1">G5+J5+N5</f>
        <v>277578</v>
      </c>
      <c r="T5" s="35">
        <f t="shared" ref="T5:T15" si="2">L5+P5+R5</f>
        <v>19380</v>
      </c>
      <c r="U5" s="37">
        <f>T5+S5</f>
        <v>296958</v>
      </c>
      <c r="V5" s="35">
        <v>16550</v>
      </c>
      <c r="W5" s="35">
        <v>0</v>
      </c>
      <c r="X5" s="35">
        <v>16550</v>
      </c>
      <c r="Y5" s="35">
        <v>198600</v>
      </c>
      <c r="Z5" s="35">
        <v>9936</v>
      </c>
      <c r="AB5" s="39"/>
      <c r="AC5" s="39"/>
      <c r="AD5" s="39">
        <f>AB5+AC5</f>
        <v>0</v>
      </c>
      <c r="AE5" s="38">
        <v>22030</v>
      </c>
      <c r="AF5" s="40">
        <f t="shared" ref="AF5:AF7" si="3">F5-AE5</f>
        <v>0</v>
      </c>
    </row>
    <row r="6" spans="1:32" s="38" customFormat="1" x14ac:dyDescent="0.3">
      <c r="A6" s="41" t="s">
        <v>35</v>
      </c>
      <c r="B6" s="41" t="s">
        <v>36</v>
      </c>
      <c r="C6" s="42" t="s">
        <v>27</v>
      </c>
      <c r="D6" s="33" t="s">
        <v>37</v>
      </c>
      <c r="E6" s="34"/>
      <c r="F6" s="35">
        <v>17000</v>
      </c>
      <c r="G6" s="35">
        <f>F6*12</f>
        <v>204000</v>
      </c>
      <c r="H6" s="36">
        <f>F6*5/100</f>
        <v>850</v>
      </c>
      <c r="I6" s="35">
        <f>F6+H6</f>
        <v>17850</v>
      </c>
      <c r="J6" s="35">
        <f>H6*12</f>
        <v>10200</v>
      </c>
      <c r="K6" s="35">
        <v>875</v>
      </c>
      <c r="L6" s="35">
        <f>K6*12</f>
        <v>10500</v>
      </c>
      <c r="M6" s="35">
        <f>IF(OR(B6="คนงาน",B6="เจ้าหน้าที่รักษาความปลอดภัย",B6="พนักงานขับรถยนต์"),MAX(0, MIN(1500, 11000 - I6)),MAX(0, MIN(1500, 14600 - I6)))</f>
        <v>0</v>
      </c>
      <c r="N6" s="35">
        <f>M6*12</f>
        <v>0</v>
      </c>
      <c r="O6" s="35">
        <v>27</v>
      </c>
      <c r="P6" s="35">
        <f>O6*12</f>
        <v>324</v>
      </c>
      <c r="Q6" s="35">
        <v>409</v>
      </c>
      <c r="R6" s="35">
        <f>Q6*12</f>
        <v>4908</v>
      </c>
      <c r="S6" s="35">
        <f t="shared" si="1"/>
        <v>214200</v>
      </c>
      <c r="T6" s="35">
        <f t="shared" si="2"/>
        <v>15732</v>
      </c>
      <c r="U6" s="37">
        <f>T6+S6</f>
        <v>229932</v>
      </c>
      <c r="V6" s="35"/>
      <c r="W6" s="35"/>
      <c r="X6" s="35"/>
      <c r="Y6" s="35"/>
      <c r="Z6" s="35"/>
      <c r="AB6" s="39"/>
      <c r="AC6" s="39"/>
      <c r="AD6" s="39"/>
      <c r="AE6" s="38">
        <v>17000</v>
      </c>
      <c r="AF6" s="40">
        <f t="shared" si="3"/>
        <v>0</v>
      </c>
    </row>
    <row r="7" spans="1:32" s="31" customFormat="1" x14ac:dyDescent="0.3">
      <c r="A7" s="43" t="s">
        <v>38</v>
      </c>
      <c r="B7" s="44"/>
      <c r="C7" s="26"/>
      <c r="D7" s="26"/>
      <c r="E7" s="27"/>
      <c r="F7" s="28">
        <f>SUM(F8:F8)</f>
        <v>20680</v>
      </c>
      <c r="G7" s="28">
        <f t="shared" ref="G7:R7" si="4">SUM(G8:G8)</f>
        <v>248160</v>
      </c>
      <c r="H7" s="28">
        <f t="shared" si="4"/>
        <v>1034</v>
      </c>
      <c r="I7" s="28">
        <f t="shared" si="4"/>
        <v>21714</v>
      </c>
      <c r="J7" s="28">
        <f t="shared" si="4"/>
        <v>12408</v>
      </c>
      <c r="K7" s="28">
        <f t="shared" si="4"/>
        <v>875</v>
      </c>
      <c r="L7" s="28">
        <f t="shared" si="4"/>
        <v>10500</v>
      </c>
      <c r="M7" s="28">
        <f t="shared" si="4"/>
        <v>0</v>
      </c>
      <c r="N7" s="28">
        <f t="shared" si="4"/>
        <v>0</v>
      </c>
      <c r="O7" s="28">
        <f t="shared" si="4"/>
        <v>43</v>
      </c>
      <c r="P7" s="28">
        <f t="shared" si="4"/>
        <v>516</v>
      </c>
      <c r="Q7" s="28">
        <f t="shared" si="4"/>
        <v>651</v>
      </c>
      <c r="R7" s="28">
        <f t="shared" si="4"/>
        <v>7812</v>
      </c>
      <c r="S7" s="28">
        <f t="shared" si="1"/>
        <v>260568</v>
      </c>
      <c r="T7" s="28">
        <f t="shared" si="2"/>
        <v>18828</v>
      </c>
      <c r="U7" s="28">
        <f>SUM(U8:U8)</f>
        <v>279396</v>
      </c>
      <c r="V7" s="29">
        <v>17250</v>
      </c>
      <c r="W7" s="29">
        <v>0</v>
      </c>
      <c r="X7" s="29">
        <v>17250</v>
      </c>
      <c r="Y7" s="29">
        <v>207000</v>
      </c>
      <c r="Z7" s="29">
        <v>10356</v>
      </c>
      <c r="AB7" s="45">
        <v>1</v>
      </c>
      <c r="AC7" s="45"/>
      <c r="AD7" s="45">
        <f>AB7+AC7</f>
        <v>1</v>
      </c>
      <c r="AF7" s="40">
        <f t="shared" si="3"/>
        <v>20680</v>
      </c>
    </row>
    <row r="8" spans="1:32" s="38" customFormat="1" x14ac:dyDescent="0.3">
      <c r="A8" s="33" t="s">
        <v>39</v>
      </c>
      <c r="B8" s="33" t="s">
        <v>40</v>
      </c>
      <c r="C8" s="33" t="s">
        <v>27</v>
      </c>
      <c r="D8" s="33" t="s">
        <v>41</v>
      </c>
      <c r="E8" s="34" t="s">
        <v>34</v>
      </c>
      <c r="F8" s="35">
        <v>20680</v>
      </c>
      <c r="G8" s="35">
        <f>F8*12</f>
        <v>248160</v>
      </c>
      <c r="H8" s="35">
        <f>F8*5/100</f>
        <v>1034</v>
      </c>
      <c r="I8" s="35">
        <f>F8+H8</f>
        <v>21714</v>
      </c>
      <c r="J8" s="35">
        <f>H8*12</f>
        <v>12408</v>
      </c>
      <c r="K8" s="35">
        <v>875</v>
      </c>
      <c r="L8" s="35">
        <f>K8*12</f>
        <v>10500</v>
      </c>
      <c r="M8" s="35">
        <f>IF(OR(B8="คนงาน",B8="เจ้าหน้าที่รักษาความปลอดภัย",B8="พนักงานขับรถยนต์"),MAX(0, MIN(1500, 11000 - I8)),MAX(0, MIN(1500, 14600 - I8)))</f>
        <v>0</v>
      </c>
      <c r="N8" s="35">
        <f>M8*12</f>
        <v>0</v>
      </c>
      <c r="O8" s="35">
        <f>ROUND(I8*0.2%,0)</f>
        <v>43</v>
      </c>
      <c r="P8" s="35">
        <f>O8*12</f>
        <v>516</v>
      </c>
      <c r="Q8" s="35">
        <f>ROUND(I8*3%,0)</f>
        <v>651</v>
      </c>
      <c r="R8" s="35">
        <f>Q8*12</f>
        <v>7812</v>
      </c>
      <c r="S8" s="35">
        <f t="shared" si="1"/>
        <v>260568</v>
      </c>
      <c r="T8" s="35">
        <f t="shared" si="2"/>
        <v>18828</v>
      </c>
      <c r="U8" s="37">
        <f>T8+S8</f>
        <v>279396</v>
      </c>
      <c r="V8" s="35">
        <v>17250</v>
      </c>
      <c r="W8" s="35">
        <v>0</v>
      </c>
      <c r="X8" s="35">
        <v>17250</v>
      </c>
      <c r="Y8" s="35">
        <v>207000</v>
      </c>
      <c r="Z8" s="35">
        <v>10356</v>
      </c>
      <c r="AB8" s="39"/>
      <c r="AC8" s="39"/>
      <c r="AD8" s="39">
        <f>AB8+AC8</f>
        <v>0</v>
      </c>
      <c r="AE8" s="38">
        <v>20680</v>
      </c>
      <c r="AF8" s="40">
        <f>F8-AE8</f>
        <v>0</v>
      </c>
    </row>
    <row r="9" spans="1:32" s="31" customFormat="1" x14ac:dyDescent="0.3">
      <c r="A9" s="46" t="s">
        <v>42</v>
      </c>
      <c r="B9" s="47"/>
      <c r="C9" s="48"/>
      <c r="D9" s="48"/>
      <c r="E9" s="49"/>
      <c r="F9" s="50">
        <f>SUM(F10:F15)</f>
        <v>122760</v>
      </c>
      <c r="G9" s="50">
        <f t="shared" ref="G9:AC9" si="5">SUM(G10:G15)</f>
        <v>1473120</v>
      </c>
      <c r="H9" s="50">
        <f t="shared" si="5"/>
        <v>6138</v>
      </c>
      <c r="I9" s="50">
        <f t="shared" si="5"/>
        <v>128898</v>
      </c>
      <c r="J9" s="50">
        <f t="shared" si="5"/>
        <v>73656</v>
      </c>
      <c r="K9" s="50">
        <f t="shared" si="5"/>
        <v>5250</v>
      </c>
      <c r="L9" s="50">
        <f t="shared" si="5"/>
        <v>63000</v>
      </c>
      <c r="M9" s="50">
        <f t="shared" si="5"/>
        <v>0</v>
      </c>
      <c r="N9" s="50">
        <f t="shared" si="5"/>
        <v>0</v>
      </c>
      <c r="O9" s="50">
        <f t="shared" si="5"/>
        <v>258</v>
      </c>
      <c r="P9" s="50">
        <f t="shared" si="5"/>
        <v>3096</v>
      </c>
      <c r="Q9" s="50">
        <f t="shared" si="5"/>
        <v>3867</v>
      </c>
      <c r="R9" s="50">
        <f t="shared" si="5"/>
        <v>46404</v>
      </c>
      <c r="S9" s="50">
        <f t="shared" si="1"/>
        <v>1546776</v>
      </c>
      <c r="T9" s="50">
        <f t="shared" si="2"/>
        <v>112500</v>
      </c>
      <c r="U9" s="50">
        <f t="shared" si="5"/>
        <v>1659276</v>
      </c>
      <c r="V9" s="51">
        <f t="shared" si="5"/>
        <v>84890</v>
      </c>
      <c r="W9" s="51">
        <f t="shared" si="5"/>
        <v>0</v>
      </c>
      <c r="X9" s="51">
        <f t="shared" si="5"/>
        <v>84890</v>
      </c>
      <c r="Y9" s="51">
        <f t="shared" si="5"/>
        <v>1018680</v>
      </c>
      <c r="Z9" s="51">
        <f t="shared" si="5"/>
        <v>50952</v>
      </c>
      <c r="AA9" s="51">
        <f t="shared" si="5"/>
        <v>0</v>
      </c>
      <c r="AB9" s="51">
        <v>6</v>
      </c>
      <c r="AC9" s="51">
        <f t="shared" si="5"/>
        <v>0</v>
      </c>
      <c r="AD9" s="51">
        <f>AB9+AC9</f>
        <v>6</v>
      </c>
      <c r="AF9" s="52">
        <f t="shared" ref="AF9:AF15" si="6">F9-AE9</f>
        <v>122760</v>
      </c>
    </row>
    <row r="10" spans="1:32" s="38" customFormat="1" x14ac:dyDescent="0.3">
      <c r="A10" s="39" t="s">
        <v>43</v>
      </c>
      <c r="B10" s="39" t="s">
        <v>32</v>
      </c>
      <c r="C10" s="39" t="s">
        <v>27</v>
      </c>
      <c r="D10" s="39" t="s">
        <v>44</v>
      </c>
      <c r="E10" s="39"/>
      <c r="F10" s="53">
        <v>20950</v>
      </c>
      <c r="G10" s="54">
        <f t="shared" ref="G10:G15" si="7">F10*12</f>
        <v>251400</v>
      </c>
      <c r="H10" s="55">
        <f t="shared" ref="H10:H14" si="8">F10*5/100</f>
        <v>1047.5</v>
      </c>
      <c r="I10" s="54">
        <f t="shared" ref="I10:I15" si="9">F10+H10</f>
        <v>21997.5</v>
      </c>
      <c r="J10" s="54">
        <f t="shared" ref="J10:J15" si="10">H10*12</f>
        <v>12570</v>
      </c>
      <c r="K10" s="54">
        <v>875</v>
      </c>
      <c r="L10" s="54">
        <f t="shared" ref="L10:L15" si="11">K10*12</f>
        <v>10500</v>
      </c>
      <c r="M10" s="54">
        <f t="shared" ref="M10:M15" si="12">IF(OR(B10="คนงาน",B10="เจ้าหน้าที่รักษาความปลอดภัย",B10="พนักงานขับรถยนต์"),MAX(0, MIN(1500, 11000 - I10)),MAX(0, MIN(1500, 14600 - I10)))</f>
        <v>0</v>
      </c>
      <c r="N10" s="54">
        <f t="shared" ref="N10:N15" si="13">M10*12</f>
        <v>0</v>
      </c>
      <c r="O10" s="54">
        <f t="shared" ref="O10:O15" si="14">ROUND(I10*0.2%,0)</f>
        <v>44</v>
      </c>
      <c r="P10" s="54">
        <f t="shared" ref="P10:P15" si="15">O10*12</f>
        <v>528</v>
      </c>
      <c r="Q10" s="54">
        <f t="shared" ref="Q10:Q15" si="16">ROUND(I10*3%,0)</f>
        <v>660</v>
      </c>
      <c r="R10" s="54">
        <f t="shared" ref="R10:R15" si="17">Q10*12</f>
        <v>7920</v>
      </c>
      <c r="S10" s="53">
        <f t="shared" si="1"/>
        <v>263970</v>
      </c>
      <c r="T10" s="53">
        <f t="shared" si="2"/>
        <v>18948</v>
      </c>
      <c r="U10" s="56">
        <f t="shared" ref="U10:U14" si="18">T10+S10</f>
        <v>282918</v>
      </c>
      <c r="V10" s="57"/>
      <c r="W10" s="57"/>
      <c r="X10" s="57"/>
      <c r="Y10" s="57"/>
      <c r="Z10" s="57"/>
      <c r="AE10" s="38">
        <v>20950</v>
      </c>
      <c r="AF10" s="40">
        <f t="shared" si="6"/>
        <v>0</v>
      </c>
    </row>
    <row r="11" spans="1:32" s="38" customFormat="1" x14ac:dyDescent="0.3">
      <c r="A11" s="41" t="s">
        <v>45</v>
      </c>
      <c r="B11" s="41" t="s">
        <v>46</v>
      </c>
      <c r="C11" s="41" t="s">
        <v>27</v>
      </c>
      <c r="D11" s="41" t="s">
        <v>47</v>
      </c>
      <c r="E11" s="58" t="s">
        <v>34</v>
      </c>
      <c r="F11" s="53">
        <v>18590</v>
      </c>
      <c r="G11" s="53">
        <f t="shared" si="7"/>
        <v>223080</v>
      </c>
      <c r="H11" s="55">
        <f t="shared" si="8"/>
        <v>929.5</v>
      </c>
      <c r="I11" s="53">
        <f t="shared" si="9"/>
        <v>19519.5</v>
      </c>
      <c r="J11" s="53">
        <f t="shared" si="10"/>
        <v>11154</v>
      </c>
      <c r="K11" s="54">
        <v>875</v>
      </c>
      <c r="L11" s="53">
        <f t="shared" si="11"/>
        <v>10500</v>
      </c>
      <c r="M11" s="53">
        <f t="shared" si="12"/>
        <v>0</v>
      </c>
      <c r="N11" s="53">
        <f t="shared" si="13"/>
        <v>0</v>
      </c>
      <c r="O11" s="53">
        <f t="shared" si="14"/>
        <v>39</v>
      </c>
      <c r="P11" s="53">
        <f t="shared" si="15"/>
        <v>468</v>
      </c>
      <c r="Q11" s="53">
        <f t="shared" si="16"/>
        <v>586</v>
      </c>
      <c r="R11" s="53">
        <f t="shared" si="17"/>
        <v>7032</v>
      </c>
      <c r="S11" s="53">
        <f t="shared" si="1"/>
        <v>234234</v>
      </c>
      <c r="T11" s="53">
        <f t="shared" si="2"/>
        <v>18000</v>
      </c>
      <c r="U11" s="56">
        <f t="shared" si="18"/>
        <v>252234</v>
      </c>
      <c r="V11" s="59">
        <v>17310</v>
      </c>
      <c r="W11" s="35">
        <v>0</v>
      </c>
      <c r="X11" s="35">
        <v>17310</v>
      </c>
      <c r="Y11" s="35">
        <v>207720</v>
      </c>
      <c r="Z11" s="35">
        <v>10392</v>
      </c>
      <c r="AB11" s="39"/>
      <c r="AC11" s="39"/>
      <c r="AD11" s="39">
        <f>AB11+AC11</f>
        <v>0</v>
      </c>
      <c r="AE11" s="33">
        <v>18590</v>
      </c>
      <c r="AF11" s="40">
        <f t="shared" si="6"/>
        <v>0</v>
      </c>
    </row>
    <row r="12" spans="1:32" s="38" customFormat="1" x14ac:dyDescent="0.3">
      <c r="A12" s="41" t="s">
        <v>48</v>
      </c>
      <c r="B12" s="41" t="s">
        <v>46</v>
      </c>
      <c r="C12" s="41" t="s">
        <v>27</v>
      </c>
      <c r="D12" s="41" t="s">
        <v>49</v>
      </c>
      <c r="E12" s="58" t="s">
        <v>34</v>
      </c>
      <c r="F12" s="53">
        <v>22880</v>
      </c>
      <c r="G12" s="53">
        <f t="shared" si="7"/>
        <v>274560</v>
      </c>
      <c r="H12" s="55">
        <f t="shared" si="8"/>
        <v>1144</v>
      </c>
      <c r="I12" s="53">
        <f t="shared" si="9"/>
        <v>24024</v>
      </c>
      <c r="J12" s="53">
        <f t="shared" si="10"/>
        <v>13728</v>
      </c>
      <c r="K12" s="54">
        <v>875</v>
      </c>
      <c r="L12" s="53">
        <f t="shared" si="11"/>
        <v>10500</v>
      </c>
      <c r="M12" s="53">
        <f t="shared" si="12"/>
        <v>0</v>
      </c>
      <c r="N12" s="53">
        <f t="shared" si="13"/>
        <v>0</v>
      </c>
      <c r="O12" s="53">
        <f t="shared" si="14"/>
        <v>48</v>
      </c>
      <c r="P12" s="53">
        <f t="shared" si="15"/>
        <v>576</v>
      </c>
      <c r="Q12" s="53">
        <f t="shared" si="16"/>
        <v>721</v>
      </c>
      <c r="R12" s="53">
        <f t="shared" si="17"/>
        <v>8652</v>
      </c>
      <c r="S12" s="53">
        <f t="shared" si="1"/>
        <v>288288</v>
      </c>
      <c r="T12" s="53">
        <f t="shared" si="2"/>
        <v>19728</v>
      </c>
      <c r="U12" s="56">
        <f t="shared" si="18"/>
        <v>308016</v>
      </c>
      <c r="V12" s="59">
        <v>14310</v>
      </c>
      <c r="W12" s="35">
        <v>0</v>
      </c>
      <c r="X12" s="35">
        <v>14310</v>
      </c>
      <c r="Y12" s="35">
        <v>171720</v>
      </c>
      <c r="Z12" s="35">
        <v>8592</v>
      </c>
      <c r="AB12" s="39"/>
      <c r="AC12" s="39"/>
      <c r="AD12" s="39">
        <f>AB12+AC12</f>
        <v>0</v>
      </c>
      <c r="AE12" s="33">
        <v>22880</v>
      </c>
      <c r="AF12" s="40">
        <f t="shared" si="6"/>
        <v>0</v>
      </c>
    </row>
    <row r="13" spans="1:32" s="38" customFormat="1" x14ac:dyDescent="0.3">
      <c r="A13" s="41" t="s">
        <v>50</v>
      </c>
      <c r="B13" s="41" t="s">
        <v>51</v>
      </c>
      <c r="C13" s="41" t="s">
        <v>27</v>
      </c>
      <c r="D13" s="41" t="s">
        <v>52</v>
      </c>
      <c r="E13" s="58" t="s">
        <v>34</v>
      </c>
      <c r="F13" s="53">
        <v>23730</v>
      </c>
      <c r="G13" s="53">
        <f t="shared" si="7"/>
        <v>284760</v>
      </c>
      <c r="H13" s="55">
        <f t="shared" si="8"/>
        <v>1186.5</v>
      </c>
      <c r="I13" s="53">
        <f t="shared" si="9"/>
        <v>24916.5</v>
      </c>
      <c r="J13" s="53">
        <f t="shared" si="10"/>
        <v>14238</v>
      </c>
      <c r="K13" s="54">
        <v>875</v>
      </c>
      <c r="L13" s="53">
        <f t="shared" si="11"/>
        <v>10500</v>
      </c>
      <c r="M13" s="53">
        <f t="shared" si="12"/>
        <v>0</v>
      </c>
      <c r="N13" s="53">
        <f t="shared" si="13"/>
        <v>0</v>
      </c>
      <c r="O13" s="53">
        <f t="shared" si="14"/>
        <v>50</v>
      </c>
      <c r="P13" s="53">
        <f t="shared" si="15"/>
        <v>600</v>
      </c>
      <c r="Q13" s="53">
        <f t="shared" si="16"/>
        <v>747</v>
      </c>
      <c r="R13" s="53">
        <f t="shared" si="17"/>
        <v>8964</v>
      </c>
      <c r="S13" s="53">
        <f t="shared" si="1"/>
        <v>298998</v>
      </c>
      <c r="T13" s="53">
        <f t="shared" si="2"/>
        <v>20064</v>
      </c>
      <c r="U13" s="56">
        <f t="shared" si="18"/>
        <v>319062</v>
      </c>
      <c r="V13" s="59">
        <v>18680</v>
      </c>
      <c r="W13" s="35">
        <v>0</v>
      </c>
      <c r="X13" s="35">
        <v>18680</v>
      </c>
      <c r="Y13" s="35">
        <v>224160</v>
      </c>
      <c r="Z13" s="35">
        <v>11208</v>
      </c>
      <c r="AB13" s="39"/>
      <c r="AC13" s="39"/>
      <c r="AD13" s="39">
        <f>AB13+AC13</f>
        <v>0</v>
      </c>
      <c r="AE13" s="33">
        <v>23730</v>
      </c>
      <c r="AF13" s="40">
        <f t="shared" si="6"/>
        <v>0</v>
      </c>
    </row>
    <row r="14" spans="1:32" s="38" customFormat="1" x14ac:dyDescent="0.3">
      <c r="A14" s="41" t="s">
        <v>53</v>
      </c>
      <c r="B14" s="41" t="s">
        <v>46</v>
      </c>
      <c r="C14" s="41" t="s">
        <v>27</v>
      </c>
      <c r="D14" s="41" t="s">
        <v>54</v>
      </c>
      <c r="E14" s="58" t="s">
        <v>34</v>
      </c>
      <c r="F14" s="53">
        <v>18000</v>
      </c>
      <c r="G14" s="53">
        <f t="shared" si="7"/>
        <v>216000</v>
      </c>
      <c r="H14" s="55">
        <f t="shared" si="8"/>
        <v>900</v>
      </c>
      <c r="I14" s="53">
        <f t="shared" si="9"/>
        <v>18900</v>
      </c>
      <c r="J14" s="53">
        <f t="shared" si="10"/>
        <v>10800</v>
      </c>
      <c r="K14" s="54">
        <v>875</v>
      </c>
      <c r="L14" s="53">
        <f t="shared" si="11"/>
        <v>10500</v>
      </c>
      <c r="M14" s="53">
        <f t="shared" si="12"/>
        <v>0</v>
      </c>
      <c r="N14" s="53">
        <f t="shared" si="13"/>
        <v>0</v>
      </c>
      <c r="O14" s="53">
        <f t="shared" si="14"/>
        <v>38</v>
      </c>
      <c r="P14" s="53">
        <f t="shared" si="15"/>
        <v>456</v>
      </c>
      <c r="Q14" s="53">
        <f t="shared" si="16"/>
        <v>567</v>
      </c>
      <c r="R14" s="53">
        <f t="shared" si="17"/>
        <v>6804</v>
      </c>
      <c r="S14" s="53">
        <f t="shared" si="1"/>
        <v>226800</v>
      </c>
      <c r="T14" s="53">
        <f t="shared" si="2"/>
        <v>17760</v>
      </c>
      <c r="U14" s="56">
        <f t="shared" si="18"/>
        <v>244560</v>
      </c>
      <c r="V14" s="59">
        <v>19400</v>
      </c>
      <c r="W14" s="35">
        <v>0</v>
      </c>
      <c r="X14" s="35">
        <v>19400</v>
      </c>
      <c r="Y14" s="35">
        <v>232800</v>
      </c>
      <c r="Z14" s="35">
        <v>11640</v>
      </c>
      <c r="AB14" s="39"/>
      <c r="AC14" s="39"/>
      <c r="AD14" s="39">
        <f>AB14+AC14</f>
        <v>0</v>
      </c>
      <c r="AE14" s="41">
        <v>18000</v>
      </c>
      <c r="AF14" s="40">
        <f t="shared" si="6"/>
        <v>0</v>
      </c>
    </row>
    <row r="15" spans="1:32" s="38" customFormat="1" x14ac:dyDescent="0.3">
      <c r="A15" s="41" t="s">
        <v>55</v>
      </c>
      <c r="B15" s="41" t="s">
        <v>46</v>
      </c>
      <c r="C15" s="41" t="s">
        <v>27</v>
      </c>
      <c r="D15" s="41" t="s">
        <v>56</v>
      </c>
      <c r="E15" s="58" t="s">
        <v>34</v>
      </c>
      <c r="F15" s="53">
        <v>18610</v>
      </c>
      <c r="G15" s="53">
        <f t="shared" si="7"/>
        <v>223320</v>
      </c>
      <c r="H15" s="55">
        <f>F15*5/100</f>
        <v>930.5</v>
      </c>
      <c r="I15" s="53">
        <f t="shared" si="9"/>
        <v>19540.5</v>
      </c>
      <c r="J15" s="53">
        <f t="shared" si="10"/>
        <v>11166</v>
      </c>
      <c r="K15" s="54">
        <v>875</v>
      </c>
      <c r="L15" s="53">
        <f t="shared" si="11"/>
        <v>10500</v>
      </c>
      <c r="M15" s="53">
        <f t="shared" si="12"/>
        <v>0</v>
      </c>
      <c r="N15" s="53">
        <f t="shared" si="13"/>
        <v>0</v>
      </c>
      <c r="O15" s="53">
        <f t="shared" si="14"/>
        <v>39</v>
      </c>
      <c r="P15" s="53">
        <f t="shared" si="15"/>
        <v>468</v>
      </c>
      <c r="Q15" s="53">
        <f t="shared" si="16"/>
        <v>586</v>
      </c>
      <c r="R15" s="53">
        <f t="shared" si="17"/>
        <v>7032</v>
      </c>
      <c r="S15" s="53">
        <f t="shared" si="1"/>
        <v>234486</v>
      </c>
      <c r="T15" s="53">
        <f t="shared" si="2"/>
        <v>18000</v>
      </c>
      <c r="U15" s="56">
        <f>T15+S15</f>
        <v>252486</v>
      </c>
      <c r="V15" s="59">
        <v>15190</v>
      </c>
      <c r="W15" s="35">
        <v>0</v>
      </c>
      <c r="X15" s="35">
        <v>15190</v>
      </c>
      <c r="Y15" s="35">
        <v>182280</v>
      </c>
      <c r="Z15" s="35">
        <v>9120</v>
      </c>
      <c r="AB15" s="39"/>
      <c r="AC15" s="39"/>
      <c r="AD15" s="39">
        <f>AB15+AC15</f>
        <v>0</v>
      </c>
      <c r="AE15" s="41">
        <v>18610</v>
      </c>
      <c r="AF15" s="40">
        <f t="shared" si="6"/>
        <v>0</v>
      </c>
    </row>
    <row r="16" spans="1:32" s="65" customFormat="1" ht="18.75" customHeight="1" x14ac:dyDescent="0.2">
      <c r="A16" s="60" t="s">
        <v>57</v>
      </c>
      <c r="B16" s="61"/>
      <c r="C16" s="61"/>
      <c r="D16" s="61"/>
      <c r="E16" s="62"/>
      <c r="F16" s="63">
        <f>SUM(F4+F7+F9)</f>
        <v>182470</v>
      </c>
      <c r="G16" s="63">
        <f>SUM(G4+G7+G9)</f>
        <v>2189640</v>
      </c>
      <c r="H16" s="63">
        <f>SUM(H4+H7+H9)</f>
        <v>9123.5</v>
      </c>
      <c r="I16" s="63">
        <f>SUM(I4+I7+I9)</f>
        <v>191593.5</v>
      </c>
      <c r="J16" s="63">
        <f>SUM(J4+J7+J9)</f>
        <v>109482</v>
      </c>
      <c r="K16" s="63">
        <f>SUM(K4+K7+K9)</f>
        <v>7875</v>
      </c>
      <c r="L16" s="63">
        <f>SUM(L4+L7+L9)</f>
        <v>94500</v>
      </c>
      <c r="M16" s="63">
        <f>SUM(M4+M7+M9)</f>
        <v>0</v>
      </c>
      <c r="N16" s="63">
        <f>SUM(N4+N7+N9)</f>
        <v>0</v>
      </c>
      <c r="O16" s="63">
        <f>SUM(O4+O7+O9)</f>
        <v>374</v>
      </c>
      <c r="P16" s="63">
        <f>SUM(P4+P7+P9)</f>
        <v>4488</v>
      </c>
      <c r="Q16" s="63">
        <f>SUM(Q4+Q7+Q9)</f>
        <v>5621</v>
      </c>
      <c r="R16" s="63">
        <f>SUM(R4+R7+R9)</f>
        <v>67452</v>
      </c>
      <c r="S16" s="63">
        <f>SUM(S4+S7+S9)</f>
        <v>2299122</v>
      </c>
      <c r="T16" s="63">
        <f>SUM(T4+T7+T9)</f>
        <v>166440</v>
      </c>
      <c r="U16" s="63">
        <f>SUM(U4+U7+U9)</f>
        <v>2465562</v>
      </c>
      <c r="V16" s="64" t="e">
        <f>SUM(#REF!)</f>
        <v>#REF!</v>
      </c>
      <c r="W16" s="64" t="e">
        <f>SUM(#REF!)</f>
        <v>#REF!</v>
      </c>
      <c r="X16" s="64" t="e">
        <f>SUM(#REF!)</f>
        <v>#REF!</v>
      </c>
      <c r="Y16" s="64" t="e">
        <f>SUM(#REF!)</f>
        <v>#REF!</v>
      </c>
      <c r="Z16" s="64" t="e">
        <f>SUM(#REF!)</f>
        <v>#REF!</v>
      </c>
      <c r="AA16" s="64" t="e">
        <f>SUM(#REF!)</f>
        <v>#REF!</v>
      </c>
      <c r="AB16" s="64" t="e">
        <f>SUM(#REF!)</f>
        <v>#REF!</v>
      </c>
      <c r="AC16" s="64" t="e">
        <f>SUM(#REF!)</f>
        <v>#REF!</v>
      </c>
      <c r="AD16" s="64" t="e">
        <f>SUM(#REF!)</f>
        <v>#REF!</v>
      </c>
    </row>
    <row r="17" spans="1:30" s="72" customFormat="1" ht="15.95" customHeight="1" x14ac:dyDescent="0.3">
      <c r="A17" s="66"/>
      <c r="B17" s="66"/>
      <c r="C17" s="66"/>
      <c r="D17" s="66"/>
      <c r="E17" s="6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9"/>
      <c r="V17" s="70"/>
      <c r="W17" s="71"/>
      <c r="X17" s="71"/>
      <c r="Y17" s="71"/>
      <c r="Z17" s="71"/>
      <c r="AB17" s="30"/>
      <c r="AC17" s="30"/>
      <c r="AD17" s="30"/>
    </row>
  </sheetData>
  <mergeCells count="5">
    <mergeCell ref="A1:Z1"/>
    <mergeCell ref="A3:D3"/>
    <mergeCell ref="A4:B4"/>
    <mergeCell ref="A7:B7"/>
    <mergeCell ref="A9:B9"/>
  </mergeCells>
  <printOptions horizontalCentered="1"/>
  <pageMargins left="0.31496062992125984" right="0" top="0.59055118110236227" bottom="0.39370078740157483" header="0.31496062992125984" footer="0.15748031496062992"/>
  <pageSetup paperSize="9" scale="68" orientation="landscape" horizontalDpi="300" verticalDpi="300" r:id="rId1"/>
  <headerFooter>
    <oddFooter>&amp;Cหน้าที่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สรุป70กองพัฒ</vt:lpstr>
      <vt:lpstr>สรุป70กองพัฒ!Print_Area</vt:lpstr>
      <vt:lpstr>สรุป70กองพัฒ!Print_Titles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2026-07-18T03:41:07Z</dcterms:created>
  <dcterms:modified xsi:type="dcterms:W3CDTF">2026-07-18T03:41:19Z</dcterms:modified>
</cp:coreProperties>
</file>