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กองแผน" sheetId="1" r:id="rId1"/>
  </sheets>
  <definedNames>
    <definedName name="_xlnm.Print_Area" localSheetId="0">สรุป70กองแผน!$A$1:$U$10</definedName>
    <definedName name="_xlnm.Print_Titles" localSheetId="0">สรุป70กองแผน!$2:$2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B10" i="1"/>
  <c r="Y10" i="1"/>
  <c r="AF9" i="1"/>
  <c r="AD9" i="1"/>
  <c r="M9" i="1"/>
  <c r="M8" i="1" s="1"/>
  <c r="L9" i="1"/>
  <c r="J9" i="1"/>
  <c r="I9" i="1"/>
  <c r="Q9" i="1" s="1"/>
  <c r="H9" i="1"/>
  <c r="G9" i="1"/>
  <c r="AF8" i="1"/>
  <c r="AD8" i="1"/>
  <c r="K8" i="1"/>
  <c r="K3" i="1" s="1"/>
  <c r="K10" i="1" s="1"/>
  <c r="H8" i="1"/>
  <c r="G8" i="1"/>
  <c r="F8" i="1"/>
  <c r="AF7" i="1"/>
  <c r="AD7" i="1"/>
  <c r="L7" i="1"/>
  <c r="J7" i="1"/>
  <c r="J6" i="1" s="1"/>
  <c r="H7" i="1"/>
  <c r="I7" i="1" s="1"/>
  <c r="G7" i="1"/>
  <c r="AD6" i="1"/>
  <c r="L6" i="1"/>
  <c r="K6" i="1"/>
  <c r="F6" i="1"/>
  <c r="AF6" i="1" s="1"/>
  <c r="AF3" i="1" s="1"/>
  <c r="AF5" i="1"/>
  <c r="AD5" i="1"/>
  <c r="L5" i="1"/>
  <c r="H5" i="1"/>
  <c r="J5" i="1" s="1"/>
  <c r="G5" i="1"/>
  <c r="G4" i="1" s="1"/>
  <c r="AD4" i="1"/>
  <c r="AA4" i="1"/>
  <c r="AA3" i="1" s="1"/>
  <c r="AA10" i="1" s="1"/>
  <c r="Z4" i="1"/>
  <c r="Y4" i="1"/>
  <c r="X4" i="1"/>
  <c r="X3" i="1" s="1"/>
  <c r="X10" i="1" s="1"/>
  <c r="W4" i="1"/>
  <c r="V4" i="1"/>
  <c r="V3" i="1" s="1"/>
  <c r="V10" i="1" s="1"/>
  <c r="L4" i="1"/>
  <c r="K4" i="1"/>
  <c r="F4" i="1"/>
  <c r="AE3" i="1"/>
  <c r="AD3" i="1"/>
  <c r="AD10" i="1" s="1"/>
  <c r="AC3" i="1"/>
  <c r="AB3" i="1"/>
  <c r="Z3" i="1"/>
  <c r="Z10" i="1" s="1"/>
  <c r="Y3" i="1"/>
  <c r="W3" i="1"/>
  <c r="W10" i="1" s="1"/>
  <c r="F3" i="1"/>
  <c r="F10" i="1" s="1"/>
  <c r="Q7" i="1" l="1"/>
  <c r="I6" i="1"/>
  <c r="O7" i="1"/>
  <c r="M7" i="1"/>
  <c r="R9" i="1"/>
  <c r="R8" i="1" s="1"/>
  <c r="Q8" i="1"/>
  <c r="S9" i="1"/>
  <c r="J4" i="1"/>
  <c r="J3" i="1" s="1"/>
  <c r="J10" i="1" s="1"/>
  <c r="I5" i="1"/>
  <c r="N9" i="1"/>
  <c r="N8" i="1" s="1"/>
  <c r="H4" i="1"/>
  <c r="O9" i="1"/>
  <c r="G6" i="1"/>
  <c r="I8" i="1"/>
  <c r="H6" i="1"/>
  <c r="J8" i="1"/>
  <c r="S8" i="1" s="1"/>
  <c r="L8" i="1"/>
  <c r="O8" i="1" l="1"/>
  <c r="P9" i="1"/>
  <c r="G3" i="1"/>
  <c r="G10" i="1" s="1"/>
  <c r="M6" i="1"/>
  <c r="N7" i="1"/>
  <c r="R7" i="1"/>
  <c r="R6" i="1" s="1"/>
  <c r="Q6" i="1"/>
  <c r="Q5" i="1"/>
  <c r="O5" i="1"/>
  <c r="M5" i="1"/>
  <c r="I4" i="1"/>
  <c r="I3" i="1" s="1"/>
  <c r="I10" i="1" s="1"/>
  <c r="P7" i="1"/>
  <c r="O6" i="1"/>
  <c r="H3" i="1"/>
  <c r="H10" i="1" s="1"/>
  <c r="L3" i="1"/>
  <c r="L10" i="1" s="1"/>
  <c r="M4" i="1" l="1"/>
  <c r="M3" i="1" s="1"/>
  <c r="M10" i="1" s="1"/>
  <c r="N5" i="1"/>
  <c r="O4" i="1"/>
  <c r="O3" i="1" s="1"/>
  <c r="O10" i="1" s="1"/>
  <c r="P5" i="1"/>
  <c r="Q4" i="1"/>
  <c r="Q3" i="1" s="1"/>
  <c r="Q10" i="1" s="1"/>
  <c r="R5" i="1"/>
  <c r="R4" i="1" s="1"/>
  <c r="R3" i="1" s="1"/>
  <c r="R10" i="1" s="1"/>
  <c r="T7" i="1"/>
  <c r="P6" i="1"/>
  <c r="T6" i="1" s="1"/>
  <c r="N6" i="1"/>
  <c r="S6" i="1" s="1"/>
  <c r="S7" i="1"/>
  <c r="P8" i="1"/>
  <c r="T8" i="1" s="1"/>
  <c r="T9" i="1"/>
  <c r="U9" i="1" s="1"/>
  <c r="U8" i="1" s="1"/>
  <c r="U7" i="1" l="1"/>
  <c r="U6" i="1" s="1"/>
  <c r="P4" i="1"/>
  <c r="P3" i="1" s="1"/>
  <c r="P10" i="1" s="1"/>
  <c r="T10" i="1" s="1"/>
  <c r="T5" i="1"/>
  <c r="N4" i="1"/>
  <c r="N3" i="1" s="1"/>
  <c r="N10" i="1" s="1"/>
  <c r="S10" i="1" s="1"/>
  <c r="S5" i="1"/>
  <c r="S4" i="1" s="1"/>
  <c r="S3" i="1" s="1"/>
  <c r="U5" i="1" l="1"/>
  <c r="U4" i="1" s="1"/>
  <c r="U3" i="1" s="1"/>
  <c r="U10" i="1" s="1"/>
  <c r="T4" i="1"/>
  <c r="T3" i="1" s="1"/>
</calcChain>
</file>

<file path=xl/sharedStrings.xml><?xml version="1.0" encoding="utf-8"?>
<sst xmlns="http://schemas.openxmlformats.org/spreadsheetml/2006/main" count="50" uniqueCount="44">
  <si>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</si>
  <si>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</si>
  <si>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</si>
  <si>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</si>
  <si>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</si>
  <si>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</si>
  <si>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</si>
  <si>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</si>
  <si>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</si>
  <si>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</si>
  <si>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</si>
  <si>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</si>
  <si>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</si>
  <si>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</si>
  <si>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</si>
  <si>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</si>
  <si>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</si>
  <si>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</si>
  <si>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</si>
  <si>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</si>
  <si>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</si>
  <si>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</si>
  <si>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</si>
  <si>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</si>
  <si>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</si>
  <si>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</si>
  <si>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</si>
  <si>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</si>
  <si>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</si>
  <si>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กองนโยบายและแผน</t>
    </r>
    <r>
      <rPr>
        <sz val="14"/>
        <rFont val="TH SarabunPSK"/>
        <family val="2"/>
      </rPr>
      <t>    (รวมทั้งหมด 3 คน)</t>
    </r>
  </si>
  <si>
    <r>
      <t>  </t>
    </r>
    <r>
      <rPr>
        <b/>
        <sz val="14"/>
        <rFont val="TH SarabunPSK"/>
        <family val="2"/>
      </rPr>
      <t>งานวิเคราะห์และงบประมาณ 1 อัตรา</t>
    </r>
  </si>
  <si>
    <t>    1 นายพลวัฒน์  ชินประวัติ</t>
  </si>
  <si>
    <t>นักวิเคราะห์นโยบายและแผน</t>
  </si>
  <si>
    <t>CW 479</t>
  </si>
  <si>
    <t>ปริญญาตรี</t>
  </si>
  <si>
    <r>
      <t>  </t>
    </r>
    <r>
      <rPr>
        <b/>
        <sz val="14"/>
        <rFont val="TH SarabunPSK"/>
        <family val="2"/>
      </rPr>
      <t>งานพันธกิจสากลและจัดอันดับมหาวิทยาลัย 1 อัตรา</t>
    </r>
  </si>
  <si>
    <t>    1 นางสาว วนัชพร  นามหงษา</t>
  </si>
  <si>
    <t>นักวิเทศสหการ</t>
  </si>
  <si>
    <t>อัตราเดิมปรับวุฒิ</t>
  </si>
  <si>
    <t>Sl 231</t>
  </si>
  <si>
    <r>
      <t>  </t>
    </r>
    <r>
      <rPr>
        <b/>
        <sz val="14"/>
        <rFont val="TH SarabunPSK"/>
        <family val="2"/>
      </rPr>
      <t>งานยุทธศาสตร์และติดตามประเมินผล 1 อัตรา</t>
    </r>
  </si>
  <si>
    <t>    2 นางสาว นวลศิริ  จันทร์สีเมือง</t>
  </si>
  <si>
    <t>CW 432</t>
  </si>
  <si>
    <t>รวมทั้งสิ้น 3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</si>
</sst>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F4E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horizontal="right" vertical="center" wrapText="1"/>
    </xf>
    <xf numFmtId="187" fontId="5" fillId="7" borderId="13" xfId="1" applyNumberFormat="1" applyFont="1" applyFill="1" applyBorder="1" applyAlignment="1">
      <alignment horizontal="right" vertical="center" wrapText="1"/>
    </xf>
    <xf numFmtId="0" fontId="6" fillId="8" borderId="0" xfId="0" applyFont="1" applyFill="1" applyAlignment="1">
      <alignment vertical="center"/>
    </xf>
    <xf numFmtId="0" fontId="6" fillId="9" borderId="10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right" vertical="center" wrapText="1"/>
    </xf>
    <xf numFmtId="187" fontId="7" fillId="9" borderId="14" xfId="1" applyNumberFormat="1" applyFont="1" applyFill="1" applyBorder="1" applyAlignment="1">
      <alignment horizontal="right" vertical="center" wrapText="1"/>
    </xf>
    <xf numFmtId="0" fontId="6" fillId="10" borderId="9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4" borderId="1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187" fontId="6" fillId="4" borderId="9" xfId="1" applyNumberFormat="1" applyFont="1" applyFill="1" applyBorder="1" applyAlignment="1">
      <alignment vertical="center" wrapText="1"/>
    </xf>
    <xf numFmtId="187" fontId="6" fillId="4" borderId="12" xfId="1" applyNumberFormat="1" applyFont="1" applyFill="1" applyBorder="1" applyAlignment="1">
      <alignment horizontal="right" vertical="center" wrapText="1"/>
    </xf>
    <xf numFmtId="187" fontId="6" fillId="4" borderId="13" xfId="1" applyNumberFormat="1" applyFont="1" applyFill="1" applyBorder="1" applyAlignment="1">
      <alignment horizontal="right" vertical="center" wrapText="1"/>
    </xf>
    <xf numFmtId="187" fontId="5" fillId="4" borderId="13" xfId="1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vertical="center"/>
    </xf>
    <xf numFmtId="0" fontId="6" fillId="4" borderId="9" xfId="0" applyFont="1" applyFill="1" applyBorder="1" applyAlignment="1">
      <alignment vertical="center"/>
    </xf>
    <xf numFmtId="187" fontId="6" fillId="4" borderId="0" xfId="0" applyNumberFormat="1" applyFont="1" applyFill="1" applyAlignment="1">
      <alignment vertical="center"/>
    </xf>
    <xf numFmtId="187" fontId="7" fillId="10" borderId="13" xfId="1" applyNumberFormat="1" applyFont="1" applyFill="1" applyBorder="1" applyAlignment="1">
      <alignment horizontal="right" vertical="center" wrapText="1"/>
    </xf>
    <xf numFmtId="187" fontId="6" fillId="11" borderId="0" xfId="0" applyNumberFormat="1" applyFont="1" applyFill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87" fontId="6" fillId="0" borderId="9" xfId="1" applyNumberFormat="1" applyFont="1" applyFill="1" applyBorder="1" applyAlignment="1">
      <alignment vertical="center" wrapText="1"/>
    </xf>
    <xf numFmtId="187" fontId="6" fillId="0" borderId="12" xfId="1" applyNumberFormat="1" applyFont="1" applyFill="1" applyBorder="1" applyAlignment="1">
      <alignment horizontal="right" vertical="center" wrapText="1"/>
    </xf>
    <xf numFmtId="187" fontId="6" fillId="0" borderId="13" xfId="1" applyNumberFormat="1" applyFont="1" applyFill="1" applyBorder="1" applyAlignment="1">
      <alignment horizontal="right" vertical="center" wrapText="1"/>
    </xf>
    <xf numFmtId="187" fontId="6" fillId="12" borderId="13" xfId="1" applyNumberFormat="1" applyFont="1" applyFill="1" applyBorder="1" applyAlignment="1">
      <alignment horizontal="right" vertical="center" wrapText="1"/>
    </xf>
    <xf numFmtId="187" fontId="6" fillId="13" borderId="13" xfId="1" applyNumberFormat="1" applyFont="1" applyFill="1" applyBorder="1" applyAlignment="1">
      <alignment horizontal="right" vertical="center" wrapText="1"/>
    </xf>
    <xf numFmtId="187" fontId="6" fillId="3" borderId="13" xfId="1" applyNumberFormat="1" applyFont="1" applyFill="1" applyBorder="1" applyAlignment="1">
      <alignment horizontal="right" vertical="center" wrapText="1"/>
    </xf>
    <xf numFmtId="187" fontId="6" fillId="5" borderId="13" xfId="1" applyNumberFormat="1" applyFont="1" applyFill="1" applyBorder="1" applyAlignment="1">
      <alignment horizontal="right" vertical="center" wrapText="1"/>
    </xf>
    <xf numFmtId="187" fontId="5" fillId="6" borderId="13" xfId="1" applyNumberFormat="1" applyFont="1" applyFill="1" applyBorder="1" applyAlignment="1">
      <alignment horizontal="right" vertical="center" wrapText="1"/>
    </xf>
    <xf numFmtId="187" fontId="6" fillId="14" borderId="13" xfId="1" applyNumberFormat="1" applyFont="1" applyFill="1" applyBorder="1" applyAlignment="1">
      <alignment horizontal="right" vertical="center" wrapText="1"/>
    </xf>
    <xf numFmtId="0" fontId="6" fillId="14" borderId="0" xfId="0" applyFont="1" applyFill="1" applyAlignment="1">
      <alignment vertical="center"/>
    </xf>
    <xf numFmtId="0" fontId="6" fillId="14" borderId="9" xfId="0" applyFont="1" applyFill="1" applyBorder="1" applyAlignment="1">
      <alignment vertical="center"/>
    </xf>
    <xf numFmtId="0" fontId="6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right" vertical="center" wrapText="1"/>
    </xf>
    <xf numFmtId="187" fontId="7" fillId="9" borderId="17" xfId="1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187" fontId="6" fillId="4" borderId="8" xfId="1" applyNumberFormat="1" applyFont="1" applyFill="1" applyBorder="1" applyAlignment="1">
      <alignment horizontal="right" vertical="center" wrapText="1"/>
    </xf>
    <xf numFmtId="187" fontId="5" fillId="4" borderId="8" xfId="1" applyNumberFormat="1" applyFont="1" applyFill="1" applyBorder="1" applyAlignment="1">
      <alignment horizontal="right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right" vertical="center" wrapText="1"/>
    </xf>
    <xf numFmtId="187" fontId="5" fillId="7" borderId="19" xfId="1" applyNumberFormat="1" applyFont="1" applyFill="1" applyBorder="1" applyAlignment="1">
      <alignment horizontal="right" vertical="center" wrapText="1"/>
    </xf>
    <xf numFmtId="187" fontId="5" fillId="5" borderId="19" xfId="1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vertical="center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"/>
  <sheetViews>
    <sheetView showGridLines="0" tabSelected="1" view="pageBreakPreview" zoomScaleNormal="90" zoomScaleSheetLayoutView="100" workbookViewId="0">
      <pane ySplit="2" topLeftCell="A3" activePane="bottomLeft" state="frozen"/>
      <selection pane="bottomLeft" activeCell="G8" sqref="G8"/>
    </sheetView>
  </sheetViews>
  <sheetFormatPr defaultColWidth="9" defaultRowHeight="18.75" x14ac:dyDescent="0.3"/>
  <cols>
    <col min="1" max="1" width="24.75" style="2" customWidth="1"/>
    <col min="2" max="2" width="19" style="2" customWidth="1"/>
    <col min="3" max="3" width="11.75" style="2" customWidth="1"/>
    <col min="4" max="4" width="7.125" style="2" customWidth="1"/>
    <col min="5" max="5" width="15.25" style="2" hidden="1" customWidth="1"/>
    <col min="6" max="6" width="8.875" style="70" customWidth="1"/>
    <col min="7" max="7" width="9.75" style="70" customWidth="1"/>
    <col min="8" max="8" width="8" style="70" customWidth="1"/>
    <col min="9" max="9" width="9" style="70" customWidth="1"/>
    <col min="10" max="10" width="8.875" style="70" customWidth="1"/>
    <col min="11" max="11" width="8.125" style="70" customWidth="1"/>
    <col min="12" max="12" width="8.75" style="70" customWidth="1"/>
    <col min="13" max="13" width="6.625" style="70" customWidth="1"/>
    <col min="14" max="14" width="7.375" style="70" customWidth="1"/>
    <col min="15" max="15" width="6.25" style="70" customWidth="1"/>
    <col min="16" max="16" width="8.375" style="70" customWidth="1"/>
    <col min="17" max="17" width="9.25" style="70" customWidth="1"/>
    <col min="18" max="19" width="9.625" style="70" customWidth="1"/>
    <col min="20" max="20" width="8.625" style="70" customWidth="1"/>
    <col min="21" max="21" width="8" style="71" customWidth="1"/>
    <col min="22" max="22" width="10.875" style="70" customWidth="1"/>
    <col min="23" max="23" width="5.75" style="70" customWidth="1"/>
    <col min="24" max="24" width="10.875" style="70" customWidth="1"/>
    <col min="25" max="25" width="11.25" style="70" customWidth="1"/>
    <col min="26" max="26" width="9.625" style="70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3" customFormat="1" ht="16.7" customHeight="1" x14ac:dyDescent="0.2">
      <c r="A3" s="18" t="s">
        <v>29</v>
      </c>
      <c r="B3" s="19"/>
      <c r="C3" s="19"/>
      <c r="D3" s="20"/>
      <c r="E3" s="21"/>
      <c r="F3" s="22">
        <f>F4+F6+F8</f>
        <v>57200</v>
      </c>
      <c r="G3" s="22">
        <f>G4+G6+G8</f>
        <v>686400</v>
      </c>
      <c r="H3" s="22">
        <f>H4+H6+H8</f>
        <v>2860</v>
      </c>
      <c r="I3" s="22">
        <f>I4+I6+I8</f>
        <v>60060</v>
      </c>
      <c r="J3" s="22">
        <f>J4+J6+J8</f>
        <v>34320</v>
      </c>
      <c r="K3" s="22">
        <f>K4+K6+K8</f>
        <v>2625</v>
      </c>
      <c r="L3" s="22">
        <f>L4+L6+L8</f>
        <v>31500</v>
      </c>
      <c r="M3" s="22">
        <f>M4+M6+M8</f>
        <v>0</v>
      </c>
      <c r="N3" s="22">
        <f>N4+N6+N8</f>
        <v>0</v>
      </c>
      <c r="O3" s="22">
        <f>O4+O6+O8</f>
        <v>120</v>
      </c>
      <c r="P3" s="22">
        <f>P4+P6+P8</f>
        <v>1440</v>
      </c>
      <c r="Q3" s="22">
        <f>Q4+Q6+Q8</f>
        <v>1802</v>
      </c>
      <c r="R3" s="22">
        <f>R4+R6+R8</f>
        <v>21624</v>
      </c>
      <c r="S3" s="22">
        <f>S4+S6+S8</f>
        <v>720720</v>
      </c>
      <c r="T3" s="22">
        <f>T4+T6+T8</f>
        <v>54564</v>
      </c>
      <c r="U3" s="22">
        <f>U4+U6+U8</f>
        <v>775284</v>
      </c>
      <c r="V3" s="22">
        <f>V4+V6+V8</f>
        <v>32840</v>
      </c>
      <c r="W3" s="22">
        <f>W4+W6+W8</f>
        <v>0</v>
      </c>
      <c r="X3" s="22">
        <f>X4+X6+X8</f>
        <v>32840</v>
      </c>
      <c r="Y3" s="22">
        <f>Y4+Y6+Y8</f>
        <v>394080</v>
      </c>
      <c r="Z3" s="22">
        <f>Z4+Z6+Z8</f>
        <v>19704</v>
      </c>
      <c r="AA3" s="22">
        <f>AA4+AA6+AA8</f>
        <v>0</v>
      </c>
      <c r="AB3" s="22">
        <f>AB4+AB6+AB8</f>
        <v>3</v>
      </c>
      <c r="AC3" s="22">
        <f>AC4+AC6+AC8</f>
        <v>0</v>
      </c>
      <c r="AD3" s="22">
        <f>AD4+AD6+AD8</f>
        <v>3</v>
      </c>
      <c r="AE3" s="22">
        <f>AE4+AE6+AE8</f>
        <v>0</v>
      </c>
      <c r="AF3" s="22">
        <f>AF4+AF6+AF8</f>
        <v>40700</v>
      </c>
    </row>
    <row r="4" spans="1:32" s="30" customFormat="1" ht="16.7" customHeight="1" x14ac:dyDescent="0.2">
      <c r="A4" s="24" t="s">
        <v>30</v>
      </c>
      <c r="B4" s="25"/>
      <c r="C4" s="26"/>
      <c r="D4" s="26"/>
      <c r="E4" s="27"/>
      <c r="F4" s="28">
        <f>SUM(F5)</f>
        <v>16500</v>
      </c>
      <c r="G4" s="28">
        <f t="shared" ref="G4:AA4" si="0">SUM(G5)</f>
        <v>198000</v>
      </c>
      <c r="H4" s="28">
        <f t="shared" si="0"/>
        <v>825</v>
      </c>
      <c r="I4" s="28">
        <f t="shared" si="0"/>
        <v>17325</v>
      </c>
      <c r="J4" s="28">
        <f t="shared" si="0"/>
        <v>9900</v>
      </c>
      <c r="K4" s="28">
        <f t="shared" si="0"/>
        <v>875</v>
      </c>
      <c r="L4" s="28">
        <f t="shared" si="0"/>
        <v>10500</v>
      </c>
      <c r="M4" s="28">
        <f t="shared" si="0"/>
        <v>0</v>
      </c>
      <c r="N4" s="28">
        <f t="shared" si="0"/>
        <v>0</v>
      </c>
      <c r="O4" s="28">
        <f t="shared" si="0"/>
        <v>35</v>
      </c>
      <c r="P4" s="28">
        <f t="shared" si="0"/>
        <v>420</v>
      </c>
      <c r="Q4" s="28">
        <f t="shared" si="0"/>
        <v>520</v>
      </c>
      <c r="R4" s="28">
        <f t="shared" si="0"/>
        <v>6240</v>
      </c>
      <c r="S4" s="28">
        <f t="shared" si="0"/>
        <v>207900</v>
      </c>
      <c r="T4" s="28">
        <f t="shared" si="0"/>
        <v>17160</v>
      </c>
      <c r="U4" s="28">
        <f t="shared" si="0"/>
        <v>225060</v>
      </c>
      <c r="V4" s="28">
        <f t="shared" si="0"/>
        <v>0</v>
      </c>
      <c r="W4" s="28">
        <f t="shared" si="0"/>
        <v>0</v>
      </c>
      <c r="X4" s="28">
        <f t="shared" si="0"/>
        <v>0</v>
      </c>
      <c r="Y4" s="28">
        <f t="shared" si="0"/>
        <v>0</v>
      </c>
      <c r="Z4" s="28">
        <f t="shared" si="0"/>
        <v>0</v>
      </c>
      <c r="AA4" s="28">
        <f t="shared" si="0"/>
        <v>0</v>
      </c>
      <c r="AB4" s="29">
        <v>1</v>
      </c>
      <c r="AC4" s="29">
        <v>0</v>
      </c>
      <c r="AD4" s="29">
        <f t="shared" ref="AD4:AD9" si="1">AB4+AC4</f>
        <v>1</v>
      </c>
    </row>
    <row r="5" spans="1:32" s="37" customFormat="1" ht="16.7" customHeight="1" x14ac:dyDescent="0.2">
      <c r="A5" s="31" t="s">
        <v>31</v>
      </c>
      <c r="B5" s="31" t="s">
        <v>32</v>
      </c>
      <c r="C5" s="31" t="s">
        <v>28</v>
      </c>
      <c r="D5" s="31" t="s">
        <v>33</v>
      </c>
      <c r="E5" s="32" t="s">
        <v>34</v>
      </c>
      <c r="F5" s="33">
        <v>16500</v>
      </c>
      <c r="G5" s="33">
        <f>F5*12</f>
        <v>198000</v>
      </c>
      <c r="H5" s="33">
        <f>F5*5/100</f>
        <v>825</v>
      </c>
      <c r="I5" s="34">
        <f>F5+H5</f>
        <v>17325</v>
      </c>
      <c r="J5" s="35">
        <f>H5*12</f>
        <v>9900</v>
      </c>
      <c r="K5" s="35">
        <v>875</v>
      </c>
      <c r="L5" s="35">
        <f>K5*12</f>
        <v>10500</v>
      </c>
      <c r="M5" s="35">
        <f t="shared" ref="M5" si="2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5">
        <f>M5*12</f>
        <v>0</v>
      </c>
      <c r="O5" s="35">
        <f>ROUND(I5*0.2%,0)</f>
        <v>35</v>
      </c>
      <c r="P5" s="35">
        <f>O5*12</f>
        <v>420</v>
      </c>
      <c r="Q5" s="35">
        <f>ROUND(I5*3%,0)</f>
        <v>520</v>
      </c>
      <c r="R5" s="35">
        <f>Q5*12</f>
        <v>6240</v>
      </c>
      <c r="S5" s="35">
        <f>G5+J5+N5</f>
        <v>207900</v>
      </c>
      <c r="T5" s="35">
        <f>L5+P5+R5</f>
        <v>17160</v>
      </c>
      <c r="U5" s="36">
        <f>T5+S5</f>
        <v>225060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B5" s="38"/>
      <c r="AC5" s="38"/>
      <c r="AD5" s="38">
        <f t="shared" si="1"/>
        <v>0</v>
      </c>
      <c r="AE5" s="37">
        <v>16500</v>
      </c>
      <c r="AF5" s="39">
        <f>F5-AE5</f>
        <v>0</v>
      </c>
    </row>
    <row r="6" spans="1:32" s="30" customFormat="1" ht="16.7" customHeight="1" x14ac:dyDescent="0.2">
      <c r="A6" s="24" t="s">
        <v>35</v>
      </c>
      <c r="B6" s="25"/>
      <c r="C6" s="26"/>
      <c r="D6" s="26"/>
      <c r="E6" s="27"/>
      <c r="F6" s="28">
        <f>SUM(F7)</f>
        <v>21180</v>
      </c>
      <c r="G6" s="28">
        <f>SUM(G7)</f>
        <v>254160</v>
      </c>
      <c r="H6" s="28">
        <f t="shared" ref="H6:V6" si="3">SUM(H7)</f>
        <v>1059</v>
      </c>
      <c r="I6" s="28">
        <f t="shared" si="3"/>
        <v>22239</v>
      </c>
      <c r="J6" s="28">
        <f t="shared" si="3"/>
        <v>12708</v>
      </c>
      <c r="K6" s="28">
        <f t="shared" si="3"/>
        <v>875</v>
      </c>
      <c r="L6" s="28">
        <f t="shared" si="3"/>
        <v>10500</v>
      </c>
      <c r="M6" s="28">
        <f t="shared" si="3"/>
        <v>0</v>
      </c>
      <c r="N6" s="28">
        <f t="shared" si="3"/>
        <v>0</v>
      </c>
      <c r="O6" s="28">
        <f t="shared" si="3"/>
        <v>44</v>
      </c>
      <c r="P6" s="28">
        <f t="shared" si="3"/>
        <v>528</v>
      </c>
      <c r="Q6" s="28">
        <f t="shared" si="3"/>
        <v>667</v>
      </c>
      <c r="R6" s="28">
        <f t="shared" si="3"/>
        <v>8004</v>
      </c>
      <c r="S6" s="28">
        <f t="shared" ref="S6:S10" si="4">G6+J6+N6</f>
        <v>266868</v>
      </c>
      <c r="T6" s="28">
        <f t="shared" ref="T6:T10" si="5">L6+P6+R6</f>
        <v>19032</v>
      </c>
      <c r="U6" s="28">
        <f t="shared" si="3"/>
        <v>285900</v>
      </c>
      <c r="V6" s="40">
        <v>16420</v>
      </c>
      <c r="W6" s="40">
        <v>0</v>
      </c>
      <c r="X6" s="40">
        <v>16420</v>
      </c>
      <c r="Y6" s="40">
        <v>197040</v>
      </c>
      <c r="Z6" s="40">
        <v>9852</v>
      </c>
      <c r="AB6" s="29">
        <v>1</v>
      </c>
      <c r="AC6" s="29">
        <v>0</v>
      </c>
      <c r="AD6" s="29">
        <f t="shared" si="1"/>
        <v>1</v>
      </c>
      <c r="AF6" s="41">
        <f t="shared" ref="AF6:AF9" si="6">F6-AE6</f>
        <v>21180</v>
      </c>
    </row>
    <row r="7" spans="1:32" s="53" customFormat="1" ht="16.7" customHeight="1" x14ac:dyDescent="0.2">
      <c r="A7" s="42" t="s">
        <v>36</v>
      </c>
      <c r="B7" s="42" t="s">
        <v>37</v>
      </c>
      <c r="C7" s="42" t="s">
        <v>38</v>
      </c>
      <c r="D7" s="42" t="s">
        <v>39</v>
      </c>
      <c r="E7" s="43" t="s">
        <v>34</v>
      </c>
      <c r="F7" s="44">
        <v>21180</v>
      </c>
      <c r="G7" s="44">
        <f>F7*12</f>
        <v>254160</v>
      </c>
      <c r="H7" s="44">
        <f>F7*5/100</f>
        <v>1059</v>
      </c>
      <c r="I7" s="45">
        <f>F7+H7</f>
        <v>22239</v>
      </c>
      <c r="J7" s="46">
        <f>H7*12</f>
        <v>12708</v>
      </c>
      <c r="K7" s="46">
        <v>875</v>
      </c>
      <c r="L7" s="46">
        <f>K7*12</f>
        <v>10500</v>
      </c>
      <c r="M7" s="47">
        <f t="shared" ref="M7" si="7">IF(OR(B7="คนงาน",B7="เจ้าหน้าที่รักษาความปลอดภัย",B7="พนักงานขับรถยนต์"),MAX(0, MIN(1500, 11000 - I7)),MAX(0, MIN(1500, 14600 - I7)))</f>
        <v>0</v>
      </c>
      <c r="N7" s="48">
        <f>M7*12</f>
        <v>0</v>
      </c>
      <c r="O7" s="48">
        <f>ROUND(I7*0.2%,0)</f>
        <v>44</v>
      </c>
      <c r="P7" s="48">
        <f>O7*12</f>
        <v>528</v>
      </c>
      <c r="Q7" s="48">
        <f>ROUND(I7*3%,0)</f>
        <v>667</v>
      </c>
      <c r="R7" s="48">
        <f>Q7*12</f>
        <v>8004</v>
      </c>
      <c r="S7" s="49">
        <f t="shared" si="4"/>
        <v>266868</v>
      </c>
      <c r="T7" s="50">
        <f t="shared" si="5"/>
        <v>19032</v>
      </c>
      <c r="U7" s="51">
        <f>T7+S7</f>
        <v>285900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B7" s="54"/>
      <c r="AC7" s="54"/>
      <c r="AD7" s="54">
        <f t="shared" si="1"/>
        <v>0</v>
      </c>
      <c r="AE7" s="53">
        <v>21180</v>
      </c>
      <c r="AF7" s="41">
        <f t="shared" si="6"/>
        <v>0</v>
      </c>
    </row>
    <row r="8" spans="1:32" s="30" customFormat="1" ht="16.7" customHeight="1" x14ac:dyDescent="0.2">
      <c r="A8" s="55" t="s">
        <v>40</v>
      </c>
      <c r="B8" s="56"/>
      <c r="C8" s="57"/>
      <c r="D8" s="57"/>
      <c r="E8" s="58"/>
      <c r="F8" s="59">
        <f>SUM(F9)</f>
        <v>19520</v>
      </c>
      <c r="G8" s="59">
        <f t="shared" ref="G8:U8" si="8">SUM(G9)</f>
        <v>234240</v>
      </c>
      <c r="H8" s="59">
        <f t="shared" si="8"/>
        <v>976</v>
      </c>
      <c r="I8" s="59">
        <f t="shared" si="8"/>
        <v>20496</v>
      </c>
      <c r="J8" s="59">
        <f t="shared" si="8"/>
        <v>11712</v>
      </c>
      <c r="K8" s="59">
        <f t="shared" si="8"/>
        <v>875</v>
      </c>
      <c r="L8" s="59">
        <f t="shared" si="8"/>
        <v>10500</v>
      </c>
      <c r="M8" s="59">
        <f t="shared" si="8"/>
        <v>0</v>
      </c>
      <c r="N8" s="59">
        <f t="shared" si="8"/>
        <v>0</v>
      </c>
      <c r="O8" s="59">
        <f t="shared" si="8"/>
        <v>41</v>
      </c>
      <c r="P8" s="59">
        <f t="shared" si="8"/>
        <v>492</v>
      </c>
      <c r="Q8" s="59">
        <f t="shared" si="8"/>
        <v>615</v>
      </c>
      <c r="R8" s="59">
        <f t="shared" si="8"/>
        <v>7380</v>
      </c>
      <c r="S8" s="59">
        <f t="shared" si="4"/>
        <v>245952</v>
      </c>
      <c r="T8" s="59">
        <f t="shared" si="5"/>
        <v>18372</v>
      </c>
      <c r="U8" s="59">
        <f t="shared" si="8"/>
        <v>264324</v>
      </c>
      <c r="V8" s="40">
        <v>16420</v>
      </c>
      <c r="W8" s="40">
        <v>0</v>
      </c>
      <c r="X8" s="40">
        <v>16420</v>
      </c>
      <c r="Y8" s="40">
        <v>197040</v>
      </c>
      <c r="Z8" s="40">
        <v>9852</v>
      </c>
      <c r="AB8" s="29">
        <v>1</v>
      </c>
      <c r="AC8" s="29">
        <v>0</v>
      </c>
      <c r="AD8" s="29">
        <f t="shared" si="1"/>
        <v>1</v>
      </c>
      <c r="AF8" s="41">
        <f t="shared" si="6"/>
        <v>19520</v>
      </c>
    </row>
    <row r="9" spans="1:32" s="37" customFormat="1" ht="16.7" customHeight="1" x14ac:dyDescent="0.2">
      <c r="A9" s="60" t="s">
        <v>41</v>
      </c>
      <c r="B9" s="60" t="s">
        <v>32</v>
      </c>
      <c r="C9" s="60" t="s">
        <v>27</v>
      </c>
      <c r="D9" s="60" t="s">
        <v>42</v>
      </c>
      <c r="E9" s="61" t="s">
        <v>34</v>
      </c>
      <c r="F9" s="62">
        <v>19520</v>
      </c>
      <c r="G9" s="62">
        <f>F9*12</f>
        <v>234240</v>
      </c>
      <c r="H9" s="62">
        <f>F9*5/100</f>
        <v>976</v>
      </c>
      <c r="I9" s="62">
        <f>F9+H9</f>
        <v>20496</v>
      </c>
      <c r="J9" s="62">
        <f>H9*12</f>
        <v>11712</v>
      </c>
      <c r="K9" s="62">
        <v>875</v>
      </c>
      <c r="L9" s="62">
        <f>K9*12</f>
        <v>10500</v>
      </c>
      <c r="M9" s="62">
        <f t="shared" ref="M9" si="9">IF(OR(B9="คนงาน",B9="เจ้าหน้าที่รักษาความปลอดภัย",B9="พนักงานขับรถยนต์"),MAX(0, MIN(1500, 11000 - I9)),MAX(0, MIN(1500, 14600 - I9)))</f>
        <v>0</v>
      </c>
      <c r="N9" s="62">
        <f>M9*12</f>
        <v>0</v>
      </c>
      <c r="O9" s="62">
        <f>ROUND(I9*0.2%,0)</f>
        <v>41</v>
      </c>
      <c r="P9" s="62">
        <f>O9*12</f>
        <v>492</v>
      </c>
      <c r="Q9" s="62">
        <f>ROUND(I9*3%,0)</f>
        <v>615</v>
      </c>
      <c r="R9" s="62">
        <f>Q9*12</f>
        <v>7380</v>
      </c>
      <c r="S9" s="62">
        <f t="shared" si="4"/>
        <v>245952</v>
      </c>
      <c r="T9" s="62">
        <f t="shared" si="5"/>
        <v>18372</v>
      </c>
      <c r="U9" s="63">
        <f>T9+S9</f>
        <v>264324</v>
      </c>
      <c r="V9" s="35">
        <v>16420</v>
      </c>
      <c r="W9" s="35">
        <v>0</v>
      </c>
      <c r="X9" s="35">
        <v>16420</v>
      </c>
      <c r="Y9" s="35">
        <v>197040</v>
      </c>
      <c r="Z9" s="35">
        <v>9852</v>
      </c>
      <c r="AB9" s="38"/>
      <c r="AC9" s="38"/>
      <c r="AD9" s="38">
        <f t="shared" si="1"/>
        <v>0</v>
      </c>
      <c r="AE9" s="37">
        <v>19520</v>
      </c>
      <c r="AF9" s="39">
        <f t="shared" si="6"/>
        <v>0</v>
      </c>
    </row>
    <row r="10" spans="1:32" s="69" customFormat="1" ht="18.75" customHeight="1" x14ac:dyDescent="0.2">
      <c r="A10" s="64" t="s">
        <v>43</v>
      </c>
      <c r="B10" s="65"/>
      <c r="C10" s="65"/>
      <c r="D10" s="65"/>
      <c r="E10" s="66"/>
      <c r="F10" s="67">
        <f>SUM(F3)</f>
        <v>57200</v>
      </c>
      <c r="G10" s="67">
        <f t="shared" ref="G10:AD10" si="10">SUM(G3)</f>
        <v>686400</v>
      </c>
      <c r="H10" s="67">
        <f>SUM(H3)</f>
        <v>2860</v>
      </c>
      <c r="I10" s="67">
        <f t="shared" si="10"/>
        <v>60060</v>
      </c>
      <c r="J10" s="67">
        <f t="shared" si="10"/>
        <v>34320</v>
      </c>
      <c r="K10" s="67">
        <f t="shared" si="10"/>
        <v>2625</v>
      </c>
      <c r="L10" s="67">
        <f t="shared" si="10"/>
        <v>31500</v>
      </c>
      <c r="M10" s="67">
        <f t="shared" si="10"/>
        <v>0</v>
      </c>
      <c r="N10" s="67">
        <f t="shared" si="10"/>
        <v>0</v>
      </c>
      <c r="O10" s="67">
        <f t="shared" si="10"/>
        <v>120</v>
      </c>
      <c r="P10" s="67">
        <f t="shared" si="10"/>
        <v>1440</v>
      </c>
      <c r="Q10" s="67">
        <f t="shared" si="10"/>
        <v>1802</v>
      </c>
      <c r="R10" s="67">
        <f t="shared" si="10"/>
        <v>21624</v>
      </c>
      <c r="S10" s="67">
        <f t="shared" si="4"/>
        <v>720720</v>
      </c>
      <c r="T10" s="67">
        <f t="shared" si="5"/>
        <v>54564</v>
      </c>
      <c r="U10" s="67">
        <f t="shared" si="10"/>
        <v>775284</v>
      </c>
      <c r="V10" s="68">
        <f t="shared" si="10"/>
        <v>32840</v>
      </c>
      <c r="W10" s="68">
        <f t="shared" si="10"/>
        <v>0</v>
      </c>
      <c r="X10" s="68">
        <f t="shared" si="10"/>
        <v>32840</v>
      </c>
      <c r="Y10" s="68">
        <f t="shared" si="10"/>
        <v>394080</v>
      </c>
      <c r="Z10" s="68">
        <f t="shared" si="10"/>
        <v>19704</v>
      </c>
      <c r="AA10" s="68">
        <f t="shared" si="10"/>
        <v>0</v>
      </c>
      <c r="AB10" s="68">
        <f>SUM(AB3)</f>
        <v>3</v>
      </c>
      <c r="AC10" s="68">
        <f>SUM(AC3)</f>
        <v>0</v>
      </c>
      <c r="AD10" s="68">
        <f t="shared" si="10"/>
        <v>3</v>
      </c>
    </row>
  </sheetData>
  <mergeCells count="5">
    <mergeCell ref="A1:Z1"/>
    <mergeCell ref="A3:D3"/>
    <mergeCell ref="A4:B4"/>
    <mergeCell ref="A6:B6"/>
    <mergeCell ref="A8:B8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สรุป70กองแผน</vt:lpstr>
      <vt:lpstr>สรุป70กองแผน!Print_Area</vt:lpstr>
      <vt:lpstr>สรุป70กองแผน!Print_Titles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2026-07-18T03:41:27Z</dcterms:created>
  <dcterms:modified xsi:type="dcterms:W3CDTF">2026-07-18T03:41:36Z</dcterms:modified>
</cp:coreProperties>
</file>