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40.30\e\ประมาณการรายรับ ประจำปีงบประมาณ พ.ศ. 2569\7. ประชุมชี้แจงหลักเกณฑ์จัดทำงบประมาณ พ.ศ. 2569 7 กรกฎาคม 2568\งบบุคลากร\"/>
    </mc:Choice>
  </mc:AlternateContent>
  <xr:revisionPtr revIDLastSave="0" documentId="8_{2281DA96-8440-41DA-8D96-B4022E1DEF1E}" xr6:coauthVersionLast="47" xr6:coauthVersionMax="47" xr10:uidLastSave="{00000000-0000-0000-0000-000000000000}"/>
  <bookViews>
    <workbookView xWindow="-120" yWindow="-120" windowWidth="24240" windowHeight="13140" xr2:uid="{265100B3-E31F-4835-A106-595FB949DA79}"/>
  </bookViews>
  <sheets>
    <sheet name="สรุป68บริการ" sheetId="1" r:id="rId1"/>
  </sheets>
  <definedNames>
    <definedName name="_xlnm.Print_Area" localSheetId="0">สรุป68บริการ!$A$1:$U$11</definedName>
    <definedName name="_xlnm.Print_Titles" localSheetId="0">สรุป68บริการ!$2:$2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1" i="1" l="1"/>
  <c r="W11" i="1"/>
  <c r="AD10" i="1"/>
  <c r="M10" i="1"/>
  <c r="N10" i="1" s="1"/>
  <c r="S10" i="1" s="1"/>
  <c r="L10" i="1"/>
  <c r="J10" i="1"/>
  <c r="J8" i="1" s="1"/>
  <c r="J7" i="1" s="1"/>
  <c r="I10" i="1"/>
  <c r="Q10" i="1" s="1"/>
  <c r="R10" i="1" s="1"/>
  <c r="G10" i="1"/>
  <c r="AD9" i="1"/>
  <c r="O9" i="1"/>
  <c r="M9" i="1"/>
  <c r="M8" i="1" s="1"/>
  <c r="M7" i="1" s="1"/>
  <c r="M11" i="1" s="1"/>
  <c r="L9" i="1"/>
  <c r="L8" i="1" s="1"/>
  <c r="L7" i="1" s="1"/>
  <c r="J9" i="1"/>
  <c r="I9" i="1"/>
  <c r="I8" i="1" s="1"/>
  <c r="I7" i="1" s="1"/>
  <c r="I11" i="1" s="1"/>
  <c r="G9" i="1"/>
  <c r="AD8" i="1"/>
  <c r="K8" i="1"/>
  <c r="K7" i="1" s="1"/>
  <c r="K11" i="1" s="1"/>
  <c r="H8" i="1"/>
  <c r="H7" i="1" s="1"/>
  <c r="H11" i="1" s="1"/>
  <c r="F8" i="1"/>
  <c r="AD7" i="1"/>
  <c r="AC7" i="1"/>
  <c r="AB7" i="1"/>
  <c r="AB11" i="1" s="1"/>
  <c r="AA7" i="1"/>
  <c r="AA11" i="1" s="1"/>
  <c r="Z7" i="1"/>
  <c r="Y7" i="1"/>
  <c r="Y11" i="1" s="1"/>
  <c r="X7" i="1"/>
  <c r="X11" i="1" s="1"/>
  <c r="W7" i="1"/>
  <c r="V7" i="1"/>
  <c r="V11" i="1" s="1"/>
  <c r="F7" i="1"/>
  <c r="F11" i="1" s="1"/>
  <c r="AD5" i="1"/>
  <c r="Q5" i="1"/>
  <c r="R5" i="1" s="1"/>
  <c r="R4" i="1" s="1"/>
  <c r="R3" i="1" s="1"/>
  <c r="O5" i="1"/>
  <c r="P5" i="1" s="1"/>
  <c r="P4" i="1" s="1"/>
  <c r="P3" i="1" s="1"/>
  <c r="M5" i="1"/>
  <c r="N5" i="1" s="1"/>
  <c r="N4" i="1" s="1"/>
  <c r="N3" i="1" s="1"/>
  <c r="L5" i="1"/>
  <c r="L4" i="1" s="1"/>
  <c r="L3" i="1" s="1"/>
  <c r="J5" i="1"/>
  <c r="J4" i="1" s="1"/>
  <c r="J3" i="1" s="1"/>
  <c r="I5" i="1"/>
  <c r="G5" i="1"/>
  <c r="AD4" i="1"/>
  <c r="O4" i="1"/>
  <c r="O3" i="1" s="1"/>
  <c r="M4" i="1"/>
  <c r="M3" i="1" s="1"/>
  <c r="K4" i="1"/>
  <c r="I4" i="1"/>
  <c r="H4" i="1"/>
  <c r="G4" i="1"/>
  <c r="G3" i="1" s="1"/>
  <c r="F4" i="1"/>
  <c r="AC3" i="1"/>
  <c r="AC11" i="1" s="1"/>
  <c r="AB3" i="1"/>
  <c r="AD3" i="1" s="1"/>
  <c r="K3" i="1"/>
  <c r="I3" i="1"/>
  <c r="H3" i="1"/>
  <c r="F3" i="1"/>
  <c r="S5" i="1" l="1"/>
  <c r="S4" i="1" s="1"/>
  <c r="S3" i="1" s="1"/>
  <c r="L11" i="1"/>
  <c r="O8" i="1"/>
  <c r="O7" i="1" s="1"/>
  <c r="O11" i="1" s="1"/>
  <c r="AD11" i="1"/>
  <c r="J11" i="1"/>
  <c r="T5" i="1"/>
  <c r="N9" i="1"/>
  <c r="N8" i="1" s="1"/>
  <c r="N7" i="1" s="1"/>
  <c r="N11" i="1" s="1"/>
  <c r="G8" i="1"/>
  <c r="G7" i="1" s="1"/>
  <c r="G11" i="1" s="1"/>
  <c r="Q9" i="1"/>
  <c r="O10" i="1"/>
  <c r="P10" i="1" s="1"/>
  <c r="T10" i="1" s="1"/>
  <c r="U10" i="1" s="1"/>
  <c r="Q4" i="1"/>
  <c r="Q3" i="1" s="1"/>
  <c r="P9" i="1"/>
  <c r="P8" i="1" s="1"/>
  <c r="P7" i="1" s="1"/>
  <c r="P11" i="1" s="1"/>
  <c r="T9" i="1"/>
  <c r="T8" i="1" l="1"/>
  <c r="T7" i="1" s="1"/>
  <c r="T11" i="1" s="1"/>
  <c r="Q8" i="1"/>
  <c r="Q7" i="1" s="1"/>
  <c r="Q11" i="1" s="1"/>
  <c r="R9" i="1"/>
  <c r="R8" i="1" s="1"/>
  <c r="R7" i="1" s="1"/>
  <c r="R11" i="1" s="1"/>
  <c r="U5" i="1"/>
  <c r="U4" i="1" s="1"/>
  <c r="U3" i="1" s="1"/>
  <c r="T4" i="1"/>
  <c r="T3" i="1" s="1"/>
  <c r="S9" i="1" l="1"/>
  <c r="S8" i="1" l="1"/>
  <c r="S7" i="1" s="1"/>
  <c r="S11" i="1" s="1"/>
  <c r="U9" i="1"/>
  <c r="U8" i="1" s="1"/>
  <c r="U7" i="1" s="1"/>
  <c r="U11" i="1" s="1"/>
</calcChain>
</file>

<file path=xl/sharedStrings.xml><?xml version="1.0" encoding="utf-8"?>
<sst xmlns="http://schemas.openxmlformats.org/spreadsheetml/2006/main" count="50" uniqueCount="44">
  <si>
    <t>คำขอตั้งงบประมาณเงินรายได้จากการบริการฯ รายเดือน ประจำปีงบประมาณ พ.ศ. 2569</t>
  </si>
  <si>
    <t>ชื่อ - สกุล</t>
  </si>
  <si>
    <t>ชื่อตำแหน่ง</t>
  </si>
  <si>
    <t>ประเภทอัตรา</t>
  </si>
  <si>
    <t>เลขตำแหน่ง</t>
  </si>
  <si>
    <t>วุฒิการศึกษาที่บรรจุ</t>
  </si>
  <si>
    <t>เงินเดือน</t>
  </si>
  <si>
    <t>เงินเดือน*12</t>
  </si>
  <si>
    <t>เงินเลื่อนขั้น</t>
  </si>
  <si>
    <t>เงินเดือน+
เงินเลื่อนขั้น</t>
  </si>
  <si>
    <t>เงินเลื่อนขั้น*12</t>
  </si>
  <si>
    <t>ประกัน
สังคม</t>
  </si>
  <si>
    <t>ประกัน
สังคม*12</t>
  </si>
  <si>
    <t>ค่า
ครองชีพ</t>
  </si>
  <si>
    <t>ค่าครองชีพ*12</t>
  </si>
  <si>
    <t>กองทุน
ทดแทน
 0.2%</t>
  </si>
  <si>
    <t>กองทุน
ทดแทน 
0.2%*12</t>
  </si>
  <si>
    <t>กองทุนสำรองเลี้ยงชีพ</t>
  </si>
  <si>
    <t>กองทุนสำรองเลี้ยงชีพ*12</t>
  </si>
  <si>
    <t>รวมงบบุคลากร</t>
  </si>
  <si>
    <t>รวมงบ
ใช้สอย</t>
  </si>
  <si>
    <t>รวม</t>
  </si>
  <si>
    <t>รวมเงินเลื่อนขั้น</t>
  </si>
  <si>
    <t>เงินเพิ่ม</t>
  </si>
  <si>
    <t>รวมทั้งสิ้น</t>
  </si>
  <si>
    <t>รวมเงินเดือนทั้งปี</t>
  </si>
  <si>
    <t>งบประกันสังคม</t>
  </si>
  <si>
    <t>อัตราเดิม</t>
  </si>
  <si>
    <t>อัตราใหม่</t>
  </si>
  <si>
    <t>กองกลาง  งบประมาณเงินรายได้จากการบริการฯ  (รวมทั้งหมด 1คน)</t>
  </si>
  <si>
    <r>
      <t>  </t>
    </r>
    <r>
      <rPr>
        <b/>
        <sz val="14"/>
        <rFont val="TH SarabunPSK"/>
        <family val="2"/>
      </rPr>
      <t>หน่วยอาคารสถานที่</t>
    </r>
  </si>
  <si>
    <t>    1 นาย ณัฐวุฒิ  โคตรวงศ์  </t>
  </si>
  <si>
    <t>ช่างเทคนิค</t>
  </si>
  <si>
    <t>CW 460</t>
  </si>
  <si>
    <t>อนุปริญญา</t>
  </si>
  <si>
    <t>กองพัฒนานักศึกษา   งบประมาณเงินรายได้จากการบริการฯ   (รวมทั้งหมด 2 คน)</t>
  </si>
  <si>
    <r>
      <t>  </t>
    </r>
    <r>
      <rPr>
        <b/>
        <sz val="14"/>
        <rFont val="TH SarabunPSK"/>
        <family val="2"/>
      </rPr>
      <t>งานสวัสดิการนักศึกษาและทุนการศึกษา 2 อัตรา</t>
    </r>
  </si>
  <si>
    <t>    1 นางสาว ภัคนันท์  ไชยนา</t>
  </si>
  <si>
    <t>นักวิชาการศึกษา</t>
  </si>
  <si>
    <t>CW 419</t>
  </si>
  <si>
    <t>ปริญญาตรี</t>
  </si>
  <si>
    <t>    2 นางสาว อรปรียา  บุตรสอน</t>
  </si>
  <si>
    <t>CW 436</t>
  </si>
  <si>
    <t>รวมทั้งสิ้น 3 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</si>
</sst>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>
    <font>
      <sz val="11"/>
      <color theme="1"/>
      <name val="Calibri"/>
      <charset val="222"/>
      <scheme val="minor"/>
    </font>
    <font>
      <b/>
      <sz val="1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1"/>
      <color theme="1"/>
      <name val="Calibri"/>
      <family val="2"/>
      <scheme val="minor"/>
    </font>
    <font>
      <u/>
      <sz val="14"/>
      <name val="TH SarabunPSK"/>
      <family val="2"/>
    </font>
    <font>
      <b/>
      <u/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rgb="FF78C7D8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rgb="FFF5F4EF"/>
        <bgColor indexed="64"/>
      </patternFill>
    </fill>
    <fill>
      <patternFill patternType="solid">
        <fgColor theme="8" tint="0.7999511703848384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5" borderId="3" xfId="1" applyNumberFormat="1" applyFont="1" applyFill="1" applyBorder="1" applyAlignment="1">
      <alignment horizontal="center" vertical="center" wrapText="1"/>
    </xf>
    <xf numFmtId="164" fontId="3" fillId="4" borderId="5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164" fontId="3" fillId="5" borderId="5" xfId="1" applyNumberFormat="1" applyFont="1" applyFill="1" applyBorder="1" applyAlignment="1">
      <alignment horizontal="center" vertical="center" wrapText="1"/>
    </xf>
    <xf numFmtId="164" fontId="3" fillId="6" borderId="6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3" fillId="2" borderId="8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0" fontId="3" fillId="5" borderId="9" xfId="0" applyFont="1" applyFill="1" applyBorder="1" applyAlignment="1">
      <alignment vertical="center" wrapText="1"/>
    </xf>
    <xf numFmtId="43" fontId="3" fillId="5" borderId="9" xfId="1" applyFont="1" applyFill="1" applyBorder="1" applyAlignment="1">
      <alignment horizontal="right" vertical="center" wrapText="1"/>
    </xf>
    <xf numFmtId="164" fontId="3" fillId="5" borderId="9" xfId="1" applyNumberFormat="1" applyFont="1" applyFill="1" applyBorder="1" applyAlignment="1">
      <alignment horizontal="right" vertical="center" wrapText="1"/>
    </xf>
    <xf numFmtId="164" fontId="3" fillId="5" borderId="10" xfId="1" applyNumberFormat="1" applyFont="1" applyFill="1" applyBorder="1" applyAlignment="1">
      <alignment horizontal="right" vertical="center" wrapText="1"/>
    </xf>
    <xf numFmtId="164" fontId="3" fillId="5" borderId="11" xfId="1" applyNumberFormat="1" applyFont="1" applyFill="1" applyBorder="1" applyAlignment="1">
      <alignment horizontal="right" vertical="center" wrapText="1"/>
    </xf>
    <xf numFmtId="0" fontId="3" fillId="5" borderId="0" xfId="0" applyFont="1" applyFill="1" applyAlignment="1">
      <alignment vertical="center"/>
    </xf>
    <xf numFmtId="0" fontId="3" fillId="5" borderId="9" xfId="0" applyFont="1" applyFill="1" applyBorder="1" applyAlignment="1">
      <alignment vertical="center"/>
    </xf>
    <xf numFmtId="0" fontId="2" fillId="7" borderId="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right" vertical="center" wrapText="1"/>
    </xf>
    <xf numFmtId="164" fontId="5" fillId="7" borderId="9" xfId="1" applyNumberFormat="1" applyFont="1" applyFill="1" applyBorder="1" applyAlignment="1">
      <alignment horizontal="right" vertical="center" wrapText="1"/>
    </xf>
    <xf numFmtId="164" fontId="6" fillId="7" borderId="9" xfId="1" applyNumberFormat="1" applyFont="1" applyFill="1" applyBorder="1" applyAlignment="1">
      <alignment horizontal="right" vertical="center" wrapText="1"/>
    </xf>
    <xf numFmtId="164" fontId="5" fillId="7" borderId="10" xfId="1" applyNumberFormat="1" applyFont="1" applyFill="1" applyBorder="1" applyAlignment="1">
      <alignment horizontal="right" vertical="center" wrapText="1"/>
    </xf>
    <xf numFmtId="164" fontId="5" fillId="7" borderId="11" xfId="1" applyNumberFormat="1" applyFont="1" applyFill="1" applyBorder="1" applyAlignment="1">
      <alignment horizontal="right" vertical="center" wrapText="1"/>
    </xf>
    <xf numFmtId="0" fontId="2" fillId="7" borderId="0" xfId="0" applyFont="1" applyFill="1" applyAlignment="1">
      <alignment vertical="center"/>
    </xf>
    <xf numFmtId="0" fontId="2" fillId="7" borderId="9" xfId="0" applyFont="1" applyFill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right" vertical="center" wrapText="1"/>
    </xf>
    <xf numFmtId="164" fontId="3" fillId="0" borderId="9" xfId="1" applyNumberFormat="1" applyFont="1" applyFill="1" applyBorder="1" applyAlignment="1">
      <alignment horizontal="right" vertical="center" wrapText="1"/>
    </xf>
    <xf numFmtId="164" fontId="2" fillId="0" borderId="10" xfId="1" applyNumberFormat="1" applyFont="1" applyFill="1" applyBorder="1" applyAlignment="1">
      <alignment horizontal="right" vertical="center" wrapText="1"/>
    </xf>
    <xf numFmtId="164" fontId="2" fillId="0" borderId="11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164" fontId="2" fillId="0" borderId="1" xfId="1" applyNumberFormat="1" applyFont="1" applyFill="1" applyBorder="1" applyAlignment="1">
      <alignment horizontal="right" wrapText="1"/>
    </xf>
    <xf numFmtId="164" fontId="3" fillId="0" borderId="1" xfId="1" applyNumberFormat="1" applyFont="1" applyFill="1" applyBorder="1" applyAlignment="1">
      <alignment horizontal="right" wrapText="1"/>
    </xf>
    <xf numFmtId="164" fontId="2" fillId="8" borderId="10" xfId="1" applyNumberFormat="1" applyFont="1" applyFill="1" applyBorder="1" applyAlignment="1">
      <alignment horizontal="right" wrapText="1"/>
    </xf>
    <xf numFmtId="164" fontId="2" fillId="8" borderId="11" xfId="1" applyNumberFormat="1" applyFont="1" applyFill="1" applyBorder="1" applyAlignment="1">
      <alignment horizontal="right" wrapText="1"/>
    </xf>
    <xf numFmtId="0" fontId="2" fillId="8" borderId="0" xfId="0" applyFont="1" applyFill="1"/>
    <xf numFmtId="0" fontId="2" fillId="8" borderId="9" xfId="0" applyFont="1" applyFill="1" applyBorder="1"/>
    <xf numFmtId="0" fontId="3" fillId="5" borderId="12" xfId="0" applyFont="1" applyFill="1" applyBorder="1" applyAlignment="1">
      <alignment wrapText="1"/>
    </xf>
    <xf numFmtId="0" fontId="3" fillId="5" borderId="13" xfId="0" applyFont="1" applyFill="1" applyBorder="1" applyAlignment="1">
      <alignment wrapText="1"/>
    </xf>
    <xf numFmtId="0" fontId="3" fillId="5" borderId="10" xfId="0" applyFont="1" applyFill="1" applyBorder="1" applyAlignment="1">
      <alignment wrapText="1"/>
    </xf>
    <xf numFmtId="0" fontId="3" fillId="5" borderId="11" xfId="0" applyFont="1" applyFill="1" applyBorder="1" applyAlignment="1">
      <alignment horizontal="right" wrapText="1"/>
    </xf>
    <xf numFmtId="164" fontId="3" fillId="5" borderId="11" xfId="1" applyNumberFormat="1" applyFont="1" applyFill="1" applyBorder="1" applyAlignment="1">
      <alignment horizontal="right" wrapText="1"/>
    </xf>
    <xf numFmtId="0" fontId="3" fillId="5" borderId="0" xfId="0" applyFont="1" applyFill="1"/>
    <xf numFmtId="0" fontId="2" fillId="7" borderId="12" xfId="0" applyFont="1" applyFill="1" applyBorder="1" applyAlignment="1">
      <alignment wrapText="1"/>
    </xf>
    <xf numFmtId="0" fontId="2" fillId="7" borderId="10" xfId="0" applyFont="1" applyFill="1" applyBorder="1" applyAlignment="1">
      <alignment wrapText="1"/>
    </xf>
    <xf numFmtId="0" fontId="2" fillId="7" borderId="11" xfId="0" applyFont="1" applyFill="1" applyBorder="1" applyAlignment="1">
      <alignment wrapText="1"/>
    </xf>
    <xf numFmtId="0" fontId="2" fillId="7" borderId="11" xfId="0" applyFont="1" applyFill="1" applyBorder="1" applyAlignment="1">
      <alignment horizontal="right" wrapText="1"/>
    </xf>
    <xf numFmtId="164" fontId="5" fillId="7" borderId="11" xfId="1" applyNumberFormat="1" applyFont="1" applyFill="1" applyBorder="1" applyAlignment="1">
      <alignment horizontal="right" wrapText="1"/>
    </xf>
    <xf numFmtId="0" fontId="2" fillId="7" borderId="0" xfId="0" applyFont="1" applyFill="1"/>
    <xf numFmtId="0" fontId="2" fillId="7" borderId="9" xfId="0" applyFont="1" applyFill="1" applyBorder="1"/>
    <xf numFmtId="0" fontId="2" fillId="8" borderId="11" xfId="0" applyFont="1" applyFill="1" applyBorder="1" applyAlignment="1">
      <alignment wrapText="1"/>
    </xf>
    <xf numFmtId="0" fontId="2" fillId="8" borderId="11" xfId="0" applyFont="1" applyFill="1" applyBorder="1" applyAlignment="1">
      <alignment horizontal="center" wrapText="1"/>
    </xf>
    <xf numFmtId="164" fontId="2" fillId="9" borderId="11" xfId="1" applyNumberFormat="1" applyFont="1" applyFill="1" applyBorder="1" applyAlignment="1">
      <alignment horizontal="right" wrapText="1"/>
    </xf>
    <xf numFmtId="164" fontId="2" fillId="3" borderId="11" xfId="1" applyNumberFormat="1" applyFont="1" applyFill="1" applyBorder="1" applyAlignment="1">
      <alignment horizontal="right" wrapText="1"/>
    </xf>
    <xf numFmtId="164" fontId="2" fillId="5" borderId="11" xfId="1" applyNumberFormat="1" applyFont="1" applyFill="1" applyBorder="1" applyAlignment="1">
      <alignment horizontal="right" wrapText="1"/>
    </xf>
    <xf numFmtId="164" fontId="3" fillId="6" borderId="11" xfId="1" applyNumberFormat="1" applyFont="1" applyFill="1" applyBorder="1" applyAlignment="1">
      <alignment horizontal="right" wrapText="1"/>
    </xf>
    <xf numFmtId="0" fontId="2" fillId="9" borderId="11" xfId="0" applyFont="1" applyFill="1" applyBorder="1" applyAlignment="1">
      <alignment wrapText="1"/>
    </xf>
    <xf numFmtId="0" fontId="2" fillId="9" borderId="11" xfId="0" applyFont="1" applyFill="1" applyBorder="1" applyAlignment="1">
      <alignment horizontal="center" wrapText="1"/>
    </xf>
    <xf numFmtId="0" fontId="2" fillId="9" borderId="0" xfId="0" applyFont="1" applyFill="1"/>
    <xf numFmtId="0" fontId="2" fillId="9" borderId="9" xfId="0" applyFont="1" applyFill="1" applyBorder="1"/>
    <xf numFmtId="0" fontId="3" fillId="10" borderId="14" xfId="0" applyFont="1" applyFill="1" applyBorder="1" applyAlignment="1">
      <alignment horizontal="center" wrapText="1"/>
    </xf>
    <xf numFmtId="0" fontId="3" fillId="10" borderId="15" xfId="0" applyFont="1" applyFill="1" applyBorder="1" applyAlignment="1">
      <alignment horizontal="center" wrapText="1"/>
    </xf>
    <xf numFmtId="0" fontId="3" fillId="10" borderId="16" xfId="0" applyFont="1" applyFill="1" applyBorder="1" applyAlignment="1">
      <alignment horizontal="center" wrapText="1"/>
    </xf>
    <xf numFmtId="0" fontId="2" fillId="10" borderId="17" xfId="0" applyFont="1" applyFill="1" applyBorder="1" applyAlignment="1">
      <alignment horizontal="right" wrapText="1"/>
    </xf>
    <xf numFmtId="164" fontId="3" fillId="10" borderId="17" xfId="1" applyNumberFormat="1" applyFont="1" applyFill="1" applyBorder="1" applyAlignment="1">
      <alignment horizontal="right" wrapText="1"/>
    </xf>
    <xf numFmtId="0" fontId="2" fillId="5" borderId="0" xfId="0" applyFont="1" applyFill="1"/>
    <xf numFmtId="164" fontId="2" fillId="0" borderId="0" xfId="1" applyNumberFormat="1" applyFont="1"/>
    <xf numFmtId="164" fontId="3" fillId="0" borderId="0" xfId="1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A557-A011-456F-B40A-051ABE308735}">
  <sheetPr>
    <tabColor rgb="FFFF0000"/>
  </sheetPr>
  <dimension ref="A1:AD11"/>
  <sheetViews>
    <sheetView showGridLines="0" tabSelected="1" view="pageBreakPreview" zoomScale="90" zoomScaleNormal="100" workbookViewId="0">
      <pane ySplit="2" topLeftCell="A3" activePane="bottomLeft" state="frozen"/>
      <selection pane="bottomLeft" activeCell="F14" sqref="F14"/>
    </sheetView>
  </sheetViews>
  <sheetFormatPr defaultColWidth="9" defaultRowHeight="18.75"/>
  <cols>
    <col min="1" max="1" width="22.85546875" style="2" customWidth="1"/>
    <col min="2" max="2" width="12" style="2" customWidth="1"/>
    <col min="3" max="3" width="8.42578125" style="2" customWidth="1"/>
    <col min="4" max="4" width="7.140625" style="2" customWidth="1"/>
    <col min="5" max="5" width="15.28515625" style="2" hidden="1" customWidth="1"/>
    <col min="6" max="6" width="9.140625" style="79" customWidth="1"/>
    <col min="7" max="7" width="10.42578125" style="79" customWidth="1"/>
    <col min="8" max="8" width="8.140625" style="79" customWidth="1"/>
    <col min="9" max="9" width="9.5703125" style="79" customWidth="1"/>
    <col min="10" max="11" width="8.140625" style="79" customWidth="1"/>
    <col min="12" max="12" width="8.7109375" style="79" customWidth="1"/>
    <col min="13" max="13" width="6.5703125" style="79" customWidth="1"/>
    <col min="14" max="14" width="7.42578125" style="79" customWidth="1"/>
    <col min="15" max="15" width="6.28515625" style="79" customWidth="1"/>
    <col min="16" max="16" width="8.42578125" style="79" customWidth="1"/>
    <col min="17" max="17" width="9.42578125" style="79" customWidth="1"/>
    <col min="18" max="19" width="9.5703125" style="79" customWidth="1"/>
    <col min="20" max="20" width="8.42578125" style="79" customWidth="1"/>
    <col min="21" max="21" width="8.85546875" style="80" customWidth="1"/>
    <col min="22" max="22" width="10.85546875" style="79" hidden="1" customWidth="1"/>
    <col min="23" max="23" width="5.7109375" style="79" hidden="1" customWidth="1"/>
    <col min="24" max="24" width="10.85546875" style="79" hidden="1" customWidth="1"/>
    <col min="25" max="25" width="11.28515625" style="79" hidden="1" customWidth="1"/>
    <col min="26" max="26" width="9.5703125" style="79" hidden="1" customWidth="1"/>
    <col min="27" max="27" width="9" style="2" hidden="1" customWidth="1"/>
    <col min="28" max="28" width="7.140625" style="2" customWidth="1"/>
    <col min="29" max="29" width="7.42578125" style="2" customWidth="1"/>
    <col min="30" max="16384" width="9" style="2"/>
  </cols>
  <sheetData>
    <row r="1" spans="1:30" ht="23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s="16" customFormat="1" ht="93.7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7" t="s">
        <v>9</v>
      </c>
      <c r="J2" s="8" t="s">
        <v>10</v>
      </c>
      <c r="K2" s="5" t="s">
        <v>11</v>
      </c>
      <c r="L2" s="9" t="s">
        <v>12</v>
      </c>
      <c r="M2" s="10" t="s">
        <v>13</v>
      </c>
      <c r="N2" s="8" t="s">
        <v>14</v>
      </c>
      <c r="O2" s="11" t="s">
        <v>15</v>
      </c>
      <c r="P2" s="12" t="s">
        <v>16</v>
      </c>
      <c r="Q2" s="11" t="s">
        <v>17</v>
      </c>
      <c r="R2" s="8" t="s">
        <v>18</v>
      </c>
      <c r="S2" s="8" t="s">
        <v>19</v>
      </c>
      <c r="T2" s="12" t="s">
        <v>20</v>
      </c>
      <c r="U2" s="13" t="s">
        <v>21</v>
      </c>
      <c r="V2" s="14" t="s">
        <v>22</v>
      </c>
      <c r="W2" s="15" t="s">
        <v>23</v>
      </c>
      <c r="X2" s="15" t="s">
        <v>24</v>
      </c>
      <c r="Y2" s="15" t="s">
        <v>25</v>
      </c>
      <c r="Z2" s="15" t="s">
        <v>26</v>
      </c>
      <c r="AB2" s="17" t="s">
        <v>27</v>
      </c>
      <c r="AC2" s="17" t="s">
        <v>28</v>
      </c>
      <c r="AD2" s="17" t="s">
        <v>21</v>
      </c>
    </row>
    <row r="3" spans="1:30" s="23" customFormat="1" ht="16.7" customHeight="1">
      <c r="A3" s="18" t="s">
        <v>29</v>
      </c>
      <c r="B3" s="18"/>
      <c r="C3" s="18"/>
      <c r="D3" s="18"/>
      <c r="E3" s="19"/>
      <c r="F3" s="20">
        <f t="shared" ref="F3:U3" si="0">SUM(F4)</f>
        <v>13200</v>
      </c>
      <c r="G3" s="20">
        <f t="shared" si="0"/>
        <v>158400</v>
      </c>
      <c r="H3" s="20">
        <f t="shared" si="0"/>
        <v>660</v>
      </c>
      <c r="I3" s="20">
        <f t="shared" si="0"/>
        <v>13860</v>
      </c>
      <c r="J3" s="20">
        <f t="shared" si="0"/>
        <v>7920</v>
      </c>
      <c r="K3" s="20">
        <f t="shared" si="0"/>
        <v>693</v>
      </c>
      <c r="L3" s="20">
        <f t="shared" si="0"/>
        <v>8316</v>
      </c>
      <c r="M3" s="20">
        <f t="shared" si="0"/>
        <v>0</v>
      </c>
      <c r="N3" s="20">
        <f t="shared" si="0"/>
        <v>0</v>
      </c>
      <c r="O3" s="20">
        <f t="shared" si="0"/>
        <v>28</v>
      </c>
      <c r="P3" s="20">
        <f t="shared" si="0"/>
        <v>336</v>
      </c>
      <c r="Q3" s="20">
        <f t="shared" si="0"/>
        <v>416</v>
      </c>
      <c r="R3" s="20">
        <f t="shared" si="0"/>
        <v>4992</v>
      </c>
      <c r="S3" s="20">
        <f t="shared" si="0"/>
        <v>171312</v>
      </c>
      <c r="T3" s="20">
        <f t="shared" si="0"/>
        <v>8652</v>
      </c>
      <c r="U3" s="20">
        <f t="shared" si="0"/>
        <v>179964</v>
      </c>
      <c r="V3" s="21">
        <v>1920290</v>
      </c>
      <c r="W3" s="22">
        <v>0</v>
      </c>
      <c r="X3" s="22">
        <v>1920290</v>
      </c>
      <c r="Y3" s="22">
        <v>23043480</v>
      </c>
      <c r="Z3" s="22">
        <v>1152636</v>
      </c>
      <c r="AB3" s="24">
        <f>SUM(AB4:AB5)</f>
        <v>1</v>
      </c>
      <c r="AC3" s="24">
        <f>SUM(AC4:AC5)</f>
        <v>0</v>
      </c>
      <c r="AD3" s="24">
        <f>AB3+AC3</f>
        <v>1</v>
      </c>
    </row>
    <row r="4" spans="1:30" s="32" customFormat="1" ht="16.7" customHeight="1">
      <c r="A4" s="25" t="s">
        <v>30</v>
      </c>
      <c r="B4" s="25"/>
      <c r="C4" s="26"/>
      <c r="D4" s="26"/>
      <c r="E4" s="27"/>
      <c r="F4" s="28">
        <f t="shared" ref="F4:U4" si="1">SUM(F5:F5)</f>
        <v>13200</v>
      </c>
      <c r="G4" s="28">
        <f t="shared" si="1"/>
        <v>158400</v>
      </c>
      <c r="H4" s="28">
        <f t="shared" si="1"/>
        <v>660</v>
      </c>
      <c r="I4" s="28">
        <f t="shared" si="1"/>
        <v>13860</v>
      </c>
      <c r="J4" s="28">
        <f t="shared" si="1"/>
        <v>7920</v>
      </c>
      <c r="K4" s="28">
        <f t="shared" si="1"/>
        <v>693</v>
      </c>
      <c r="L4" s="28">
        <f t="shared" si="1"/>
        <v>8316</v>
      </c>
      <c r="M4" s="28">
        <f t="shared" si="1"/>
        <v>0</v>
      </c>
      <c r="N4" s="28">
        <f t="shared" si="1"/>
        <v>0</v>
      </c>
      <c r="O4" s="28">
        <f t="shared" si="1"/>
        <v>28</v>
      </c>
      <c r="P4" s="28">
        <f t="shared" si="1"/>
        <v>336</v>
      </c>
      <c r="Q4" s="28">
        <f t="shared" si="1"/>
        <v>416</v>
      </c>
      <c r="R4" s="28">
        <f t="shared" si="1"/>
        <v>4992</v>
      </c>
      <c r="S4" s="28">
        <f t="shared" si="1"/>
        <v>171312</v>
      </c>
      <c r="T4" s="28">
        <f t="shared" si="1"/>
        <v>8652</v>
      </c>
      <c r="U4" s="29">
        <f t="shared" si="1"/>
        <v>179964</v>
      </c>
      <c r="V4" s="30">
        <v>57860</v>
      </c>
      <c r="W4" s="31">
        <v>0</v>
      </c>
      <c r="X4" s="31">
        <v>57860</v>
      </c>
      <c r="Y4" s="31">
        <v>694320</v>
      </c>
      <c r="Z4" s="31">
        <v>34728</v>
      </c>
      <c r="AB4" s="33">
        <v>1</v>
      </c>
      <c r="AC4" s="33"/>
      <c r="AD4" s="33">
        <f>AB4+AC4</f>
        <v>1</v>
      </c>
    </row>
    <row r="5" spans="1:30" s="40" customFormat="1" ht="16.7" customHeight="1">
      <c r="A5" s="34" t="s">
        <v>31</v>
      </c>
      <c r="B5" s="34" t="s">
        <v>32</v>
      </c>
      <c r="C5" s="34" t="s">
        <v>27</v>
      </c>
      <c r="D5" s="34" t="s">
        <v>33</v>
      </c>
      <c r="E5" s="35" t="s">
        <v>34</v>
      </c>
      <c r="F5" s="36">
        <v>13200</v>
      </c>
      <c r="G5" s="36">
        <f>F5*12</f>
        <v>158400</v>
      </c>
      <c r="H5" s="36">
        <v>660</v>
      </c>
      <c r="I5" s="36">
        <f>F5+H5</f>
        <v>13860</v>
      </c>
      <c r="J5" s="36">
        <f>H5*12</f>
        <v>7920</v>
      </c>
      <c r="K5" s="36">
        <v>693</v>
      </c>
      <c r="L5" s="36">
        <f>K5*12</f>
        <v>8316</v>
      </c>
      <c r="M5" s="36">
        <f>IF(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&gt;0,IF(B5="คนงาน",IF((10000-I5)&gt;1500,1500,10000-I5),IF(B5="เจ้าหน้าที่รักษาความปลอดภัย",IF((10000-I5)&gt;1500,1500,10000-I5),IF(B5="พนักงานขับรถยนต์",IF((10000-I5)&gt;1500,1500,10000-I5),IF(E5="ปริญญาตรี",IF((15000-I5)&gt;1500,1500,15000-I5),IF((13285-I5)&gt;1500,1500,13285-I5))))),0)</f>
        <v>0</v>
      </c>
      <c r="N5" s="36">
        <f>M5*12</f>
        <v>0</v>
      </c>
      <c r="O5" s="36">
        <f>ROUND(I5*0.2%,0)</f>
        <v>28</v>
      </c>
      <c r="P5" s="36">
        <f>O5*12</f>
        <v>336</v>
      </c>
      <c r="Q5" s="36">
        <f>ROUND(I5*3%,0)</f>
        <v>416</v>
      </c>
      <c r="R5" s="36">
        <f>Q5*12</f>
        <v>4992</v>
      </c>
      <c r="S5" s="36">
        <f>G5+J5+N5+R5</f>
        <v>171312</v>
      </c>
      <c r="T5" s="36">
        <f>L5+P5</f>
        <v>8652</v>
      </c>
      <c r="U5" s="37">
        <f>T5+S5</f>
        <v>179964</v>
      </c>
      <c r="V5" s="38">
        <v>12080</v>
      </c>
      <c r="W5" s="39">
        <v>0</v>
      </c>
      <c r="X5" s="39">
        <v>12080</v>
      </c>
      <c r="Y5" s="39">
        <v>144960</v>
      </c>
      <c r="Z5" s="39">
        <v>7248</v>
      </c>
      <c r="AB5" s="41"/>
      <c r="AC5" s="41"/>
      <c r="AD5" s="41">
        <f>AB5+AC5</f>
        <v>0</v>
      </c>
    </row>
    <row r="6" spans="1:30" s="48" customFormat="1" ht="16.7" customHeight="1">
      <c r="A6" s="42"/>
      <c r="B6" s="42"/>
      <c r="C6" s="42"/>
      <c r="D6" s="42"/>
      <c r="E6" s="43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5"/>
      <c r="V6" s="46"/>
      <c r="W6" s="47"/>
      <c r="X6" s="47"/>
      <c r="Y6" s="47"/>
      <c r="Z6" s="47"/>
      <c r="AB6" s="49"/>
      <c r="AC6" s="49"/>
      <c r="AD6" s="49"/>
    </row>
    <row r="7" spans="1:30" s="55" customFormat="1" ht="16.7" customHeight="1">
      <c r="A7" s="50" t="s">
        <v>35</v>
      </c>
      <c r="B7" s="51"/>
      <c r="C7" s="51"/>
      <c r="D7" s="52"/>
      <c r="E7" s="53"/>
      <c r="F7" s="54">
        <f>SUM(F8)</f>
        <v>35150</v>
      </c>
      <c r="G7" s="54">
        <f t="shared" ref="G7:AD7" si="2">SUM(G8)</f>
        <v>421800</v>
      </c>
      <c r="H7" s="54">
        <f t="shared" si="2"/>
        <v>1770</v>
      </c>
      <c r="I7" s="54">
        <f t="shared" si="2"/>
        <v>36920</v>
      </c>
      <c r="J7" s="54">
        <f t="shared" si="2"/>
        <v>21240</v>
      </c>
      <c r="K7" s="54">
        <f t="shared" si="2"/>
        <v>1500</v>
      </c>
      <c r="L7" s="54">
        <f t="shared" si="2"/>
        <v>18000</v>
      </c>
      <c r="M7" s="54">
        <f t="shared" si="2"/>
        <v>0</v>
      </c>
      <c r="N7" s="54">
        <f t="shared" si="2"/>
        <v>0</v>
      </c>
      <c r="O7" s="54">
        <f t="shared" si="2"/>
        <v>74</v>
      </c>
      <c r="P7" s="54">
        <f t="shared" si="2"/>
        <v>888</v>
      </c>
      <c r="Q7" s="54">
        <f t="shared" si="2"/>
        <v>1108</v>
      </c>
      <c r="R7" s="54">
        <f t="shared" si="2"/>
        <v>13296</v>
      </c>
      <c r="S7" s="54">
        <f t="shared" si="2"/>
        <v>456336</v>
      </c>
      <c r="T7" s="54">
        <f t="shared" si="2"/>
        <v>18888</v>
      </c>
      <c r="U7" s="54">
        <f t="shared" si="2"/>
        <v>475224</v>
      </c>
      <c r="V7" s="54">
        <f t="shared" si="2"/>
        <v>34730</v>
      </c>
      <c r="W7" s="54">
        <f t="shared" si="2"/>
        <v>0</v>
      </c>
      <c r="X7" s="54">
        <f t="shared" si="2"/>
        <v>34730</v>
      </c>
      <c r="Y7" s="54">
        <f t="shared" si="2"/>
        <v>416760</v>
      </c>
      <c r="Z7" s="54">
        <f t="shared" si="2"/>
        <v>20844</v>
      </c>
      <c r="AA7" s="54">
        <f t="shared" si="2"/>
        <v>0</v>
      </c>
      <c r="AB7" s="54">
        <f t="shared" si="2"/>
        <v>2</v>
      </c>
      <c r="AC7" s="54">
        <f t="shared" si="2"/>
        <v>0</v>
      </c>
      <c r="AD7" s="54">
        <f t="shared" si="2"/>
        <v>2</v>
      </c>
    </row>
    <row r="8" spans="1:30" s="61" customFormat="1" ht="16.7" customHeight="1">
      <c r="A8" s="56" t="s">
        <v>36</v>
      </c>
      <c r="B8" s="57"/>
      <c r="C8" s="58"/>
      <c r="D8" s="58"/>
      <c r="E8" s="59"/>
      <c r="F8" s="60">
        <f t="shared" ref="F8:U8" si="3">SUM(F9:F10)</f>
        <v>35150</v>
      </c>
      <c r="G8" s="60">
        <f t="shared" si="3"/>
        <v>421800</v>
      </c>
      <c r="H8" s="60">
        <f t="shared" si="3"/>
        <v>1770</v>
      </c>
      <c r="I8" s="60">
        <f t="shared" si="3"/>
        <v>36920</v>
      </c>
      <c r="J8" s="60">
        <f t="shared" si="3"/>
        <v>21240</v>
      </c>
      <c r="K8" s="60">
        <f t="shared" si="3"/>
        <v>1500</v>
      </c>
      <c r="L8" s="60">
        <f t="shared" si="3"/>
        <v>18000</v>
      </c>
      <c r="M8" s="60">
        <f t="shared" si="3"/>
        <v>0</v>
      </c>
      <c r="N8" s="60">
        <f t="shared" si="3"/>
        <v>0</v>
      </c>
      <c r="O8" s="60">
        <f t="shared" si="3"/>
        <v>74</v>
      </c>
      <c r="P8" s="60">
        <f t="shared" si="3"/>
        <v>888</v>
      </c>
      <c r="Q8" s="60">
        <f t="shared" si="3"/>
        <v>1108</v>
      </c>
      <c r="R8" s="60">
        <f t="shared" si="3"/>
        <v>13296</v>
      </c>
      <c r="S8" s="60">
        <f t="shared" si="3"/>
        <v>456336</v>
      </c>
      <c r="T8" s="60">
        <f t="shared" si="3"/>
        <v>18888</v>
      </c>
      <c r="U8" s="60">
        <f t="shared" si="3"/>
        <v>475224</v>
      </c>
      <c r="V8" s="60">
        <v>34730</v>
      </c>
      <c r="W8" s="60">
        <v>0</v>
      </c>
      <c r="X8" s="60">
        <v>34730</v>
      </c>
      <c r="Y8" s="60">
        <v>416760</v>
      </c>
      <c r="Z8" s="60">
        <v>20844</v>
      </c>
      <c r="AB8" s="62">
        <v>2</v>
      </c>
      <c r="AC8" s="62"/>
      <c r="AD8" s="62">
        <f>AB8+AC8</f>
        <v>2</v>
      </c>
    </row>
    <row r="9" spans="1:30" s="48" customFormat="1" ht="16.7" customHeight="1">
      <c r="A9" s="63" t="s">
        <v>37</v>
      </c>
      <c r="B9" s="63" t="s">
        <v>38</v>
      </c>
      <c r="C9" s="63" t="s">
        <v>27</v>
      </c>
      <c r="D9" s="63" t="s">
        <v>39</v>
      </c>
      <c r="E9" s="64" t="s">
        <v>40</v>
      </c>
      <c r="F9" s="47">
        <v>16500</v>
      </c>
      <c r="G9" s="47">
        <f>F9*12</f>
        <v>198000</v>
      </c>
      <c r="H9" s="47">
        <v>830</v>
      </c>
      <c r="I9" s="47">
        <f>F9+H9</f>
        <v>17330</v>
      </c>
      <c r="J9" s="65">
        <f>H9*12</f>
        <v>9960</v>
      </c>
      <c r="K9" s="65">
        <v>750</v>
      </c>
      <c r="L9" s="47">
        <f>K9*12</f>
        <v>9000</v>
      </c>
      <c r="M9" s="47">
        <f>IF(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&gt;0,IF(B9="คนงาน",IF((10000-I9)&gt;1500,1500,10000-I9),IF(B9="เจ้าหน้าที่รักษาความปลอดภัย",IF((10000-I9)&gt;1500,1500,10000-I9),IF(B9="พนักงานขับรถยนต์",IF((10000-I9)&gt;1500,1500,10000-I9),IF(E9="ปริญญาตรี",IF((15000-I9)&gt;1500,1500,15000-I9),IF((13285-I9)&gt;1500,1500,13285-I9))))),0)</f>
        <v>0</v>
      </c>
      <c r="N9" s="47">
        <f>M9*12</f>
        <v>0</v>
      </c>
      <c r="O9" s="47">
        <f>ROUND(I9*0.2%,0)</f>
        <v>35</v>
      </c>
      <c r="P9" s="47">
        <f>O9*12</f>
        <v>420</v>
      </c>
      <c r="Q9" s="47">
        <f>ROUND(I9*3%,0)</f>
        <v>520</v>
      </c>
      <c r="R9" s="47">
        <f>Q9*12</f>
        <v>6240</v>
      </c>
      <c r="S9" s="66">
        <f>G9+J9+N9+R9</f>
        <v>214200</v>
      </c>
      <c r="T9" s="67">
        <f>L9+P9</f>
        <v>9420</v>
      </c>
      <c r="U9" s="68">
        <f>T9+S9</f>
        <v>223620</v>
      </c>
      <c r="V9" s="47">
        <v>18180</v>
      </c>
      <c r="W9" s="47">
        <v>0</v>
      </c>
      <c r="X9" s="47">
        <v>18180</v>
      </c>
      <c r="Y9" s="47">
        <v>218160</v>
      </c>
      <c r="Z9" s="47">
        <v>10908</v>
      </c>
      <c r="AB9" s="49"/>
      <c r="AC9" s="49"/>
      <c r="AD9" s="49">
        <f>AB9+AC9</f>
        <v>0</v>
      </c>
    </row>
    <row r="10" spans="1:30" s="71" customFormat="1" ht="16.7" customHeight="1">
      <c r="A10" s="69" t="s">
        <v>41</v>
      </c>
      <c r="B10" s="69" t="s">
        <v>38</v>
      </c>
      <c r="C10" s="69" t="s">
        <v>27</v>
      </c>
      <c r="D10" s="69" t="s">
        <v>42</v>
      </c>
      <c r="E10" s="70" t="s">
        <v>40</v>
      </c>
      <c r="F10" s="65">
        <v>18650</v>
      </c>
      <c r="G10" s="65">
        <f>F10*12</f>
        <v>223800</v>
      </c>
      <c r="H10" s="65">
        <v>940</v>
      </c>
      <c r="I10" s="47">
        <f>F10+H10</f>
        <v>19590</v>
      </c>
      <c r="J10" s="65">
        <f>H10*12</f>
        <v>11280</v>
      </c>
      <c r="K10" s="65">
        <v>750</v>
      </c>
      <c r="L10" s="47">
        <f>K10*12</f>
        <v>9000</v>
      </c>
      <c r="M10" s="65">
        <f>IF(IF(B10="คนงาน",IF((10000-I10)&gt;1500,1500,10000-I10),IF(B10="เจ้าหน้าที่รักษาความปลอดภัย",IF((10000-I10)&gt;1500,1500,10000-I10),IF(B10="พนักงานขับรถยนต์",IF((10000-I10)&gt;1500,1500,10000-I10),IF(E10="ปริญญาตรี",IF((15000-I10)&gt;1500,1500,15000-I10),IF((13285-I10)&gt;1500,1500,13285-I10)))))&gt;0,IF(B10="คนงาน",IF((10000-I10)&gt;1500,1500,10000-I10),IF(B10="เจ้าหน้าที่รักษาความปลอดภัย",IF((10000-I10)&gt;1500,1500,10000-I10),IF(B10="พนักงานขับรถยนต์",IF((10000-I10)&gt;1500,1500,10000-I10),IF(E10="ปริญญาตรี",IF((15000-I10)&gt;1500,1500,15000-I10),IF((13285-I10)&gt;1500,1500,13285-I10))))),0)</f>
        <v>0</v>
      </c>
      <c r="N10" s="47">
        <f>M10*12</f>
        <v>0</v>
      </c>
      <c r="O10" s="47">
        <f>ROUND(I10*0.2%,0)</f>
        <v>39</v>
      </c>
      <c r="P10" s="47">
        <f>O10*12</f>
        <v>468</v>
      </c>
      <c r="Q10" s="47">
        <f>ROUND(I10*3%,0)</f>
        <v>588</v>
      </c>
      <c r="R10" s="47">
        <f>Q10*12</f>
        <v>7056</v>
      </c>
      <c r="S10" s="66">
        <f>G10+J10+N10+R10</f>
        <v>242136</v>
      </c>
      <c r="T10" s="67">
        <f>L10+P10</f>
        <v>9468</v>
      </c>
      <c r="U10" s="68">
        <f>T10+S10</f>
        <v>251604</v>
      </c>
      <c r="V10" s="65">
        <v>16550</v>
      </c>
      <c r="W10" s="65">
        <v>0</v>
      </c>
      <c r="X10" s="65">
        <v>16550</v>
      </c>
      <c r="Y10" s="65">
        <v>198600</v>
      </c>
      <c r="Z10" s="65">
        <v>9936</v>
      </c>
      <c r="AB10" s="72"/>
      <c r="AC10" s="72"/>
      <c r="AD10" s="72">
        <f>AB10+AC10</f>
        <v>0</v>
      </c>
    </row>
    <row r="11" spans="1:30" s="78" customFormat="1" ht="18.75" customHeight="1">
      <c r="A11" s="73" t="s">
        <v>43</v>
      </c>
      <c r="B11" s="74"/>
      <c r="C11" s="74"/>
      <c r="D11" s="75"/>
      <c r="E11" s="76"/>
      <c r="F11" s="77">
        <f>SUM(F7+F3)</f>
        <v>48350</v>
      </c>
      <c r="G11" s="77">
        <f t="shared" ref="G11:AD11" si="4">SUM(G7+G3)</f>
        <v>580200</v>
      </c>
      <c r="H11" s="77">
        <f t="shared" si="4"/>
        <v>2430</v>
      </c>
      <c r="I11" s="77">
        <f t="shared" si="4"/>
        <v>50780</v>
      </c>
      <c r="J11" s="77">
        <f t="shared" si="4"/>
        <v>29160</v>
      </c>
      <c r="K11" s="77">
        <f t="shared" si="4"/>
        <v>2193</v>
      </c>
      <c r="L11" s="77">
        <f t="shared" si="4"/>
        <v>26316</v>
      </c>
      <c r="M11" s="77">
        <f t="shared" si="4"/>
        <v>0</v>
      </c>
      <c r="N11" s="77">
        <f t="shared" si="4"/>
        <v>0</v>
      </c>
      <c r="O11" s="77">
        <f t="shared" si="4"/>
        <v>102</v>
      </c>
      <c r="P11" s="77">
        <f t="shared" si="4"/>
        <v>1224</v>
      </c>
      <c r="Q11" s="77">
        <f t="shared" si="4"/>
        <v>1524</v>
      </c>
      <c r="R11" s="77">
        <f t="shared" si="4"/>
        <v>18288</v>
      </c>
      <c r="S11" s="77">
        <f t="shared" si="4"/>
        <v>627648</v>
      </c>
      <c r="T11" s="77">
        <f t="shared" si="4"/>
        <v>27540</v>
      </c>
      <c r="U11" s="77">
        <f t="shared" si="4"/>
        <v>655188</v>
      </c>
      <c r="V11" s="77">
        <f t="shared" si="4"/>
        <v>1955020</v>
      </c>
      <c r="W11" s="77">
        <f t="shared" si="4"/>
        <v>0</v>
      </c>
      <c r="X11" s="77">
        <f t="shared" si="4"/>
        <v>1955020</v>
      </c>
      <c r="Y11" s="77">
        <f t="shared" si="4"/>
        <v>23460240</v>
      </c>
      <c r="Z11" s="77">
        <f t="shared" si="4"/>
        <v>1173480</v>
      </c>
      <c r="AA11" s="77">
        <f t="shared" si="4"/>
        <v>0</v>
      </c>
      <c r="AB11" s="77">
        <f t="shared" si="4"/>
        <v>3</v>
      </c>
      <c r="AC11" s="77">
        <f t="shared" si="4"/>
        <v>0</v>
      </c>
      <c r="AD11" s="77">
        <f t="shared" si="4"/>
        <v>3</v>
      </c>
    </row>
  </sheetData>
  <mergeCells count="6">
    <mergeCell ref="A1:Z1"/>
    <mergeCell ref="A3:D3"/>
    <mergeCell ref="A4:B4"/>
    <mergeCell ref="A7:D7"/>
    <mergeCell ref="A8:B8"/>
    <mergeCell ref="A11:D11"/>
  </mergeCells>
  <printOptions horizontalCentered="1"/>
  <pageMargins left="0.19685039370078741" right="0" top="0.59055118110236227" bottom="0.39370078740157483" header="0.31496062992125984" footer="0.19685039370078741"/>
  <pageSetup paperSize="9" scale="70" orientation="landscape" horizontalDpi="300" verticalDpi="300" r:id="rId1"/>
  <headerFooter>
    <oddFooter>&amp;Cหน้าที่ &amp;P จาก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สรุป68บริการ</vt:lpstr>
      <vt:lpstr>สรุป68บริการ!Print_Area</vt:lpstr>
      <vt:lpstr>สรุป68บริการ!Print_Titles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tonplan</dc:creator>
  <cp:lastModifiedBy>tonplan</cp:lastModifiedBy>
  <cp:lastPrinted>2025-07-14T03:59:25Z</cp:lastPrinted>
  <dcterms:created xsi:type="dcterms:W3CDTF">2025-07-14T03:59:19Z</dcterms:created>
  <dcterms:modified xsi:type="dcterms:W3CDTF">2025-07-14T03:59:45Z</dcterms:modified>
</cp:coreProperties>
</file>