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1C25A93A-0869-4026-B21D-C51428C360CD}" xr6:coauthVersionLast="47" xr6:coauthVersionMax="47" xr10:uidLastSave="{00000000-0000-0000-0000-000000000000}"/>
  <bookViews>
    <workbookView xWindow="-120" yWindow="-120" windowWidth="24240" windowHeight="13140" xr2:uid="{B8BE5FCB-1057-48A7-A0C3-B72A7703F572}"/>
  </bookViews>
  <sheets>
    <sheet name="สรุป69สำนักส่งเสริม" sheetId="1" r:id="rId1"/>
  </sheets>
  <definedNames>
    <definedName name="_xlnm.Print_Area" localSheetId="0">สรุป69สำนักส่งเสริม!$A$1:$U$17</definedName>
    <definedName name="_xlnm.Print_Titles" localSheetId="0">สรุป69สำนักส่งเสริม!$2:$2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1" l="1"/>
  <c r="Z17" i="1"/>
  <c r="Y17" i="1"/>
  <c r="X17" i="1"/>
  <c r="W17" i="1"/>
  <c r="V17" i="1"/>
  <c r="O16" i="1"/>
  <c r="P16" i="1" s="1"/>
  <c r="T16" i="1" s="1"/>
  <c r="M16" i="1"/>
  <c r="N16" i="1" s="1"/>
  <c r="L16" i="1"/>
  <c r="J16" i="1"/>
  <c r="I16" i="1"/>
  <c r="Q16" i="1" s="1"/>
  <c r="R16" i="1" s="1"/>
  <c r="G16" i="1"/>
  <c r="AD15" i="1"/>
  <c r="M15" i="1"/>
  <c r="N15" i="1" s="1"/>
  <c r="L15" i="1"/>
  <c r="J15" i="1"/>
  <c r="I15" i="1"/>
  <c r="Q15" i="1" s="1"/>
  <c r="R15" i="1" s="1"/>
  <c r="G15" i="1"/>
  <c r="AD14" i="1"/>
  <c r="Q14" i="1"/>
  <c r="R14" i="1" s="1"/>
  <c r="O14" i="1"/>
  <c r="P14" i="1" s="1"/>
  <c r="M14" i="1"/>
  <c r="N14" i="1" s="1"/>
  <c r="L14" i="1"/>
  <c r="T14" i="1" s="1"/>
  <c r="J14" i="1"/>
  <c r="I14" i="1"/>
  <c r="G14" i="1"/>
  <c r="AD13" i="1"/>
  <c r="R13" i="1"/>
  <c r="P13" i="1"/>
  <c r="M13" i="1"/>
  <c r="N13" i="1" s="1"/>
  <c r="S13" i="1" s="1"/>
  <c r="L13" i="1"/>
  <c r="T13" i="1" s="1"/>
  <c r="U13" i="1" s="1"/>
  <c r="J13" i="1"/>
  <c r="I13" i="1"/>
  <c r="G13" i="1"/>
  <c r="AD12" i="1"/>
  <c r="R12" i="1"/>
  <c r="P12" i="1"/>
  <c r="M12" i="1"/>
  <c r="N12" i="1" s="1"/>
  <c r="S12" i="1" s="1"/>
  <c r="L12" i="1"/>
  <c r="T12" i="1" s="1"/>
  <c r="U12" i="1" s="1"/>
  <c r="J12" i="1"/>
  <c r="I12" i="1"/>
  <c r="G12" i="1"/>
  <c r="AD11" i="1"/>
  <c r="R11" i="1"/>
  <c r="P11" i="1"/>
  <c r="N11" i="1"/>
  <c r="L11" i="1"/>
  <c r="T11" i="1" s="1"/>
  <c r="J11" i="1"/>
  <c r="S11" i="1" s="1"/>
  <c r="I11" i="1"/>
  <c r="G11" i="1"/>
  <c r="R10" i="1"/>
  <c r="P10" i="1"/>
  <c r="T10" i="1" s="1"/>
  <c r="U10" i="1" s="1"/>
  <c r="M10" i="1"/>
  <c r="N10" i="1" s="1"/>
  <c r="L10" i="1"/>
  <c r="J10" i="1"/>
  <c r="S10" i="1" s="1"/>
  <c r="I10" i="1"/>
  <c r="I6" i="1" s="1"/>
  <c r="G10" i="1"/>
  <c r="G6" i="1" s="1"/>
  <c r="M9" i="1"/>
  <c r="N9" i="1" s="1"/>
  <c r="L9" i="1"/>
  <c r="J9" i="1"/>
  <c r="I9" i="1"/>
  <c r="Q9" i="1" s="1"/>
  <c r="G9" i="1"/>
  <c r="AD8" i="1"/>
  <c r="R8" i="1"/>
  <c r="P8" i="1"/>
  <c r="M8" i="1"/>
  <c r="N8" i="1" s="1"/>
  <c r="L8" i="1"/>
  <c r="T8" i="1" s="1"/>
  <c r="U8" i="1" s="1"/>
  <c r="J8" i="1"/>
  <c r="I8" i="1"/>
  <c r="G8" i="1"/>
  <c r="S8" i="1" s="1"/>
  <c r="AD7" i="1"/>
  <c r="R7" i="1"/>
  <c r="P7" i="1"/>
  <c r="M7" i="1"/>
  <c r="M6" i="1" s="1"/>
  <c r="L7" i="1"/>
  <c r="L6" i="1" s="1"/>
  <c r="J7" i="1"/>
  <c r="J6" i="1" s="1"/>
  <c r="I7" i="1"/>
  <c r="G7" i="1"/>
  <c r="AD6" i="1"/>
  <c r="K6" i="1"/>
  <c r="H6" i="1"/>
  <c r="F6" i="1"/>
  <c r="AD5" i="1"/>
  <c r="R5" i="1"/>
  <c r="R4" i="1" s="1"/>
  <c r="Q5" i="1"/>
  <c r="Q4" i="1" s="1"/>
  <c r="O5" i="1"/>
  <c r="P5" i="1" s="1"/>
  <c r="M5" i="1"/>
  <c r="N5" i="1" s="1"/>
  <c r="L5" i="1"/>
  <c r="L4" i="1" s="1"/>
  <c r="L3" i="1" s="1"/>
  <c r="L17" i="1" s="1"/>
  <c r="J5" i="1"/>
  <c r="I5" i="1"/>
  <c r="G5" i="1"/>
  <c r="G4" i="1" s="1"/>
  <c r="G3" i="1" s="1"/>
  <c r="G17" i="1" s="1"/>
  <c r="AD4" i="1"/>
  <c r="O4" i="1"/>
  <c r="K4" i="1"/>
  <c r="K3" i="1" s="1"/>
  <c r="K17" i="1" s="1"/>
  <c r="J4" i="1"/>
  <c r="I4" i="1"/>
  <c r="H4" i="1"/>
  <c r="H3" i="1" s="1"/>
  <c r="H17" i="1" s="1"/>
  <c r="F4" i="1"/>
  <c r="AC3" i="1"/>
  <c r="AC17" i="1" s="1"/>
  <c r="AB3" i="1"/>
  <c r="AB17" i="1" s="1"/>
  <c r="F3" i="1"/>
  <c r="F17" i="1" s="1"/>
  <c r="P4" i="1" l="1"/>
  <c r="T5" i="1"/>
  <c r="R9" i="1"/>
  <c r="R6" i="1" s="1"/>
  <c r="R3" i="1" s="1"/>
  <c r="R17" i="1" s="1"/>
  <c r="Q6" i="1"/>
  <c r="Q3" i="1" s="1"/>
  <c r="Q17" i="1" s="1"/>
  <c r="I3" i="1"/>
  <c r="I17" i="1" s="1"/>
  <c r="S16" i="1"/>
  <c r="U16" i="1" s="1"/>
  <c r="J3" i="1"/>
  <c r="J17" i="1" s="1"/>
  <c r="U11" i="1"/>
  <c r="S5" i="1"/>
  <c r="S4" i="1" s="1"/>
  <c r="N4" i="1"/>
  <c r="N3" i="1" s="1"/>
  <c r="N17" i="1" s="1"/>
  <c r="S14" i="1"/>
  <c r="U14" i="1" s="1"/>
  <c r="S15" i="1"/>
  <c r="O9" i="1"/>
  <c r="M4" i="1"/>
  <c r="M3" i="1" s="1"/>
  <c r="M17" i="1" s="1"/>
  <c r="O15" i="1"/>
  <c r="P15" i="1" s="1"/>
  <c r="T15" i="1" s="1"/>
  <c r="U15" i="1" s="1"/>
  <c r="N7" i="1"/>
  <c r="N6" i="1" s="1"/>
  <c r="AD3" i="1"/>
  <c r="AD17" i="1" s="1"/>
  <c r="T7" i="1"/>
  <c r="O6" i="1" l="1"/>
  <c r="O3" i="1" s="1"/>
  <c r="O17" i="1" s="1"/>
  <c r="P9" i="1"/>
  <c r="S7" i="1"/>
  <c r="U7" i="1" s="1"/>
  <c r="S9" i="1"/>
  <c r="T4" i="1"/>
  <c r="U5" i="1"/>
  <c r="U4" i="1" s="1"/>
  <c r="S6" i="1" l="1"/>
  <c r="S3" i="1" s="1"/>
  <c r="S17" i="1" s="1"/>
  <c r="P6" i="1"/>
  <c r="P3" i="1" s="1"/>
  <c r="P17" i="1" s="1"/>
  <c r="T9" i="1"/>
  <c r="U9" i="1" l="1"/>
  <c r="U6" i="1" s="1"/>
  <c r="U3" i="1" s="1"/>
  <c r="U17" i="1" s="1"/>
  <c r="T6" i="1"/>
  <c r="T3" i="1" s="1"/>
  <c r="T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D15" authorId="0" shapeId="0" xr:uid="{091D99F0-3C94-459F-BB42-7D9143F96EFE}">
      <text>
        <r>
          <rPr>
            <b/>
            <sz val="9"/>
            <color indexed="81"/>
            <rFont val="Tahoma"/>
            <family val="2"/>
          </rPr>
          <t>PETER:</t>
        </r>
        <r>
          <rPr>
            <sz val="9"/>
            <color indexed="81"/>
            <rFont val="Tahoma"/>
            <family val="2"/>
          </rPr>
          <t xml:space="preserve">
แทน ผศ.สมจิตต์ รัตนอุดมโชค</t>
        </r>
      </text>
    </comment>
  </commentList>
</comments>
</file>

<file path=xl/sharedStrings.xml><?xml version="1.0" encoding="utf-8"?>
<sst xmlns="http://schemas.openxmlformats.org/spreadsheetml/2006/main" count="89" uniqueCount="61">
  <si>
    <t>คำขอตั้งงบประมาณเงินรายได้ลูกจ้างชั่วคราว  รายเดือน ประจำปีงบประมาณ พ.ศ. 2569</t>
  </si>
  <si>
    <t>ชื่อ - สกุล</t>
  </si>
  <si>
    <t>ชื่อตำแหน่ง</t>
  </si>
  <si>
    <t>ประเภท
อัตรา</t>
  </si>
  <si>
    <t>เลขตำแหน่ง</t>
  </si>
  <si>
    <t>วุฒิการ
ศึกษา
ที่บรรจุ</t>
  </si>
  <si>
    <t>เงินเดือน</t>
  </si>
  <si>
    <t>เงินเดือน*12</t>
  </si>
  <si>
    <t>เงิน
เลื่อนขั้น</t>
  </si>
  <si>
    <t>เงินเดือน+
เงินเลื่อนขั้น</t>
  </si>
  <si>
    <t>เงินเลื่อนขั้น*12</t>
  </si>
  <si>
    <t>ประกัน
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</si>
  <si>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</si>
  <si>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</si>
  <si>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</si>
  <si>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</si>
  <si>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</si>
  <si>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
สำรอง
เลี้ยงชีพ</t>
  </si>
  <si>
    <t>กองทุนสำรองเลี้ยงชีพ*12</t>
  </si>
  <si>
    <t>รวมงบบุคลากร</t>
  </si>
  <si>
    <t>รวมงบ
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</si>
  <si>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</si>
  <si>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</si>
  <si>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</si>
  <si>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</si>
  <si>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</si>
  <si>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</si>
  <si>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</si>
  <si>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</si>
  <si>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r>
      <t>สำนักส่งเสริมวิชาการและงานทะเบียน</t>
    </r>
    <r>
      <rPr>
        <sz val="14"/>
        <rFont val="TH SarabunPSK"/>
        <family val="2"/>
      </rPr>
      <t>    (รวมทั้งหมด 11 คน)</t>
    </r>
  </si>
  <si>
    <t>  งานส่งเสริมวิชาการ</t>
  </si>
  <si>
    <t>    1 นางสาว สุนิตรา  อุปละ</t>
  </si>
  <si>
    <t>เจ้าหน้าที่บริหารงานทั่วไป</t>
  </si>
  <si>
    <t>CW 290</t>
  </si>
  <si>
    <t>ปริญญาตรี</t>
  </si>
  <si>
    <t>  โครงการจ้างพนักงานอาจารย์ 10 อัตรา</t>
  </si>
  <si>
    <t>    1 นาย ชาติชัย  อุดมกิจมงคล</t>
  </si>
  <si>
    <t>อาจารย์พิเศษ</t>
  </si>
  <si>
    <t>SI. 161</t>
  </si>
  <si>
    <t>ปริญญาเอก</t>
  </si>
  <si>
    <t>    2 นาย ชาญชัย  ศุภวิจิตรพันธุ์</t>
  </si>
  <si>
    <t>SI. 196</t>
  </si>
  <si>
    <t>ปริญญาโท</t>
  </si>
  <si>
    <t xml:space="preserve">    3 นาย จารุวัฒน์  จันทวัติ</t>
  </si>
  <si>
    <t>SI. 207</t>
  </si>
  <si>
    <t xml:space="preserve">    4 นาย ชนินทร์  วะสีนนท์</t>
  </si>
  <si>
    <t>อาจารย์พิเศษ 
(เกษียณปี 67)</t>
  </si>
  <si>
    <t>SI. 218</t>
  </si>
  <si>
    <t>    5 นาย รักทรัพย์  แสนสำแดง</t>
  </si>
  <si>
    <t>SI. 162</t>
  </si>
  <si>
    <t>    6 นาย สุรชัย  ชินบุตร</t>
  </si>
  <si>
    <t>SI. 211</t>
  </si>
  <si>
    <t xml:space="preserve">   7 นางสาว กาญจนา  วงษ์สวัสดิ์</t>
  </si>
  <si>
    <t>SI. 219</t>
  </si>
  <si>
    <t xml:space="preserve">   8 นางสาว ปิติญา  สุธิรพันธุ์</t>
  </si>
  <si>
    <t>SI. 215</t>
  </si>
  <si>
    <t xml:space="preserve">   9 นาย ภัทรพล  โพนไพรสันต์</t>
  </si>
  <si>
    <t>SI. 217</t>
  </si>
  <si>
    <t xml:space="preserve">   10 นาย วรรณกร  อุ่นวิเศษ</t>
  </si>
  <si>
    <t>SI. 223</t>
  </si>
  <si>
    <t>รวมทั้งสิ้น 11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</si>
</sst>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b/>
      <u/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5F4E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164" fontId="3" fillId="6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7" borderId="8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vertical="center" wrapText="1"/>
    </xf>
    <xf numFmtId="0" fontId="3" fillId="7" borderId="10" xfId="0" applyFont="1" applyFill="1" applyBorder="1" applyAlignment="1">
      <alignment vertical="center" wrapText="1"/>
    </xf>
    <xf numFmtId="164" fontId="3" fillId="7" borderId="11" xfId="1" applyNumberFormat="1" applyFont="1" applyFill="1" applyBorder="1" applyAlignment="1">
      <alignment horizontal="right" vertical="center" wrapText="1"/>
    </xf>
    <xf numFmtId="164" fontId="3" fillId="8" borderId="11" xfId="1" applyNumberFormat="1" applyFont="1" applyFill="1" applyBorder="1" applyAlignment="1">
      <alignment horizontal="right" vertical="center" wrapText="1"/>
    </xf>
    <xf numFmtId="0" fontId="2" fillId="8" borderId="0" xfId="0" applyFont="1" applyFill="1" applyAlignment="1">
      <alignment vertical="center"/>
    </xf>
    <xf numFmtId="0" fontId="2" fillId="8" borderId="7" xfId="0" applyFont="1" applyFill="1" applyBorder="1" applyAlignment="1">
      <alignment vertical="center"/>
    </xf>
    <xf numFmtId="0" fontId="3" fillId="9" borderId="8" xfId="0" applyFont="1" applyFill="1" applyBorder="1" applyAlignment="1">
      <alignment vertical="center" wrapText="1"/>
    </xf>
    <xf numFmtId="0" fontId="3" fillId="9" borderId="10" xfId="0" applyFont="1" applyFill="1" applyBorder="1" applyAlignment="1">
      <alignment vertical="center" wrapText="1"/>
    </xf>
    <xf numFmtId="0" fontId="3" fillId="9" borderId="11" xfId="0" applyFont="1" applyFill="1" applyBorder="1" applyAlignment="1">
      <alignment vertical="center" wrapText="1"/>
    </xf>
    <xf numFmtId="0" fontId="3" fillId="9" borderId="11" xfId="0" applyFont="1" applyFill="1" applyBorder="1" applyAlignment="1">
      <alignment horizontal="right" vertical="center" wrapText="1"/>
    </xf>
    <xf numFmtId="164" fontId="5" fillId="9" borderId="11" xfId="1" applyNumberFormat="1" applyFont="1" applyFill="1" applyBorder="1" applyAlignment="1">
      <alignment horizontal="right" vertical="center" wrapText="1"/>
    </xf>
    <xf numFmtId="164" fontId="5" fillId="3" borderId="11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3" fillId="3" borderId="7" xfId="0" applyFont="1" applyFill="1" applyBorder="1" applyAlignment="1">
      <alignment vertical="center"/>
    </xf>
    <xf numFmtId="0" fontId="2" fillId="10" borderId="11" xfId="0" applyFont="1" applyFill="1" applyBorder="1" applyAlignment="1">
      <alignment vertical="center" wrapText="1"/>
    </xf>
    <xf numFmtId="0" fontId="2" fillId="10" borderId="11" xfId="0" applyFont="1" applyFill="1" applyBorder="1" applyAlignment="1">
      <alignment horizontal="center" vertical="center" wrapText="1"/>
    </xf>
    <xf numFmtId="164" fontId="2" fillId="10" borderId="11" xfId="1" applyNumberFormat="1" applyFont="1" applyFill="1" applyBorder="1" applyAlignment="1">
      <alignment horizontal="right" vertical="center" wrapText="1"/>
    </xf>
    <xf numFmtId="164" fontId="2" fillId="11" borderId="11" xfId="1" applyNumberFormat="1" applyFont="1" applyFill="1" applyBorder="1" applyAlignment="1">
      <alignment horizontal="right" vertical="center" wrapText="1"/>
    </xf>
    <xf numFmtId="164" fontId="2" fillId="12" borderId="11" xfId="1" applyNumberFormat="1" applyFont="1" applyFill="1" applyBorder="1" applyAlignment="1">
      <alignment horizontal="right" vertical="center" wrapText="1"/>
    </xf>
    <xf numFmtId="164" fontId="2" fillId="5" borderId="11" xfId="1" applyNumberFormat="1" applyFont="1" applyFill="1" applyBorder="1" applyAlignment="1">
      <alignment horizontal="right" vertical="center" wrapText="1"/>
    </xf>
    <xf numFmtId="164" fontId="3" fillId="13" borderId="11" xfId="1" applyNumberFormat="1" applyFont="1" applyFill="1" applyBorder="1" applyAlignment="1">
      <alignment horizontal="right" vertical="center" wrapText="1"/>
    </xf>
    <xf numFmtId="0" fontId="2" fillId="10" borderId="0" xfId="0" applyFont="1" applyFill="1" applyAlignment="1">
      <alignment vertical="center"/>
    </xf>
    <xf numFmtId="0" fontId="2" fillId="10" borderId="7" xfId="0" applyFont="1" applyFill="1" applyBorder="1" applyAlignment="1">
      <alignment vertical="center"/>
    </xf>
    <xf numFmtId="43" fontId="3" fillId="9" borderId="11" xfId="1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vertical="center"/>
    </xf>
    <xf numFmtId="0" fontId="2" fillId="11" borderId="7" xfId="0" applyFont="1" applyFill="1" applyBorder="1" applyAlignment="1">
      <alignment vertical="center"/>
    </xf>
    <xf numFmtId="164" fontId="2" fillId="11" borderId="12" xfId="1" applyNumberFormat="1" applyFont="1" applyFill="1" applyBorder="1" applyAlignment="1">
      <alignment horizontal="right" vertical="center" wrapText="1"/>
    </xf>
    <xf numFmtId="164" fontId="2" fillId="10" borderId="12" xfId="1" applyNumberFormat="1" applyFont="1" applyFill="1" applyBorder="1" applyAlignment="1">
      <alignment horizontal="right" vertical="center" wrapText="1"/>
    </xf>
    <xf numFmtId="164" fontId="2" fillId="12" borderId="12" xfId="1" applyNumberFormat="1" applyFont="1" applyFill="1" applyBorder="1" applyAlignment="1">
      <alignment horizontal="right" vertical="center" wrapText="1"/>
    </xf>
    <xf numFmtId="164" fontId="2" fillId="5" borderId="12" xfId="1" applyNumberFormat="1" applyFont="1" applyFill="1" applyBorder="1" applyAlignment="1">
      <alignment horizontal="right" vertical="center" wrapText="1"/>
    </xf>
    <xf numFmtId="164" fontId="3" fillId="13" borderId="12" xfId="1" applyNumberFormat="1" applyFont="1" applyFill="1" applyBorder="1" applyAlignment="1">
      <alignment horizontal="right" vertical="center" wrapText="1"/>
    </xf>
    <xf numFmtId="0" fontId="2" fillId="11" borderId="7" xfId="0" applyFont="1" applyFill="1" applyBorder="1" applyAlignment="1">
      <alignment vertical="center" wrapText="1"/>
    </xf>
    <xf numFmtId="0" fontId="2" fillId="10" borderId="7" xfId="0" applyFont="1" applyFill="1" applyBorder="1" applyAlignment="1">
      <alignment vertical="center" wrapText="1"/>
    </xf>
    <xf numFmtId="0" fontId="2" fillId="10" borderId="7" xfId="0" applyFont="1" applyFill="1" applyBorder="1" applyAlignment="1">
      <alignment horizontal="center" vertical="center" wrapText="1"/>
    </xf>
    <xf numFmtId="164" fontId="2" fillId="10" borderId="13" xfId="1" applyNumberFormat="1" applyFont="1" applyFill="1" applyBorder="1" applyAlignment="1">
      <alignment horizontal="right" vertical="center" wrapText="1"/>
    </xf>
    <xf numFmtId="164" fontId="2" fillId="10" borderId="14" xfId="1" applyNumberFormat="1" applyFont="1" applyFill="1" applyBorder="1" applyAlignment="1">
      <alignment horizontal="right" vertical="center" wrapText="1"/>
    </xf>
    <xf numFmtId="0" fontId="2" fillId="10" borderId="15" xfId="0" applyFont="1" applyFill="1" applyBorder="1" applyAlignment="1">
      <alignment vertical="center"/>
    </xf>
    <xf numFmtId="0" fontId="3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wrapText="1"/>
    </xf>
    <xf numFmtId="0" fontId="2" fillId="7" borderId="17" xfId="0" applyFont="1" applyFill="1" applyBorder="1" applyAlignment="1">
      <alignment horizontal="right" wrapText="1"/>
    </xf>
    <xf numFmtId="164" fontId="3" fillId="7" borderId="17" xfId="1" applyNumberFormat="1" applyFont="1" applyFill="1" applyBorder="1" applyAlignment="1">
      <alignment horizontal="right" wrapText="1"/>
    </xf>
    <xf numFmtId="164" fontId="3" fillId="5" borderId="17" xfId="1" applyNumberFormat="1" applyFont="1" applyFill="1" applyBorder="1" applyAlignment="1">
      <alignment horizontal="right" wrapText="1"/>
    </xf>
    <xf numFmtId="0" fontId="2" fillId="5" borderId="0" xfId="0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EB5D-C042-44C9-9CFE-E17EA7A51160}">
  <sheetPr>
    <tabColor rgb="FFFFFF00"/>
  </sheetPr>
  <dimension ref="A1:AD17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N22" sqref="N22"/>
    </sheetView>
  </sheetViews>
  <sheetFormatPr defaultColWidth="9" defaultRowHeight="18.75"/>
  <cols>
    <col min="1" max="1" width="21.7109375" style="2" customWidth="1"/>
    <col min="2" max="2" width="16.85546875" style="2" customWidth="1"/>
    <col min="3" max="3" width="7.28515625" style="2" customWidth="1"/>
    <col min="4" max="4" width="7.140625" style="2" customWidth="1"/>
    <col min="5" max="5" width="8.140625" style="2" bestFit="1" customWidth="1"/>
    <col min="6" max="6" width="8.85546875" style="60" customWidth="1"/>
    <col min="7" max="7" width="9.7109375" style="60" customWidth="1"/>
    <col min="8" max="8" width="8.140625" style="60" customWidth="1"/>
    <col min="9" max="9" width="9.5703125" style="60" customWidth="1"/>
    <col min="10" max="10" width="8.85546875" style="60" customWidth="1"/>
    <col min="11" max="11" width="8.140625" style="60" customWidth="1"/>
    <col min="12" max="12" width="8.7109375" style="60" customWidth="1"/>
    <col min="13" max="13" width="6.5703125" style="60" customWidth="1"/>
    <col min="14" max="14" width="7.42578125" style="60" customWidth="1"/>
    <col min="15" max="15" width="6.28515625" style="60" customWidth="1"/>
    <col min="16" max="16" width="8.42578125" style="60" customWidth="1"/>
    <col min="17" max="17" width="9.140625" style="60" customWidth="1"/>
    <col min="18" max="18" width="9.5703125" style="60" customWidth="1"/>
    <col min="19" max="19" width="10.140625" style="60" bestFit="1" customWidth="1"/>
    <col min="20" max="20" width="7.7109375" style="60" customWidth="1"/>
    <col min="21" max="21" width="10.140625" style="61" bestFit="1" customWidth="1"/>
    <col min="22" max="22" width="10.85546875" style="60" hidden="1" customWidth="1"/>
    <col min="23" max="23" width="5.7109375" style="60" hidden="1" customWidth="1"/>
    <col min="24" max="24" width="10.85546875" style="60" hidden="1" customWidth="1"/>
    <col min="25" max="25" width="11.28515625" style="60" hidden="1" customWidth="1"/>
    <col min="26" max="26" width="9.5703125" style="60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2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6" t="s">
        <v>10</v>
      </c>
      <c r="K2" s="5" t="s">
        <v>11</v>
      </c>
      <c r="L2" s="8" t="s">
        <v>12</v>
      </c>
      <c r="M2" s="7" t="s">
        <v>13</v>
      </c>
      <c r="N2" s="6" t="s">
        <v>14</v>
      </c>
      <c r="O2" s="5" t="s">
        <v>15</v>
      </c>
      <c r="P2" s="8" t="s">
        <v>16</v>
      </c>
      <c r="Q2" s="5" t="s">
        <v>17</v>
      </c>
      <c r="R2" s="6" t="s">
        <v>18</v>
      </c>
      <c r="S2" s="6" t="s">
        <v>19</v>
      </c>
      <c r="T2" s="8" t="s">
        <v>20</v>
      </c>
      <c r="U2" s="9" t="s">
        <v>21</v>
      </c>
      <c r="V2" s="10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B2" s="13" t="s">
        <v>27</v>
      </c>
      <c r="AC2" s="13" t="s">
        <v>28</v>
      </c>
      <c r="AD2" s="13" t="s">
        <v>21</v>
      </c>
    </row>
    <row r="3" spans="1:30" s="19" customFormat="1" ht="16.7" customHeight="1">
      <c r="A3" s="14" t="s">
        <v>29</v>
      </c>
      <c r="B3" s="15"/>
      <c r="C3" s="15"/>
      <c r="D3" s="16"/>
      <c r="E3" s="17"/>
      <c r="F3" s="17">
        <f>SUM(F4,F6)</f>
        <v>202080</v>
      </c>
      <c r="G3" s="17">
        <f t="shared" ref="G3:U3" si="0">SUM(G4,G6)</f>
        <v>2424960</v>
      </c>
      <c r="H3" s="17">
        <f t="shared" si="0"/>
        <v>5190</v>
      </c>
      <c r="I3" s="17">
        <f t="shared" si="0"/>
        <v>207270</v>
      </c>
      <c r="J3" s="17">
        <f t="shared" si="0"/>
        <v>62280</v>
      </c>
      <c r="K3" s="17">
        <f t="shared" si="0"/>
        <v>3750</v>
      </c>
      <c r="L3" s="17">
        <f t="shared" si="0"/>
        <v>45000</v>
      </c>
      <c r="M3" s="17">
        <f t="shared" si="0"/>
        <v>0</v>
      </c>
      <c r="N3" s="17">
        <f t="shared" si="0"/>
        <v>0</v>
      </c>
      <c r="O3" s="17">
        <f t="shared" si="0"/>
        <v>217</v>
      </c>
      <c r="P3" s="17">
        <f t="shared" si="0"/>
        <v>2604</v>
      </c>
      <c r="Q3" s="17">
        <f t="shared" si="0"/>
        <v>3249</v>
      </c>
      <c r="R3" s="17">
        <f t="shared" si="0"/>
        <v>38988</v>
      </c>
      <c r="S3" s="17">
        <f t="shared" si="0"/>
        <v>2526228</v>
      </c>
      <c r="T3" s="17">
        <f t="shared" si="0"/>
        <v>47604</v>
      </c>
      <c r="U3" s="17">
        <f t="shared" si="0"/>
        <v>2573832</v>
      </c>
      <c r="V3" s="18">
        <v>143060</v>
      </c>
      <c r="W3" s="18">
        <v>0</v>
      </c>
      <c r="X3" s="18">
        <v>143060</v>
      </c>
      <c r="Y3" s="18">
        <v>1716720</v>
      </c>
      <c r="Z3" s="18">
        <v>18048</v>
      </c>
      <c r="AB3" s="20">
        <f>SUM(AB4:AB6)</f>
        <v>6</v>
      </c>
      <c r="AC3" s="20">
        <f>SUM(AC4:AC6)</f>
        <v>5</v>
      </c>
      <c r="AD3" s="20">
        <f>AB3+AC3</f>
        <v>11</v>
      </c>
    </row>
    <row r="4" spans="1:30" s="27" customFormat="1" ht="16.7" customHeight="1">
      <c r="A4" s="21" t="s">
        <v>30</v>
      </c>
      <c r="B4" s="22"/>
      <c r="C4" s="23"/>
      <c r="D4" s="23"/>
      <c r="E4" s="24"/>
      <c r="F4" s="25">
        <f>F5</f>
        <v>17610</v>
      </c>
      <c r="G4" s="25">
        <f t="shared" ref="G4:U4" si="1">G5</f>
        <v>211320</v>
      </c>
      <c r="H4" s="25">
        <f t="shared" si="1"/>
        <v>890</v>
      </c>
      <c r="I4" s="25">
        <f t="shared" si="1"/>
        <v>18500</v>
      </c>
      <c r="J4" s="25">
        <f t="shared" si="1"/>
        <v>10680</v>
      </c>
      <c r="K4" s="25">
        <f t="shared" si="1"/>
        <v>750</v>
      </c>
      <c r="L4" s="25">
        <f t="shared" si="1"/>
        <v>9000</v>
      </c>
      <c r="M4" s="25">
        <f t="shared" si="1"/>
        <v>0</v>
      </c>
      <c r="N4" s="25">
        <f t="shared" si="1"/>
        <v>0</v>
      </c>
      <c r="O4" s="25">
        <f t="shared" si="1"/>
        <v>37</v>
      </c>
      <c r="P4" s="25">
        <f t="shared" si="1"/>
        <v>444</v>
      </c>
      <c r="Q4" s="25">
        <f t="shared" si="1"/>
        <v>555</v>
      </c>
      <c r="R4" s="25">
        <f t="shared" si="1"/>
        <v>6660</v>
      </c>
      <c r="S4" s="25">
        <f t="shared" si="1"/>
        <v>228660</v>
      </c>
      <c r="T4" s="25">
        <f t="shared" si="1"/>
        <v>9444</v>
      </c>
      <c r="U4" s="25">
        <f t="shared" si="1"/>
        <v>238104</v>
      </c>
      <c r="V4" s="26">
        <v>14310</v>
      </c>
      <c r="W4" s="26">
        <v>0</v>
      </c>
      <c r="X4" s="26">
        <v>14310</v>
      </c>
      <c r="Y4" s="26">
        <v>171720</v>
      </c>
      <c r="Z4" s="26">
        <v>8592</v>
      </c>
      <c r="AB4" s="28">
        <v>1</v>
      </c>
      <c r="AC4" s="28"/>
      <c r="AD4" s="28">
        <f t="shared" ref="AD4:AD15" si="2">AB4+AC4</f>
        <v>1</v>
      </c>
    </row>
    <row r="5" spans="1:30" s="36" customFormat="1" ht="16.7" customHeight="1">
      <c r="A5" s="29" t="s">
        <v>31</v>
      </c>
      <c r="B5" s="29" t="s">
        <v>32</v>
      </c>
      <c r="C5" s="29" t="s">
        <v>27</v>
      </c>
      <c r="D5" s="29" t="s">
        <v>33</v>
      </c>
      <c r="E5" s="30" t="s">
        <v>34</v>
      </c>
      <c r="F5" s="31">
        <v>17610</v>
      </c>
      <c r="G5" s="31">
        <f>F5*12</f>
        <v>211320</v>
      </c>
      <c r="H5" s="31">
        <v>890</v>
      </c>
      <c r="I5" s="32">
        <f>F5+H5</f>
        <v>18500</v>
      </c>
      <c r="J5" s="31">
        <f>H5*12</f>
        <v>10680</v>
      </c>
      <c r="K5" s="31">
        <v>750</v>
      </c>
      <c r="L5" s="32">
        <f>K5*12</f>
        <v>9000</v>
      </c>
      <c r="M5" s="31">
        <f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32">
        <f>M5*12</f>
        <v>0</v>
      </c>
      <c r="O5" s="32">
        <f>ROUND(I5*0.2%,0)</f>
        <v>37</v>
      </c>
      <c r="P5" s="32">
        <f>O5*12</f>
        <v>444</v>
      </c>
      <c r="Q5" s="32">
        <f>ROUND(I5*3%,0)</f>
        <v>555</v>
      </c>
      <c r="R5" s="32">
        <f>Q5*12</f>
        <v>6660</v>
      </c>
      <c r="S5" s="33">
        <f>G5+J5+N5+R5</f>
        <v>228660</v>
      </c>
      <c r="T5" s="34">
        <f>L5+P5</f>
        <v>9444</v>
      </c>
      <c r="U5" s="35">
        <f>T5+S5</f>
        <v>238104</v>
      </c>
      <c r="V5" s="31">
        <v>14310</v>
      </c>
      <c r="W5" s="31">
        <v>0</v>
      </c>
      <c r="X5" s="31">
        <v>14310</v>
      </c>
      <c r="Y5" s="31">
        <v>171720</v>
      </c>
      <c r="Z5" s="31">
        <v>8592</v>
      </c>
      <c r="AB5" s="37"/>
      <c r="AC5" s="37"/>
      <c r="AD5" s="37">
        <f t="shared" si="2"/>
        <v>0</v>
      </c>
    </row>
    <row r="6" spans="1:30" s="27" customFormat="1" ht="16.7" customHeight="1">
      <c r="A6" s="21" t="s">
        <v>35</v>
      </c>
      <c r="B6" s="22"/>
      <c r="C6" s="23"/>
      <c r="D6" s="23"/>
      <c r="E6" s="38"/>
      <c r="F6" s="25">
        <f>SUM(F7:F16)</f>
        <v>184470</v>
      </c>
      <c r="G6" s="25">
        <f t="shared" ref="G6:U6" si="3">SUM(G7:G16)</f>
        <v>2213640</v>
      </c>
      <c r="H6" s="25">
        <f t="shared" si="3"/>
        <v>4300</v>
      </c>
      <c r="I6" s="25">
        <f t="shared" si="3"/>
        <v>188770</v>
      </c>
      <c r="J6" s="25">
        <f t="shared" si="3"/>
        <v>51600</v>
      </c>
      <c r="K6" s="25">
        <f t="shared" si="3"/>
        <v>3000</v>
      </c>
      <c r="L6" s="25">
        <f t="shared" si="3"/>
        <v>36000</v>
      </c>
      <c r="M6" s="25">
        <f t="shared" si="3"/>
        <v>0</v>
      </c>
      <c r="N6" s="25">
        <f t="shared" si="3"/>
        <v>0</v>
      </c>
      <c r="O6" s="25">
        <f t="shared" si="3"/>
        <v>180</v>
      </c>
      <c r="P6" s="25">
        <f t="shared" si="3"/>
        <v>2160</v>
      </c>
      <c r="Q6" s="25">
        <f t="shared" si="3"/>
        <v>2694</v>
      </c>
      <c r="R6" s="25">
        <f t="shared" si="3"/>
        <v>32328</v>
      </c>
      <c r="S6" s="25">
        <f t="shared" si="3"/>
        <v>2297568</v>
      </c>
      <c r="T6" s="25">
        <f t="shared" si="3"/>
        <v>38160</v>
      </c>
      <c r="U6" s="25">
        <f t="shared" si="3"/>
        <v>2335728</v>
      </c>
      <c r="V6" s="26">
        <v>128750</v>
      </c>
      <c r="W6" s="26">
        <v>0</v>
      </c>
      <c r="X6" s="26">
        <v>128750</v>
      </c>
      <c r="Y6" s="26">
        <v>1545000</v>
      </c>
      <c r="Z6" s="26">
        <v>9456</v>
      </c>
      <c r="AB6" s="28">
        <v>5</v>
      </c>
      <c r="AC6" s="28">
        <v>5</v>
      </c>
      <c r="AD6" s="28">
        <f t="shared" si="2"/>
        <v>10</v>
      </c>
    </row>
    <row r="7" spans="1:30" s="41" customFormat="1" ht="16.7" customHeight="1">
      <c r="A7" s="39" t="s">
        <v>36</v>
      </c>
      <c r="B7" s="39" t="s">
        <v>37</v>
      </c>
      <c r="C7" s="39" t="s">
        <v>27</v>
      </c>
      <c r="D7" s="39" t="s">
        <v>38</v>
      </c>
      <c r="E7" s="40" t="s">
        <v>39</v>
      </c>
      <c r="F7" s="32">
        <v>18000</v>
      </c>
      <c r="G7" s="32">
        <f t="shared" ref="G7:G16" si="4">F7*12</f>
        <v>216000</v>
      </c>
      <c r="H7" s="32">
        <v>0</v>
      </c>
      <c r="I7" s="32">
        <f t="shared" ref="I7:I16" si="5">F7+H7</f>
        <v>18000</v>
      </c>
      <c r="J7" s="31">
        <f t="shared" ref="J7:J16" si="6">H7*12</f>
        <v>0</v>
      </c>
      <c r="K7" s="32">
        <v>0</v>
      </c>
      <c r="L7" s="32">
        <f t="shared" ref="L7:L16" si="7">K7*12</f>
        <v>0</v>
      </c>
      <c r="M7" s="32">
        <f t="shared" ref="M7:M16" si="8">IF(IF(B7="คนงาน",IF((10000-I7)&gt;1500,1500,10000-I7),IF(B7="เจ้าหน้าที่รักษาความปลอดภัย",IF((10000-I7)&gt;1500,1500,10000-I7),IF(B7="พนักงานขับรถยนต์",IF((10000-I7)&gt;1500,1500,10000-I7),IF(E7="ปริญญาตรี",IF((15000-I7)&gt;1500,1500,15000-I7),IF((13285-I7)&gt;1500,1500,13285-I7)))))&gt;0,IF(B7="คนงาน",IF((10000-I7)&gt;1500,1500,10000-I7),IF(B7="เจ้าหน้าที่รักษาความปลอดภัย",IF((10000-I7)&gt;1500,1500,10000-I7),IF(B7="พนักงานขับรถยนต์",IF((10000-I7)&gt;1500,1500,10000-I7),IF(E7="ปริญญาตรี",IF((15000-I7)&gt;1500,1500,15000-I7),IF((13285-I7)&gt;1500,1500,13285-I7))))),0)</f>
        <v>0</v>
      </c>
      <c r="N7" s="32">
        <f t="shared" ref="N7:N16" si="9">M7*12</f>
        <v>0</v>
      </c>
      <c r="O7" s="32"/>
      <c r="P7" s="32">
        <f t="shared" ref="P7:P16" si="10">O7*12</f>
        <v>0</v>
      </c>
      <c r="Q7" s="32"/>
      <c r="R7" s="32">
        <f t="shared" ref="R7:R16" si="11">Q7*12</f>
        <v>0</v>
      </c>
      <c r="S7" s="33">
        <f>G7+J7+N7+R7</f>
        <v>216000</v>
      </c>
      <c r="T7" s="34">
        <f t="shared" ref="T7:T16" si="12">L7+P7</f>
        <v>0</v>
      </c>
      <c r="U7" s="35">
        <f t="shared" ref="U7:U16" si="13">T7+S7</f>
        <v>216000</v>
      </c>
      <c r="V7" s="32">
        <v>15000</v>
      </c>
      <c r="W7" s="32">
        <v>0</v>
      </c>
      <c r="X7" s="32">
        <v>15000</v>
      </c>
      <c r="Y7" s="32">
        <v>180000</v>
      </c>
      <c r="Z7" s="32">
        <v>0</v>
      </c>
      <c r="AB7" s="42"/>
      <c r="AC7" s="42"/>
      <c r="AD7" s="42">
        <f t="shared" si="2"/>
        <v>0</v>
      </c>
    </row>
    <row r="8" spans="1:30" s="41" customFormat="1" ht="16.7" customHeight="1">
      <c r="A8" s="39" t="s">
        <v>40</v>
      </c>
      <c r="B8" s="39" t="s">
        <v>37</v>
      </c>
      <c r="C8" s="39" t="s">
        <v>27</v>
      </c>
      <c r="D8" s="39" t="s">
        <v>41</v>
      </c>
      <c r="E8" s="40" t="s">
        <v>42</v>
      </c>
      <c r="F8" s="32">
        <v>15000</v>
      </c>
      <c r="G8" s="32">
        <f>F8*12</f>
        <v>180000</v>
      </c>
      <c r="H8" s="32">
        <v>0</v>
      </c>
      <c r="I8" s="32">
        <f>F8+H8</f>
        <v>15000</v>
      </c>
      <c r="J8" s="31">
        <f>H8*12</f>
        <v>0</v>
      </c>
      <c r="K8" s="32">
        <v>0</v>
      </c>
      <c r="L8" s="32">
        <f>K8*12</f>
        <v>0</v>
      </c>
      <c r="M8" s="32">
        <f>IF(IF(B8="คนงาน",IF((10000-I8)&gt;1500,1500,10000-I8),IF(B8="เจ้าหน้าที่รักษาความปลอดภัย",IF((10000-I8)&gt;1500,1500,10000-I8),IF(B8="พนักงานขับรถยนต์",IF((10000-I8)&gt;1500,1500,10000-I8),IF(E8="ปริญญาตรี",IF((15000-I8)&gt;1500,1500,15000-I8),IF((13285-I8)&gt;1500,1500,13285-I8)))))&gt;0,IF(B8="คนงาน",IF((10000-I8)&gt;1500,1500,10000-I8),IF(B8="เจ้าหน้าที่รักษาความปลอดภัย",IF((10000-I8)&gt;1500,1500,10000-I8),IF(B8="พนักงานขับรถยนต์",IF((10000-I8)&gt;1500,1500,10000-I8),IF(E8="ปริญญาตรี",IF((15000-I8)&gt;1500,1500,15000-I8),IF((13285-I8)&gt;1500,1500,13285-I8))))),0)</f>
        <v>0</v>
      </c>
      <c r="N8" s="32">
        <f>M8*12</f>
        <v>0</v>
      </c>
      <c r="O8" s="32"/>
      <c r="P8" s="32">
        <f>O8*12</f>
        <v>0</v>
      </c>
      <c r="Q8" s="32"/>
      <c r="R8" s="32">
        <f>Q8*12</f>
        <v>0</v>
      </c>
      <c r="S8" s="33">
        <f>G8+J8+N8+R8</f>
        <v>180000</v>
      </c>
      <c r="T8" s="34">
        <f>L8+P8</f>
        <v>0</v>
      </c>
      <c r="U8" s="35">
        <f>T8+S8</f>
        <v>180000</v>
      </c>
      <c r="V8" s="32">
        <v>15000</v>
      </c>
      <c r="W8" s="32">
        <v>0</v>
      </c>
      <c r="X8" s="32">
        <v>15000</v>
      </c>
      <c r="Y8" s="32">
        <v>180000</v>
      </c>
      <c r="Z8" s="32">
        <v>0</v>
      </c>
      <c r="AB8" s="42"/>
      <c r="AC8" s="42"/>
      <c r="AD8" s="42">
        <f>AB8+AC8</f>
        <v>0</v>
      </c>
    </row>
    <row r="9" spans="1:30" s="41" customFormat="1" ht="16.7" customHeight="1">
      <c r="A9" s="39" t="s">
        <v>43</v>
      </c>
      <c r="B9" s="39" t="s">
        <v>37</v>
      </c>
      <c r="C9" s="39" t="s">
        <v>27</v>
      </c>
      <c r="D9" s="39" t="s">
        <v>44</v>
      </c>
      <c r="E9" s="40" t="s">
        <v>42</v>
      </c>
      <c r="F9" s="32">
        <v>23100</v>
      </c>
      <c r="G9" s="32">
        <f>F9*12</f>
        <v>277200</v>
      </c>
      <c r="H9" s="32">
        <v>1160</v>
      </c>
      <c r="I9" s="32">
        <f>F9+H9</f>
        <v>24260</v>
      </c>
      <c r="J9" s="31">
        <f>H9*12</f>
        <v>13920</v>
      </c>
      <c r="K9" s="32">
        <v>750</v>
      </c>
      <c r="L9" s="32">
        <f>K9*12</f>
        <v>9000</v>
      </c>
      <c r="M9" s="32">
        <f>IF(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&gt;0,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,0)</f>
        <v>0</v>
      </c>
      <c r="N9" s="32">
        <f>M9*12</f>
        <v>0</v>
      </c>
      <c r="O9" s="43">
        <f>ROUND(I9*0.2%,0)</f>
        <v>49</v>
      </c>
      <c r="P9" s="43">
        <f t="shared" ref="P9:P10" si="14">O9*12</f>
        <v>588</v>
      </c>
      <c r="Q9" s="43">
        <f>ROUND(I9*3%,0)</f>
        <v>728</v>
      </c>
      <c r="R9" s="43">
        <f t="shared" ref="R9:R10" si="15">Q9*12</f>
        <v>8736</v>
      </c>
      <c r="S9" s="33">
        <f>G9+J9+N9+R9</f>
        <v>299856</v>
      </c>
      <c r="T9" s="34">
        <f>L9+P9</f>
        <v>9588</v>
      </c>
      <c r="U9" s="35">
        <f>T9+S9</f>
        <v>309444</v>
      </c>
      <c r="V9" s="32"/>
      <c r="W9" s="32"/>
      <c r="X9" s="32"/>
      <c r="Y9" s="32"/>
      <c r="Z9" s="32"/>
      <c r="AB9" s="42"/>
      <c r="AC9" s="42"/>
      <c r="AD9" s="42"/>
    </row>
    <row r="10" spans="1:30" s="41" customFormat="1" ht="16.7" customHeight="1">
      <c r="A10" s="39" t="s">
        <v>45</v>
      </c>
      <c r="B10" s="39" t="s">
        <v>46</v>
      </c>
      <c r="C10" s="39" t="s">
        <v>27</v>
      </c>
      <c r="D10" s="39" t="s">
        <v>47</v>
      </c>
      <c r="E10" s="30" t="s">
        <v>39</v>
      </c>
      <c r="F10" s="32">
        <v>18000</v>
      </c>
      <c r="G10" s="32">
        <f t="shared" ref="G10" si="16">F10*12</f>
        <v>216000</v>
      </c>
      <c r="H10" s="32">
        <v>0</v>
      </c>
      <c r="I10" s="32">
        <f t="shared" ref="I10" si="17">F10+H10</f>
        <v>18000</v>
      </c>
      <c r="J10" s="31">
        <f t="shared" ref="J10" si="18">H10*12</f>
        <v>0</v>
      </c>
      <c r="K10" s="32">
        <v>0</v>
      </c>
      <c r="L10" s="32">
        <f t="shared" ref="L10" si="19">K10*12</f>
        <v>0</v>
      </c>
      <c r="M10" s="32">
        <f t="shared" ref="M10" si="20">IF(IF(B10="คนงาน",IF((10000-I10)&gt;1500,1500,10000-I10),IF(B10="เจ้าหน้าที่รักษาความปลอดภัย",IF((10000-I10)&gt;1500,1500,10000-I10),IF(B10="พนักงานขับรถยนต์",IF((10000-I10)&gt;1500,1500,10000-I10),IF(E10="ปริญญาตรี",IF((15000-I10)&gt;1500,1500,15000-I10),IF((13285-I10)&gt;1500,1500,13285-I10)))))&gt;0,IF(B10="คนงาน",IF((10000-I10)&gt;1500,1500,10000-I10),IF(B10="เจ้าหน้าที่รักษาความปลอดภัย",IF((10000-I10)&gt;1500,1500,10000-I10),IF(B10="พนักงานขับรถยนต์",IF((10000-I10)&gt;1500,1500,10000-I10),IF(E10="ปริญญาตรี",IF((15000-I10)&gt;1500,1500,15000-I10),IF((13285-I10)&gt;1500,1500,13285-I10))))),0)</f>
        <v>0</v>
      </c>
      <c r="N10" s="32">
        <f t="shared" ref="N10" si="21">M10*12</f>
        <v>0</v>
      </c>
      <c r="O10" s="32"/>
      <c r="P10" s="32">
        <f t="shared" si="14"/>
        <v>0</v>
      </c>
      <c r="Q10" s="32"/>
      <c r="R10" s="32">
        <f t="shared" si="15"/>
        <v>0</v>
      </c>
      <c r="S10" s="33">
        <f t="shared" ref="S10:S13" si="22">G10+J10+N10+R10</f>
        <v>216000</v>
      </c>
      <c r="T10" s="34">
        <f t="shared" ref="T10" si="23">L10+P10</f>
        <v>0</v>
      </c>
      <c r="U10" s="35">
        <f t="shared" ref="U10" si="24">T10+S10</f>
        <v>216000</v>
      </c>
      <c r="V10" s="32"/>
      <c r="W10" s="32"/>
      <c r="X10" s="32"/>
      <c r="Y10" s="32"/>
      <c r="Z10" s="32"/>
      <c r="AB10" s="42"/>
      <c r="AC10" s="42"/>
      <c r="AD10" s="42"/>
    </row>
    <row r="11" spans="1:30" s="36" customFormat="1" ht="16.7" customHeight="1">
      <c r="A11" s="29" t="s">
        <v>48</v>
      </c>
      <c r="B11" s="29" t="s">
        <v>37</v>
      </c>
      <c r="C11" s="29" t="s">
        <v>27</v>
      </c>
      <c r="D11" s="29" t="s">
        <v>49</v>
      </c>
      <c r="E11" s="30" t="s">
        <v>42</v>
      </c>
      <c r="F11" s="31">
        <v>12000</v>
      </c>
      <c r="G11" s="31">
        <f t="shared" si="4"/>
        <v>144000</v>
      </c>
      <c r="H11" s="31">
        <v>0</v>
      </c>
      <c r="I11" s="32">
        <f t="shared" si="5"/>
        <v>12000</v>
      </c>
      <c r="J11" s="31">
        <f t="shared" si="6"/>
        <v>0</v>
      </c>
      <c r="K11" s="31">
        <v>0</v>
      </c>
      <c r="L11" s="32">
        <f t="shared" si="7"/>
        <v>0</v>
      </c>
      <c r="M11" s="31"/>
      <c r="N11" s="32">
        <f t="shared" si="9"/>
        <v>0</v>
      </c>
      <c r="O11" s="32"/>
      <c r="P11" s="32">
        <f t="shared" si="10"/>
        <v>0</v>
      </c>
      <c r="Q11" s="32"/>
      <c r="R11" s="32">
        <f t="shared" si="11"/>
        <v>0</v>
      </c>
      <c r="S11" s="33">
        <f t="shared" si="22"/>
        <v>144000</v>
      </c>
      <c r="T11" s="34">
        <f t="shared" si="12"/>
        <v>0</v>
      </c>
      <c r="U11" s="35">
        <f t="shared" si="13"/>
        <v>144000</v>
      </c>
      <c r="V11" s="31">
        <v>8000</v>
      </c>
      <c r="W11" s="31">
        <v>0</v>
      </c>
      <c r="X11" s="31">
        <v>8000</v>
      </c>
      <c r="Y11" s="31">
        <v>96000</v>
      </c>
      <c r="Z11" s="31">
        <v>0</v>
      </c>
      <c r="AB11" s="37"/>
      <c r="AC11" s="37"/>
      <c r="AD11" s="37">
        <f t="shared" si="2"/>
        <v>0</v>
      </c>
    </row>
    <row r="12" spans="1:30" s="36" customFormat="1" ht="16.7" customHeight="1">
      <c r="A12" s="29" t="s">
        <v>50</v>
      </c>
      <c r="B12" s="29" t="s">
        <v>37</v>
      </c>
      <c r="C12" s="29" t="s">
        <v>27</v>
      </c>
      <c r="D12" s="29" t="s">
        <v>51</v>
      </c>
      <c r="E12" s="30" t="s">
        <v>39</v>
      </c>
      <c r="F12" s="31">
        <v>18000</v>
      </c>
      <c r="G12" s="31">
        <f t="shared" si="4"/>
        <v>216000</v>
      </c>
      <c r="H12" s="31">
        <v>0</v>
      </c>
      <c r="I12" s="32">
        <f t="shared" si="5"/>
        <v>18000</v>
      </c>
      <c r="J12" s="31">
        <f t="shared" si="6"/>
        <v>0</v>
      </c>
      <c r="K12" s="31">
        <v>0</v>
      </c>
      <c r="L12" s="32">
        <f t="shared" si="7"/>
        <v>0</v>
      </c>
      <c r="M12" s="31">
        <f t="shared" si="8"/>
        <v>0</v>
      </c>
      <c r="N12" s="32">
        <f t="shared" si="9"/>
        <v>0</v>
      </c>
      <c r="O12" s="32"/>
      <c r="P12" s="32">
        <f t="shared" si="10"/>
        <v>0</v>
      </c>
      <c r="Q12" s="32"/>
      <c r="R12" s="32">
        <f t="shared" si="11"/>
        <v>0</v>
      </c>
      <c r="S12" s="33">
        <f t="shared" si="22"/>
        <v>216000</v>
      </c>
      <c r="T12" s="34">
        <f t="shared" si="12"/>
        <v>0</v>
      </c>
      <c r="U12" s="35">
        <f t="shared" si="13"/>
        <v>216000</v>
      </c>
      <c r="V12" s="31">
        <v>15000</v>
      </c>
      <c r="W12" s="31">
        <v>0</v>
      </c>
      <c r="X12" s="31">
        <v>15000</v>
      </c>
      <c r="Y12" s="31">
        <v>180000</v>
      </c>
      <c r="Z12" s="31">
        <v>0</v>
      </c>
      <c r="AB12" s="37"/>
      <c r="AC12" s="37"/>
      <c r="AD12" s="37">
        <f t="shared" si="2"/>
        <v>0</v>
      </c>
    </row>
    <row r="13" spans="1:30" s="41" customFormat="1" ht="16.7" customHeight="1">
      <c r="A13" s="39" t="s">
        <v>52</v>
      </c>
      <c r="B13" s="39" t="s">
        <v>46</v>
      </c>
      <c r="C13" s="39" t="s">
        <v>27</v>
      </c>
      <c r="D13" s="39" t="s">
        <v>53</v>
      </c>
      <c r="E13" s="40" t="s">
        <v>39</v>
      </c>
      <c r="F13" s="32">
        <v>18000</v>
      </c>
      <c r="G13" s="32">
        <f t="shared" si="4"/>
        <v>216000</v>
      </c>
      <c r="H13" s="32">
        <v>0</v>
      </c>
      <c r="I13" s="32">
        <f t="shared" si="5"/>
        <v>18000</v>
      </c>
      <c r="J13" s="31">
        <f t="shared" si="6"/>
        <v>0</v>
      </c>
      <c r="K13" s="32">
        <v>0</v>
      </c>
      <c r="L13" s="32">
        <f t="shared" si="7"/>
        <v>0</v>
      </c>
      <c r="M13" s="32">
        <f t="shared" si="8"/>
        <v>0</v>
      </c>
      <c r="N13" s="32">
        <f t="shared" si="9"/>
        <v>0</v>
      </c>
      <c r="O13" s="32"/>
      <c r="P13" s="32">
        <f t="shared" si="10"/>
        <v>0</v>
      </c>
      <c r="Q13" s="32"/>
      <c r="R13" s="32">
        <f t="shared" si="11"/>
        <v>0</v>
      </c>
      <c r="S13" s="33">
        <f t="shared" si="22"/>
        <v>216000</v>
      </c>
      <c r="T13" s="34">
        <f t="shared" si="12"/>
        <v>0</v>
      </c>
      <c r="U13" s="35">
        <f t="shared" si="13"/>
        <v>216000</v>
      </c>
      <c r="V13" s="32">
        <v>15000</v>
      </c>
      <c r="W13" s="32">
        <v>0</v>
      </c>
      <c r="X13" s="32">
        <v>15000</v>
      </c>
      <c r="Y13" s="32">
        <v>180000</v>
      </c>
      <c r="Z13" s="32">
        <v>0</v>
      </c>
      <c r="AB13" s="42"/>
      <c r="AC13" s="42"/>
      <c r="AD13" s="42">
        <f t="shared" si="2"/>
        <v>0</v>
      </c>
    </row>
    <row r="14" spans="1:30" s="36" customFormat="1" ht="16.7" customHeight="1">
      <c r="A14" s="29" t="s">
        <v>54</v>
      </c>
      <c r="B14" s="29" t="s">
        <v>37</v>
      </c>
      <c r="C14" s="39" t="s">
        <v>27</v>
      </c>
      <c r="D14" s="39" t="s">
        <v>55</v>
      </c>
      <c r="E14" s="30" t="s">
        <v>42</v>
      </c>
      <c r="F14" s="31">
        <v>20020</v>
      </c>
      <c r="G14" s="31">
        <f t="shared" si="4"/>
        <v>240240</v>
      </c>
      <c r="H14" s="31">
        <v>1010</v>
      </c>
      <c r="I14" s="43">
        <f t="shared" si="5"/>
        <v>21030</v>
      </c>
      <c r="J14" s="44">
        <f t="shared" si="6"/>
        <v>12120</v>
      </c>
      <c r="K14" s="44">
        <v>750</v>
      </c>
      <c r="L14" s="43">
        <f t="shared" si="7"/>
        <v>9000</v>
      </c>
      <c r="M14" s="43">
        <f t="shared" si="8"/>
        <v>0</v>
      </c>
      <c r="N14" s="43">
        <f t="shared" si="9"/>
        <v>0</v>
      </c>
      <c r="O14" s="43">
        <f>ROUND(I14*0.2%,0)</f>
        <v>42</v>
      </c>
      <c r="P14" s="43">
        <f t="shared" si="10"/>
        <v>504</v>
      </c>
      <c r="Q14" s="43">
        <f>ROUND(I14*3%,0)</f>
        <v>631</v>
      </c>
      <c r="R14" s="43">
        <f t="shared" si="11"/>
        <v>7572</v>
      </c>
      <c r="S14" s="45">
        <f>G14+J14+N14+R14</f>
        <v>259932</v>
      </c>
      <c r="T14" s="46">
        <f t="shared" si="12"/>
        <v>9504</v>
      </c>
      <c r="U14" s="47">
        <f t="shared" si="13"/>
        <v>269436</v>
      </c>
      <c r="V14" s="31">
        <v>15000</v>
      </c>
      <c r="W14" s="31">
        <v>0</v>
      </c>
      <c r="X14" s="31">
        <v>15000</v>
      </c>
      <c r="Y14" s="31">
        <v>180000</v>
      </c>
      <c r="Z14" s="31">
        <v>0</v>
      </c>
      <c r="AB14" s="37"/>
      <c r="AC14" s="37"/>
      <c r="AD14" s="37">
        <f t="shared" si="2"/>
        <v>0</v>
      </c>
    </row>
    <row r="15" spans="1:30" s="41" customFormat="1" ht="16.7" customHeight="1">
      <c r="A15" s="39" t="s">
        <v>56</v>
      </c>
      <c r="B15" s="29" t="s">
        <v>37</v>
      </c>
      <c r="C15" s="39" t="s">
        <v>27</v>
      </c>
      <c r="D15" s="39" t="s">
        <v>57</v>
      </c>
      <c r="E15" s="40" t="s">
        <v>42</v>
      </c>
      <c r="F15" s="32">
        <v>23100</v>
      </c>
      <c r="G15" s="32">
        <f t="shared" si="4"/>
        <v>277200</v>
      </c>
      <c r="H15" s="32">
        <v>1160</v>
      </c>
      <c r="I15" s="32">
        <f t="shared" si="5"/>
        <v>24260</v>
      </c>
      <c r="J15" s="31">
        <f t="shared" si="6"/>
        <v>13920</v>
      </c>
      <c r="K15" s="44">
        <v>750</v>
      </c>
      <c r="L15" s="43">
        <f t="shared" si="7"/>
        <v>9000</v>
      </c>
      <c r="M15" s="43">
        <f t="shared" si="8"/>
        <v>0</v>
      </c>
      <c r="N15" s="43">
        <f t="shared" si="9"/>
        <v>0</v>
      </c>
      <c r="O15" s="43">
        <f>ROUND(I15*0.2%,0)</f>
        <v>49</v>
      </c>
      <c r="P15" s="43">
        <f t="shared" si="10"/>
        <v>588</v>
      </c>
      <c r="Q15" s="43">
        <f>ROUND(I15*3%,0)</f>
        <v>728</v>
      </c>
      <c r="R15" s="43">
        <f t="shared" si="11"/>
        <v>8736</v>
      </c>
      <c r="S15" s="45">
        <f>G15+J15+N15+R15</f>
        <v>299856</v>
      </c>
      <c r="T15" s="46">
        <f t="shared" si="12"/>
        <v>9588</v>
      </c>
      <c r="U15" s="47">
        <f t="shared" si="13"/>
        <v>309444</v>
      </c>
      <c r="V15" s="32">
        <v>15000</v>
      </c>
      <c r="W15" s="32">
        <v>0</v>
      </c>
      <c r="X15" s="32">
        <v>15000</v>
      </c>
      <c r="Y15" s="32">
        <v>180000</v>
      </c>
      <c r="Z15" s="32">
        <v>0</v>
      </c>
      <c r="AB15" s="42"/>
      <c r="AC15" s="42"/>
      <c r="AD15" s="42">
        <f t="shared" si="2"/>
        <v>0</v>
      </c>
    </row>
    <row r="16" spans="1:30" s="36" customFormat="1" ht="16.7" customHeight="1">
      <c r="A16" s="48" t="s">
        <v>58</v>
      </c>
      <c r="B16" s="49" t="s">
        <v>37</v>
      </c>
      <c r="C16" s="39" t="s">
        <v>27</v>
      </c>
      <c r="D16" s="39" t="s">
        <v>59</v>
      </c>
      <c r="E16" s="50" t="s">
        <v>42</v>
      </c>
      <c r="F16" s="44">
        <v>19250</v>
      </c>
      <c r="G16" s="44">
        <f t="shared" si="4"/>
        <v>231000</v>
      </c>
      <c r="H16" s="44">
        <v>970</v>
      </c>
      <c r="I16" s="43">
        <f t="shared" si="5"/>
        <v>20220</v>
      </c>
      <c r="J16" s="44">
        <f t="shared" si="6"/>
        <v>11640</v>
      </c>
      <c r="K16" s="44">
        <v>750</v>
      </c>
      <c r="L16" s="43">
        <f t="shared" si="7"/>
        <v>9000</v>
      </c>
      <c r="M16" s="43">
        <f t="shared" si="8"/>
        <v>0</v>
      </c>
      <c r="N16" s="43">
        <f t="shared" si="9"/>
        <v>0</v>
      </c>
      <c r="O16" s="43">
        <f t="shared" ref="O16" si="25">ROUND(I16*0.2%,0)</f>
        <v>40</v>
      </c>
      <c r="P16" s="43">
        <f t="shared" si="10"/>
        <v>480</v>
      </c>
      <c r="Q16" s="43">
        <f t="shared" ref="Q16" si="26">ROUND(I16*3%,0)</f>
        <v>607</v>
      </c>
      <c r="R16" s="43">
        <f t="shared" si="11"/>
        <v>7284</v>
      </c>
      <c r="S16" s="45">
        <f t="shared" ref="S16" si="27">G16+J16+N16+R16</f>
        <v>249924</v>
      </c>
      <c r="T16" s="46">
        <f t="shared" si="12"/>
        <v>9480</v>
      </c>
      <c r="U16" s="47">
        <f t="shared" si="13"/>
        <v>259404</v>
      </c>
      <c r="V16" s="51"/>
      <c r="W16" s="52"/>
      <c r="X16" s="52"/>
      <c r="Y16" s="52"/>
      <c r="Z16" s="52"/>
      <c r="AB16" s="53"/>
      <c r="AC16" s="53"/>
      <c r="AD16" s="53"/>
    </row>
    <row r="17" spans="1:30" s="59" customFormat="1" ht="16.7" customHeight="1">
      <c r="A17" s="54" t="s">
        <v>60</v>
      </c>
      <c r="B17" s="55"/>
      <c r="C17" s="55"/>
      <c r="D17" s="55"/>
      <c r="E17" s="56"/>
      <c r="F17" s="57">
        <f>F3</f>
        <v>202080</v>
      </c>
      <c r="G17" s="57">
        <f t="shared" ref="G17:AD17" si="28">G3</f>
        <v>2424960</v>
      </c>
      <c r="H17" s="57">
        <f t="shared" si="28"/>
        <v>5190</v>
      </c>
      <c r="I17" s="57">
        <f t="shared" si="28"/>
        <v>207270</v>
      </c>
      <c r="J17" s="57">
        <f t="shared" si="28"/>
        <v>62280</v>
      </c>
      <c r="K17" s="57">
        <f t="shared" si="28"/>
        <v>3750</v>
      </c>
      <c r="L17" s="57">
        <f t="shared" si="28"/>
        <v>45000</v>
      </c>
      <c r="M17" s="57">
        <f t="shared" si="28"/>
        <v>0</v>
      </c>
      <c r="N17" s="57">
        <f t="shared" si="28"/>
        <v>0</v>
      </c>
      <c r="O17" s="57">
        <f t="shared" si="28"/>
        <v>217</v>
      </c>
      <c r="P17" s="57">
        <f t="shared" si="28"/>
        <v>2604</v>
      </c>
      <c r="Q17" s="57">
        <f t="shared" si="28"/>
        <v>3249</v>
      </c>
      <c r="R17" s="57">
        <f t="shared" si="28"/>
        <v>38988</v>
      </c>
      <c r="S17" s="57">
        <f t="shared" si="28"/>
        <v>2526228</v>
      </c>
      <c r="T17" s="57">
        <f t="shared" si="28"/>
        <v>47604</v>
      </c>
      <c r="U17" s="57">
        <f t="shared" si="28"/>
        <v>2573832</v>
      </c>
      <c r="V17" s="58">
        <f t="shared" si="28"/>
        <v>143060</v>
      </c>
      <c r="W17" s="58">
        <f t="shared" si="28"/>
        <v>0</v>
      </c>
      <c r="X17" s="58">
        <f t="shared" si="28"/>
        <v>143060</v>
      </c>
      <c r="Y17" s="58">
        <f t="shared" si="28"/>
        <v>1716720</v>
      </c>
      <c r="Z17" s="58">
        <f t="shared" si="28"/>
        <v>18048</v>
      </c>
      <c r="AA17" s="58">
        <f t="shared" si="28"/>
        <v>0</v>
      </c>
      <c r="AB17" s="58">
        <f t="shared" si="28"/>
        <v>6</v>
      </c>
      <c r="AC17" s="58">
        <f t="shared" si="28"/>
        <v>5</v>
      </c>
      <c r="AD17" s="58">
        <f t="shared" si="28"/>
        <v>11</v>
      </c>
    </row>
  </sheetData>
  <mergeCells count="4">
    <mergeCell ref="A1:Z1"/>
    <mergeCell ref="A3:D3"/>
    <mergeCell ref="A4:B4"/>
    <mergeCell ref="A6:B6"/>
  </mergeCells>
  <printOptions horizontalCentered="1"/>
  <pageMargins left="0.19685039370078741" right="0" top="0.59055118110236227" bottom="0.39370078740157483" header="0.31496062992125984" footer="0.19685039370078741"/>
  <pageSetup paperSize="9" scale="68" orientation="landscape" horizontalDpi="300" verticalDpi="300" r:id="rId1"/>
  <headerFooter>
    <oddFooter>&amp;Cหน้าที่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สรุป69สำนักส่งเสริม</vt:lpstr>
      <vt:lpstr>สรุป69สำนักส่งเสริม!Print_Area</vt:lpstr>
      <vt:lpstr>สรุป69สำนักส่งเสริม!Print_Titles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2025-07-14T04:16:20Z</dcterms:created>
  <dcterms:modified xsi:type="dcterms:W3CDTF">2025-07-14T04:16:33Z</dcterms:modified>
</cp:coreProperties>
</file>