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9B0C2226-72C5-4D55-8A61-DE523255805F}" xr6:coauthVersionLast="47" xr6:coauthVersionMax="47" xr10:uidLastSave="{00000000-0000-0000-0000-000000000000}"/>
  <bookViews>
    <workbookView xWindow="-120" yWindow="-120" windowWidth="24240" windowHeight="13140" xr2:uid="{7B3BD972-3523-49E7-8A4D-7AED29D46164}"/>
  </bookViews>
  <sheets>
    <sheet name="สรุป69สำนักวิทยฯ" sheetId="1" r:id="rId1"/>
  </sheets>
  <definedNames>
    <definedName name="_xlnm.Print_Area" localSheetId="0">สรุป69สำนักวิทยฯ!$A$1:$U$16</definedName>
    <definedName name="_xlnm.Print_Titles" localSheetId="0">สรุป69สำนักวิทยฯ!$2:$2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1" l="1"/>
  <c r="AA16" i="1"/>
  <c r="Z16" i="1"/>
  <c r="Y16" i="1"/>
  <c r="X16" i="1"/>
  <c r="W16" i="1"/>
  <c r="V16" i="1"/>
  <c r="AD15" i="1"/>
  <c r="M15" i="1"/>
  <c r="M14" i="1" s="1"/>
  <c r="L15" i="1"/>
  <c r="J15" i="1"/>
  <c r="I15" i="1"/>
  <c r="Q15" i="1" s="1"/>
  <c r="G15" i="1"/>
  <c r="AD14" i="1"/>
  <c r="L14" i="1"/>
  <c r="K14" i="1"/>
  <c r="J14" i="1"/>
  <c r="H14" i="1"/>
  <c r="F14" i="1"/>
  <c r="AD13" i="1"/>
  <c r="Q13" i="1"/>
  <c r="R13" i="1" s="1"/>
  <c r="O13" i="1"/>
  <c r="O12" i="1" s="1"/>
  <c r="N13" i="1"/>
  <c r="N12" i="1" s="1"/>
  <c r="M13" i="1"/>
  <c r="M12" i="1" s="1"/>
  <c r="L13" i="1"/>
  <c r="L12" i="1" s="1"/>
  <c r="J13" i="1"/>
  <c r="I13" i="1"/>
  <c r="G13" i="1"/>
  <c r="AD12" i="1"/>
  <c r="Q12" i="1"/>
  <c r="K12" i="1"/>
  <c r="J12" i="1"/>
  <c r="I12" i="1"/>
  <c r="H12" i="1"/>
  <c r="G12" i="1"/>
  <c r="F12" i="1"/>
  <c r="AD11" i="1"/>
  <c r="L11" i="1"/>
  <c r="J11" i="1"/>
  <c r="I11" i="1"/>
  <c r="I10" i="1" s="1"/>
  <c r="G11" i="1"/>
  <c r="AD10" i="1"/>
  <c r="L10" i="1"/>
  <c r="K10" i="1"/>
  <c r="J10" i="1"/>
  <c r="H10" i="1"/>
  <c r="F10" i="1"/>
  <c r="AD9" i="1"/>
  <c r="Q9" i="1"/>
  <c r="R9" i="1" s="1"/>
  <c r="P9" i="1"/>
  <c r="T9" i="1" s="1"/>
  <c r="O9" i="1"/>
  <c r="L9" i="1"/>
  <c r="J9" i="1"/>
  <c r="I9" i="1"/>
  <c r="M9" i="1" s="1"/>
  <c r="N9" i="1" s="1"/>
  <c r="G9" i="1"/>
  <c r="AD8" i="1"/>
  <c r="Q8" i="1"/>
  <c r="R8" i="1" s="1"/>
  <c r="R7" i="1" s="1"/>
  <c r="P8" i="1"/>
  <c r="T8" i="1" s="1"/>
  <c r="O8" i="1"/>
  <c r="O7" i="1" s="1"/>
  <c r="L8" i="1"/>
  <c r="L7" i="1" s="1"/>
  <c r="J8" i="1"/>
  <c r="J7" i="1" s="1"/>
  <c r="J3" i="1" s="1"/>
  <c r="J16" i="1" s="1"/>
  <c r="I8" i="1"/>
  <c r="M8" i="1" s="1"/>
  <c r="G8" i="1"/>
  <c r="AD7" i="1"/>
  <c r="K7" i="1"/>
  <c r="I7" i="1"/>
  <c r="H7" i="1"/>
  <c r="H3" i="1" s="1"/>
  <c r="H16" i="1" s="1"/>
  <c r="G7" i="1"/>
  <c r="F7" i="1"/>
  <c r="AD6" i="1"/>
  <c r="O6" i="1"/>
  <c r="P6" i="1" s="1"/>
  <c r="M6" i="1"/>
  <c r="N6" i="1" s="1"/>
  <c r="L6" i="1"/>
  <c r="T6" i="1" s="1"/>
  <c r="J6" i="1"/>
  <c r="I6" i="1"/>
  <c r="Q6" i="1" s="1"/>
  <c r="G6" i="1"/>
  <c r="AD5" i="1"/>
  <c r="Q5" i="1"/>
  <c r="R5" i="1" s="1"/>
  <c r="O5" i="1"/>
  <c r="P5" i="1" s="1"/>
  <c r="M5" i="1"/>
  <c r="N5" i="1" s="1"/>
  <c r="N4" i="1" s="1"/>
  <c r="L5" i="1"/>
  <c r="L4" i="1" s="1"/>
  <c r="L3" i="1" s="1"/>
  <c r="L16" i="1" s="1"/>
  <c r="J5" i="1"/>
  <c r="I5" i="1"/>
  <c r="G5" i="1"/>
  <c r="AD4" i="1"/>
  <c r="O4" i="1"/>
  <c r="K4" i="1"/>
  <c r="J4" i="1"/>
  <c r="H4" i="1"/>
  <c r="G4" i="1"/>
  <c r="F4" i="1"/>
  <c r="F3" i="1" s="1"/>
  <c r="F16" i="1" s="1"/>
  <c r="AB3" i="1"/>
  <c r="AB16" i="1" s="1"/>
  <c r="K3" i="1"/>
  <c r="K16" i="1" s="1"/>
  <c r="P4" i="1" l="1"/>
  <c r="T5" i="1"/>
  <c r="S9" i="1"/>
  <c r="U9" i="1" s="1"/>
  <c r="N8" i="1"/>
  <c r="M7" i="1"/>
  <c r="R15" i="1"/>
  <c r="R14" i="1" s="1"/>
  <c r="Q14" i="1"/>
  <c r="T7" i="1"/>
  <c r="R12" i="1"/>
  <c r="S13" i="1"/>
  <c r="S12" i="1" s="1"/>
  <c r="Q4" i="1"/>
  <c r="R6" i="1"/>
  <c r="R4" i="1" s="1"/>
  <c r="S6" i="1"/>
  <c r="U6" i="1" s="1"/>
  <c r="S5" i="1"/>
  <c r="P13" i="1"/>
  <c r="P12" i="1" s="1"/>
  <c r="I4" i="1"/>
  <c r="I3" i="1" s="1"/>
  <c r="I16" i="1" s="1"/>
  <c r="M11" i="1"/>
  <c r="N15" i="1"/>
  <c r="N14" i="1" s="1"/>
  <c r="T13" i="1"/>
  <c r="O15" i="1"/>
  <c r="AD3" i="1"/>
  <c r="AD16" i="1" s="1"/>
  <c r="O11" i="1"/>
  <c r="M4" i="1"/>
  <c r="P7" i="1"/>
  <c r="G10" i="1"/>
  <c r="G3" i="1" s="1"/>
  <c r="G16" i="1" s="1"/>
  <c r="Q11" i="1"/>
  <c r="Q7" i="1"/>
  <c r="G14" i="1"/>
  <c r="R11" i="1" l="1"/>
  <c r="R10" i="1" s="1"/>
  <c r="R3" i="1" s="1"/>
  <c r="R16" i="1" s="1"/>
  <c r="Q10" i="1"/>
  <c r="S4" i="1"/>
  <c r="S15" i="1"/>
  <c r="S14" i="1" s="1"/>
  <c r="P11" i="1"/>
  <c r="O10" i="1"/>
  <c r="O3" i="1" s="1"/>
  <c r="O16" i="1" s="1"/>
  <c r="Q3" i="1"/>
  <c r="Q16" i="1" s="1"/>
  <c r="S8" i="1"/>
  <c r="N7" i="1"/>
  <c r="P15" i="1"/>
  <c r="O14" i="1"/>
  <c r="U13" i="1"/>
  <c r="U12" i="1" s="1"/>
  <c r="T12" i="1"/>
  <c r="T4" i="1"/>
  <c r="U5" i="1"/>
  <c r="U4" i="1" s="1"/>
  <c r="N11" i="1"/>
  <c r="M10" i="1"/>
  <c r="M3" i="1" s="1"/>
  <c r="M16" i="1" s="1"/>
  <c r="S7" i="1" l="1"/>
  <c r="S3" i="1" s="1"/>
  <c r="S16" i="1" s="1"/>
  <c r="U8" i="1"/>
  <c r="U7" i="1" s="1"/>
  <c r="T11" i="1"/>
  <c r="P10" i="1"/>
  <c r="N10" i="1"/>
  <c r="N3" i="1" s="1"/>
  <c r="N16" i="1" s="1"/>
  <c r="S11" i="1"/>
  <c r="S10" i="1" s="1"/>
  <c r="T15" i="1"/>
  <c r="P14" i="1"/>
  <c r="U11" i="1" l="1"/>
  <c r="U10" i="1" s="1"/>
  <c r="T10" i="1"/>
  <c r="P3" i="1"/>
  <c r="P16" i="1" s="1"/>
  <c r="U15" i="1"/>
  <c r="U14" i="1" s="1"/>
  <c r="T14" i="1"/>
  <c r="U3" i="1" l="1"/>
  <c r="U16" i="1" s="1"/>
  <c r="T3" i="1"/>
  <c r="T16" i="1" s="1"/>
</calcChain>
</file>

<file path=xl/sharedStrings.xml><?xml version="1.0" encoding="utf-8"?>
<sst xmlns="http://schemas.openxmlformats.org/spreadsheetml/2006/main" count="73" uniqueCount="56">
  <si>
    <t>คำขอตั้งงบประมาณเงินรายได้ลูกจ้างชั่วคราว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</si>
  <si>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</si>
  <si>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</si>
  <si>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</si>
  <si>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</si>
  <si>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</si>
  <si>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</si>
  <si>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</si>
  <si>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</si>
  <si>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</si>
  <si>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</si>
  <si>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</si>
  <si>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</si>
  <si>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</si>
  <si>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</si>
  <si>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</si>
  <si>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</si>
  <si>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</si>
  <si>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</si>
  <si>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</si>
  <si>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
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</si>
  <si>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</si>
  <si>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</si>
  <si>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</si>
  <si>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</si>
  <si>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</si>
  <si>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</si>
  <si>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</si>
  <si>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</si>
  <si>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สำนักวิทยบริการและเทคโนโลยีสารสนเทศ</t>
    </r>
    <r>
      <rPr>
        <sz val="14"/>
        <rFont val="TH SarabunPSK"/>
        <family val="2"/>
      </rPr>
      <t>    (รวมทั้งหมด 7 คน)</t>
    </r>
  </si>
  <si>
    <r>
      <t>  </t>
    </r>
    <r>
      <rPr>
        <b/>
        <sz val="14"/>
        <rFont val="TH SarabunPSK"/>
        <family val="2"/>
      </rPr>
      <t>งานบริหารทั่วไป</t>
    </r>
  </si>
  <si>
    <t>    1 นางสาว ชุติมา  สมใจ</t>
  </si>
  <si>
    <t>เจ้าหน้าที่บริหารงานทั่วไป</t>
  </si>
  <si>
    <t>CW 170</t>
  </si>
  <si>
    <t>ปริญญาตรี</t>
  </si>
  <si>
    <t>    2 นางสาว จิรสุดา  วัฒนะศิริโชติ</t>
  </si>
  <si>
    <t>CW 380</t>
  </si>
  <si>
    <r>
      <t>  </t>
    </r>
    <r>
      <rPr>
        <b/>
        <sz val="14"/>
        <rFont val="TH SarabunPSK"/>
        <family val="2"/>
      </rPr>
      <t>งานพัฒนาทรัพยากรสารสนเทศ</t>
    </r>
  </si>
  <si>
    <t>    1 นางสาว พัศนี  คำตั้งหน้า</t>
  </si>
  <si>
    <t>ผู้ปฏิบัติงานห้องสมุด</t>
  </si>
  <si>
    <t>CW 168</t>
  </si>
  <si>
    <t>มัธยมศึกษาปีที่ 6 (ม.6)</t>
  </si>
  <si>
    <t>    2 นาย ปรเมศร์  สารหงษ์</t>
  </si>
  <si>
    <t>นักวิชาการคอมพิวเตอร์</t>
  </si>
  <si>
    <t>CW 169</t>
  </si>
  <si>
    <t>บรรจุ 1 สิงหาคม 2567</t>
  </si>
  <si>
    <r>
      <t>  </t>
    </r>
    <r>
      <rPr>
        <b/>
        <sz val="14"/>
        <rFont val="TH SarabunPSK"/>
        <family val="2"/>
      </rPr>
      <t>งานบริการสารสนเทศ</t>
    </r>
  </si>
  <si>
    <t>    1 นาย วิศิษฎ์  ปวงศรี</t>
  </si>
  <si>
    <t>CW 164</t>
  </si>
  <si>
    <r>
      <t>  </t>
    </r>
    <r>
      <rPr>
        <b/>
        <sz val="14"/>
        <rFont val="TH SarabunPSK"/>
        <family val="2"/>
      </rPr>
      <t>งานพัฒนาระบบสารสนเทศ</t>
    </r>
  </si>
  <si>
    <t>    1 นาย นราวิชญ์  พูนสุข</t>
  </si>
  <si>
    <t>CW 299</t>
  </si>
  <si>
    <r>
      <t>  </t>
    </r>
    <r>
      <rPr>
        <b/>
        <sz val="14"/>
        <rFont val="TH SarabunPSK"/>
        <family val="2"/>
      </rPr>
      <t>งานพัฒนาเทคโนโลยีเครือข่ายและบริการคอมพิวเตอร์</t>
    </r>
  </si>
  <si>
    <t>    1 นาย ทวีรัตน์  เหลาลอดวัน</t>
  </si>
  <si>
    <t>CW 176</t>
  </si>
  <si>
    <t>รวมทั้งสิ้น 7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</si>
</sst>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horizontal="right" wrapText="1"/>
    </xf>
    <xf numFmtId="164" fontId="3" fillId="7" borderId="13" xfId="1" applyNumberFormat="1" applyFont="1" applyFill="1" applyBorder="1" applyAlignment="1">
      <alignment horizontal="right" wrapText="1"/>
    </xf>
    <xf numFmtId="164" fontId="3" fillId="8" borderId="13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9" xfId="0" applyFont="1" applyFill="1" applyBorder="1"/>
    <xf numFmtId="0" fontId="2" fillId="9" borderId="10" xfId="0" applyFont="1" applyFill="1" applyBorder="1" applyAlignment="1">
      <alignment wrapText="1"/>
    </xf>
    <xf numFmtId="0" fontId="2" fillId="9" borderId="12" xfId="0" applyFont="1" applyFill="1" applyBorder="1" applyAlignment="1">
      <alignment wrapText="1"/>
    </xf>
    <xf numFmtId="0" fontId="2" fillId="9" borderId="13" xfId="0" applyFont="1" applyFill="1" applyBorder="1" applyAlignment="1">
      <alignment wrapText="1"/>
    </xf>
    <xf numFmtId="43" fontId="2" fillId="9" borderId="13" xfId="1" applyFont="1" applyFill="1" applyBorder="1" applyAlignment="1">
      <alignment horizontal="right" wrapText="1"/>
    </xf>
    <xf numFmtId="164" fontId="5" fillId="9" borderId="13" xfId="1" applyNumberFormat="1" applyFont="1" applyFill="1" applyBorder="1" applyAlignment="1">
      <alignment horizontal="right" wrapText="1"/>
    </xf>
    <xf numFmtId="164" fontId="5" fillId="10" borderId="13" xfId="1" applyNumberFormat="1" applyFont="1" applyFill="1" applyBorder="1" applyAlignment="1">
      <alignment horizontal="right" wrapText="1"/>
    </xf>
    <xf numFmtId="0" fontId="2" fillId="10" borderId="0" xfId="0" applyFont="1" applyFill="1"/>
    <xf numFmtId="0" fontId="2" fillId="10" borderId="9" xfId="0" applyFont="1" applyFill="1" applyBorder="1"/>
    <xf numFmtId="0" fontId="2" fillId="11" borderId="13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 wrapText="1"/>
    </xf>
    <xf numFmtId="164" fontId="2" fillId="11" borderId="13" xfId="1" applyNumberFormat="1" applyFont="1" applyFill="1" applyBorder="1" applyAlignment="1">
      <alignment horizontal="right" wrapText="1"/>
    </xf>
    <xf numFmtId="164" fontId="2" fillId="12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9" xfId="0" applyFont="1" applyFill="1" applyBorder="1"/>
    <xf numFmtId="0" fontId="2" fillId="12" borderId="13" xfId="0" applyFont="1" applyFill="1" applyBorder="1" applyAlignment="1">
      <alignment wrapText="1"/>
    </xf>
    <xf numFmtId="0" fontId="2" fillId="12" borderId="13" xfId="0" applyFont="1" applyFill="1" applyBorder="1" applyAlignment="1">
      <alignment horizontal="center" wrapText="1"/>
    </xf>
    <xf numFmtId="0" fontId="2" fillId="12" borderId="0" xfId="0" applyFont="1" applyFill="1"/>
    <xf numFmtId="0" fontId="2" fillId="12" borderId="9" xfId="0" applyFont="1" applyFill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164" fontId="2" fillId="0" borderId="13" xfId="1" applyNumberFormat="1" applyFont="1" applyFill="1" applyBorder="1" applyAlignment="1">
      <alignment horizontal="right" wrapText="1"/>
    </xf>
    <xf numFmtId="164" fontId="3" fillId="0" borderId="13" xfId="1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9" borderId="13" xfId="0" applyFont="1" applyFill="1" applyBorder="1" applyAlignment="1">
      <alignment horizontal="right" wrapText="1"/>
    </xf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BA31-29F5-4523-AE55-022395DDF50A}">
  <sheetPr>
    <tabColor rgb="FFFFFF00"/>
  </sheetPr>
  <dimension ref="A1:AD16"/>
  <sheetViews>
    <sheetView showGridLines="0" tabSelected="1" zoomScaleNormal="100" zoomScaleSheetLayoutView="90" workbookViewId="0">
      <pane ySplit="2" topLeftCell="A3" activePane="bottomLeft" state="frozen"/>
      <selection pane="bottomLeft" activeCell="K21" sqref="K21"/>
    </sheetView>
  </sheetViews>
  <sheetFormatPr defaultColWidth="9" defaultRowHeight="18.75"/>
  <cols>
    <col min="1" max="1" width="22.85546875" style="2" customWidth="1"/>
    <col min="2" max="2" width="17.42578125" style="2" customWidth="1"/>
    <col min="3" max="3" width="8.42578125" style="2" customWidth="1"/>
    <col min="4" max="4" width="7.140625" style="2" customWidth="1"/>
    <col min="5" max="5" width="15.28515625" style="2" hidden="1" customWidth="1"/>
    <col min="6" max="6" width="9.140625" style="60" customWidth="1"/>
    <col min="7" max="7" width="10.42578125" style="60" customWidth="1"/>
    <col min="8" max="8" width="8.140625" style="60" customWidth="1"/>
    <col min="9" max="9" width="9.5703125" style="60" customWidth="1"/>
    <col min="10" max="10" width="8.85546875" style="60" customWidth="1"/>
    <col min="11" max="11" width="9.140625" style="60" customWidth="1"/>
    <col min="12" max="12" width="8.7109375" style="60" customWidth="1"/>
    <col min="13" max="13" width="6.5703125" style="60" customWidth="1"/>
    <col min="14" max="14" width="7.42578125" style="60" customWidth="1"/>
    <col min="15" max="15" width="6.28515625" style="60" customWidth="1"/>
    <col min="16" max="16" width="8.42578125" style="60" customWidth="1"/>
    <col min="17" max="17" width="9.140625" style="60" customWidth="1"/>
    <col min="18" max="18" width="9.5703125" style="60" customWidth="1"/>
    <col min="19" max="20" width="10.140625" style="60" customWidth="1"/>
    <col min="21" max="21" width="10.28515625" style="61" bestFit="1" customWidth="1"/>
    <col min="22" max="22" width="10.85546875" style="60" hidden="1" customWidth="1"/>
    <col min="23" max="23" width="5.7109375" style="60" hidden="1" customWidth="1"/>
    <col min="24" max="24" width="10.85546875" style="60" hidden="1" customWidth="1"/>
    <col min="25" max="25" width="11.28515625" style="60" hidden="1" customWidth="1"/>
    <col min="26" max="26" width="9.5703125" style="60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6.7" customHeight="1">
      <c r="A3" s="18" t="s">
        <v>29</v>
      </c>
      <c r="B3" s="19"/>
      <c r="C3" s="19"/>
      <c r="D3" s="20"/>
      <c r="E3" s="21"/>
      <c r="F3" s="22">
        <f t="shared" ref="F3:U3" si="0">SUM(F4,F7,F10,F12,F14)</f>
        <v>131930</v>
      </c>
      <c r="G3" s="22">
        <f t="shared" si="0"/>
        <v>1583160</v>
      </c>
      <c r="H3" s="22">
        <f t="shared" si="0"/>
        <v>6630</v>
      </c>
      <c r="I3" s="22">
        <f t="shared" si="0"/>
        <v>120350</v>
      </c>
      <c r="J3" s="22">
        <f t="shared" si="0"/>
        <v>79560</v>
      </c>
      <c r="K3" s="22">
        <f t="shared" si="0"/>
        <v>5250</v>
      </c>
      <c r="L3" s="22">
        <f t="shared" si="0"/>
        <v>63000</v>
      </c>
      <c r="M3" s="22">
        <f t="shared" si="0"/>
        <v>0</v>
      </c>
      <c r="N3" s="22">
        <f t="shared" si="0"/>
        <v>0</v>
      </c>
      <c r="O3" s="22">
        <f t="shared" si="0"/>
        <v>276</v>
      </c>
      <c r="P3" s="22">
        <f t="shared" si="0"/>
        <v>3312</v>
      </c>
      <c r="Q3" s="22">
        <f t="shared" si="0"/>
        <v>4155</v>
      </c>
      <c r="R3" s="22">
        <f t="shared" si="0"/>
        <v>49860</v>
      </c>
      <c r="S3" s="22">
        <f t="shared" si="0"/>
        <v>1712580</v>
      </c>
      <c r="T3" s="22">
        <f t="shared" si="0"/>
        <v>66312</v>
      </c>
      <c r="U3" s="22">
        <f t="shared" si="0"/>
        <v>1778892</v>
      </c>
      <c r="V3" s="23">
        <v>188290</v>
      </c>
      <c r="W3" s="23">
        <v>0</v>
      </c>
      <c r="X3" s="23">
        <v>188290</v>
      </c>
      <c r="Y3" s="23">
        <v>2259480</v>
      </c>
      <c r="Z3" s="23">
        <v>113016</v>
      </c>
      <c r="AB3" s="25">
        <f>SUM(AB4:AB14)</f>
        <v>12</v>
      </c>
      <c r="AC3" s="25"/>
      <c r="AD3" s="25">
        <f t="shared" ref="AD3:AD15" si="1">AB3+AC3</f>
        <v>12</v>
      </c>
    </row>
    <row r="4" spans="1:30" s="32" customFormat="1" ht="16.7" customHeight="1">
      <c r="A4" s="26" t="s">
        <v>30</v>
      </c>
      <c r="B4" s="27"/>
      <c r="C4" s="28"/>
      <c r="D4" s="28"/>
      <c r="E4" s="29"/>
      <c r="F4" s="30">
        <f t="shared" ref="F4:U4" si="2">SUM(F5:F6)</f>
        <v>35050</v>
      </c>
      <c r="G4" s="30">
        <f t="shared" si="2"/>
        <v>420600</v>
      </c>
      <c r="H4" s="30">
        <f t="shared" si="2"/>
        <v>1760</v>
      </c>
      <c r="I4" s="30">
        <f t="shared" si="2"/>
        <v>36810</v>
      </c>
      <c r="J4" s="30">
        <f t="shared" si="2"/>
        <v>21120</v>
      </c>
      <c r="K4" s="30">
        <f t="shared" si="2"/>
        <v>1500</v>
      </c>
      <c r="L4" s="30">
        <f t="shared" si="2"/>
        <v>18000</v>
      </c>
      <c r="M4" s="30">
        <f t="shared" si="2"/>
        <v>0</v>
      </c>
      <c r="N4" s="30">
        <f t="shared" si="2"/>
        <v>0</v>
      </c>
      <c r="O4" s="30">
        <f t="shared" si="2"/>
        <v>74</v>
      </c>
      <c r="P4" s="30">
        <f t="shared" si="2"/>
        <v>888</v>
      </c>
      <c r="Q4" s="30">
        <f t="shared" si="2"/>
        <v>1104</v>
      </c>
      <c r="R4" s="30">
        <f t="shared" si="2"/>
        <v>13248</v>
      </c>
      <c r="S4" s="30">
        <f t="shared" si="2"/>
        <v>454968</v>
      </c>
      <c r="T4" s="30">
        <f t="shared" si="2"/>
        <v>18888</v>
      </c>
      <c r="U4" s="30">
        <f t="shared" si="2"/>
        <v>473856</v>
      </c>
      <c r="V4" s="31">
        <v>94060</v>
      </c>
      <c r="W4" s="31">
        <v>0</v>
      </c>
      <c r="X4" s="31">
        <v>94060</v>
      </c>
      <c r="Y4" s="31">
        <v>1128720</v>
      </c>
      <c r="Z4" s="31">
        <v>56460</v>
      </c>
      <c r="AB4" s="33">
        <v>7</v>
      </c>
      <c r="AC4" s="33"/>
      <c r="AD4" s="33">
        <f t="shared" si="1"/>
        <v>7</v>
      </c>
    </row>
    <row r="5" spans="1:30" s="41" customFormat="1" ht="16.7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18550</v>
      </c>
      <c r="G5" s="36">
        <f t="shared" ref="G5:G6" si="3">F5*12</f>
        <v>222600</v>
      </c>
      <c r="H5" s="36">
        <v>930</v>
      </c>
      <c r="I5" s="37">
        <f t="shared" ref="I5:I6" si="4">F5+H5</f>
        <v>19480</v>
      </c>
      <c r="J5" s="36">
        <f t="shared" ref="J5:J6" si="5">H5*12</f>
        <v>11160</v>
      </c>
      <c r="K5" s="36">
        <v>750</v>
      </c>
      <c r="L5" s="37">
        <f t="shared" ref="L5:L6" si="6">K5*12</f>
        <v>9000</v>
      </c>
      <c r="M5" s="36">
        <f t="shared" ref="M5:M6" si="7"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7">
        <f t="shared" ref="N5:N6" si="8">M5*12</f>
        <v>0</v>
      </c>
      <c r="O5" s="37">
        <f t="shared" ref="O5:O6" si="9">ROUND(I5*0.2%,0)</f>
        <v>39</v>
      </c>
      <c r="P5" s="37">
        <f t="shared" ref="P5:P6" si="10">O5*12</f>
        <v>468</v>
      </c>
      <c r="Q5" s="37">
        <f t="shared" ref="Q5:Q6" si="11">ROUND(I5*3%,0)</f>
        <v>584</v>
      </c>
      <c r="R5" s="37">
        <f t="shared" ref="R5:R6" si="12">Q5*12</f>
        <v>7008</v>
      </c>
      <c r="S5" s="38">
        <f t="shared" ref="S5:S6" si="13">G5+J5+N5+R5</f>
        <v>240768</v>
      </c>
      <c r="T5" s="39">
        <f t="shared" ref="T5:T6" si="14">L5+P5</f>
        <v>9468</v>
      </c>
      <c r="U5" s="40">
        <f t="shared" ref="U5:U6" si="15">T5+S5</f>
        <v>250236</v>
      </c>
      <c r="V5" s="36">
        <v>16380</v>
      </c>
      <c r="W5" s="36">
        <v>0</v>
      </c>
      <c r="X5" s="36">
        <v>16380</v>
      </c>
      <c r="Y5" s="36">
        <v>196560</v>
      </c>
      <c r="Z5" s="36">
        <v>9828</v>
      </c>
      <c r="AB5" s="42"/>
      <c r="AC5" s="42"/>
      <c r="AD5" s="42">
        <f t="shared" si="1"/>
        <v>0</v>
      </c>
    </row>
    <row r="6" spans="1:30" s="41" customFormat="1" ht="16.7" customHeight="1">
      <c r="A6" s="34" t="s">
        <v>35</v>
      </c>
      <c r="B6" s="34" t="s">
        <v>32</v>
      </c>
      <c r="C6" s="34" t="s">
        <v>27</v>
      </c>
      <c r="D6" s="34" t="s">
        <v>36</v>
      </c>
      <c r="E6" s="35" t="s">
        <v>34</v>
      </c>
      <c r="F6" s="36">
        <v>16500</v>
      </c>
      <c r="G6" s="36">
        <f t="shared" si="3"/>
        <v>198000</v>
      </c>
      <c r="H6" s="36">
        <v>830</v>
      </c>
      <c r="I6" s="37">
        <f t="shared" si="4"/>
        <v>17330</v>
      </c>
      <c r="J6" s="36">
        <f t="shared" si="5"/>
        <v>9960</v>
      </c>
      <c r="K6" s="36">
        <v>750</v>
      </c>
      <c r="L6" s="37">
        <f t="shared" si="6"/>
        <v>9000</v>
      </c>
      <c r="M6" s="36">
        <f t="shared" si="7"/>
        <v>0</v>
      </c>
      <c r="N6" s="37">
        <f t="shared" si="8"/>
        <v>0</v>
      </c>
      <c r="O6" s="37">
        <f t="shared" si="9"/>
        <v>35</v>
      </c>
      <c r="P6" s="37">
        <f t="shared" si="10"/>
        <v>420</v>
      </c>
      <c r="Q6" s="37">
        <f t="shared" si="11"/>
        <v>520</v>
      </c>
      <c r="R6" s="37">
        <f t="shared" si="12"/>
        <v>6240</v>
      </c>
      <c r="S6" s="38">
        <f t="shared" si="13"/>
        <v>214200</v>
      </c>
      <c r="T6" s="39">
        <f t="shared" si="14"/>
        <v>9420</v>
      </c>
      <c r="U6" s="40">
        <f t="shared" si="15"/>
        <v>223620</v>
      </c>
      <c r="V6" s="36">
        <v>19410</v>
      </c>
      <c r="W6" s="36">
        <v>0</v>
      </c>
      <c r="X6" s="36">
        <v>19410</v>
      </c>
      <c r="Y6" s="36">
        <v>232920</v>
      </c>
      <c r="Z6" s="36">
        <v>11652</v>
      </c>
      <c r="AB6" s="42"/>
      <c r="AC6" s="42"/>
      <c r="AD6" s="42">
        <f t="shared" si="1"/>
        <v>0</v>
      </c>
    </row>
    <row r="7" spans="1:30" s="32" customFormat="1" ht="16.7" customHeight="1">
      <c r="A7" s="26" t="s">
        <v>37</v>
      </c>
      <c r="B7" s="27"/>
      <c r="C7" s="28"/>
      <c r="D7" s="28"/>
      <c r="E7" s="29">
        <v>31150</v>
      </c>
      <c r="F7" s="30">
        <f>SUM(F8:F9)</f>
        <v>39180</v>
      </c>
      <c r="G7" s="30">
        <f t="shared" ref="G7:U7" si="16">SUM(G8:G9)</f>
        <v>470160</v>
      </c>
      <c r="H7" s="30">
        <f t="shared" si="16"/>
        <v>1970</v>
      </c>
      <c r="I7" s="30">
        <f t="shared" si="16"/>
        <v>41150</v>
      </c>
      <c r="J7" s="30">
        <f t="shared" si="16"/>
        <v>23640</v>
      </c>
      <c r="K7" s="30">
        <f t="shared" si="16"/>
        <v>1500</v>
      </c>
      <c r="L7" s="30">
        <f t="shared" si="16"/>
        <v>18000</v>
      </c>
      <c r="M7" s="30">
        <f t="shared" si="16"/>
        <v>0</v>
      </c>
      <c r="N7" s="30">
        <f t="shared" si="16"/>
        <v>0</v>
      </c>
      <c r="O7" s="30">
        <f t="shared" si="16"/>
        <v>82</v>
      </c>
      <c r="P7" s="30">
        <f t="shared" si="16"/>
        <v>984</v>
      </c>
      <c r="Q7" s="30">
        <f t="shared" si="16"/>
        <v>1234</v>
      </c>
      <c r="R7" s="30">
        <f t="shared" si="16"/>
        <v>14808</v>
      </c>
      <c r="S7" s="30">
        <f t="shared" si="16"/>
        <v>508608</v>
      </c>
      <c r="T7" s="30">
        <f t="shared" si="16"/>
        <v>18984</v>
      </c>
      <c r="U7" s="30">
        <f t="shared" si="16"/>
        <v>527592</v>
      </c>
      <c r="V7" s="31">
        <v>32710</v>
      </c>
      <c r="W7" s="31">
        <v>0</v>
      </c>
      <c r="X7" s="31">
        <v>32710</v>
      </c>
      <c r="Y7" s="31">
        <v>392520</v>
      </c>
      <c r="Z7" s="31">
        <v>19632</v>
      </c>
      <c r="AB7" s="33">
        <v>2</v>
      </c>
      <c r="AC7" s="33"/>
      <c r="AD7" s="33">
        <f t="shared" si="1"/>
        <v>2</v>
      </c>
    </row>
    <row r="8" spans="1:30" s="45" customFormat="1" ht="16.7" customHeight="1">
      <c r="A8" s="43" t="s">
        <v>38</v>
      </c>
      <c r="B8" s="43" t="s">
        <v>39</v>
      </c>
      <c r="C8" s="43" t="s">
        <v>27</v>
      </c>
      <c r="D8" s="43" t="s">
        <v>40</v>
      </c>
      <c r="E8" s="44" t="s">
        <v>41</v>
      </c>
      <c r="F8" s="37">
        <v>21840</v>
      </c>
      <c r="G8" s="37">
        <f>F8*12</f>
        <v>262080</v>
      </c>
      <c r="H8" s="37">
        <v>1100</v>
      </c>
      <c r="I8" s="37">
        <f>F8+H8</f>
        <v>22940</v>
      </c>
      <c r="J8" s="36">
        <f>H8*12</f>
        <v>13200</v>
      </c>
      <c r="K8" s="36">
        <v>750</v>
      </c>
      <c r="L8" s="37">
        <f>K8*12</f>
        <v>9000</v>
      </c>
      <c r="M8" s="37">
        <f>IF(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&gt;0,IF(B8="คนงาน",IF((10000-I8)&gt;1500,1500,10000-I8),IF(B8="เจ้าหน้าที่รักษาความปลอดภัย",IF((10000-I8)&gt;1500,1500,10000-I8),IF(B8="พนักงานขับรถยนต์",IF((10000-I8)&gt;1500,1500,10000-I8),IF(E8="ปริญญาตรี",IF((15000-I8)&gt;1500,1500,15000-I8),IF((13285-I8)&gt;1500,1500,13285-I8))))),0)</f>
        <v>0</v>
      </c>
      <c r="N8" s="37">
        <f>M8*12</f>
        <v>0</v>
      </c>
      <c r="O8" s="37">
        <f>ROUND(I8*0.2%,0)</f>
        <v>46</v>
      </c>
      <c r="P8" s="37">
        <f>O8*12</f>
        <v>552</v>
      </c>
      <c r="Q8" s="37">
        <f>ROUND(I8*3%,0)</f>
        <v>688</v>
      </c>
      <c r="R8" s="37">
        <f>Q8*12</f>
        <v>8256</v>
      </c>
      <c r="S8" s="38">
        <f>G8+J8+N8+R8</f>
        <v>283536</v>
      </c>
      <c r="T8" s="39">
        <f>L8+P8</f>
        <v>9552</v>
      </c>
      <c r="U8" s="40">
        <f>T8+S8</f>
        <v>293088</v>
      </c>
      <c r="V8" s="37">
        <v>17800</v>
      </c>
      <c r="W8" s="37">
        <v>0</v>
      </c>
      <c r="X8" s="37">
        <v>17800</v>
      </c>
      <c r="Y8" s="37">
        <v>213600</v>
      </c>
      <c r="Z8" s="37">
        <v>10680</v>
      </c>
      <c r="AB8" s="46"/>
      <c r="AC8" s="46"/>
      <c r="AD8" s="46">
        <f t="shared" si="1"/>
        <v>0</v>
      </c>
    </row>
    <row r="9" spans="1:30" ht="16.7" customHeight="1">
      <c r="A9" s="47" t="s">
        <v>42</v>
      </c>
      <c r="B9" s="47" t="s">
        <v>43</v>
      </c>
      <c r="C9" s="47" t="s">
        <v>27</v>
      </c>
      <c r="D9" s="47" t="s">
        <v>44</v>
      </c>
      <c r="E9" s="48" t="s">
        <v>34</v>
      </c>
      <c r="F9" s="49">
        <v>17340</v>
      </c>
      <c r="G9" s="49">
        <f>F9*12</f>
        <v>208080</v>
      </c>
      <c r="H9" s="49">
        <v>870</v>
      </c>
      <c r="I9" s="49">
        <f>F9+H9</f>
        <v>18210</v>
      </c>
      <c r="J9" s="49">
        <f>H9*12</f>
        <v>10440</v>
      </c>
      <c r="K9" s="49">
        <v>750</v>
      </c>
      <c r="L9" s="49">
        <f>K9*12</f>
        <v>9000</v>
      </c>
      <c r="M9" s="49">
        <f>IF(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&gt;0,IF(B9="คนงาน",IF((10000-I9)&gt;1500,1500,10000-I9),IF(B9="เจ้าหน้าที่รักษาความปลอดภัย",IF((10000-I9)&gt;1500,1500,10000-I9),IF(B9="พนักงานขับรถยนต์",IF((10000-I9)&gt;1500,1500,10000-I9),IF(E9="ปริญญาตรี",IF((15000-I9)&gt;1500,1500,15000-I9),IF((13285-I9)&gt;1500,1500,13285-I9))))),0)</f>
        <v>0</v>
      </c>
      <c r="N9" s="49">
        <f>M9*12</f>
        <v>0</v>
      </c>
      <c r="O9" s="49">
        <f>ROUND(I9*0.2%,0)</f>
        <v>36</v>
      </c>
      <c r="P9" s="49">
        <f>O9*12</f>
        <v>432</v>
      </c>
      <c r="Q9" s="49">
        <f>ROUND(I9*3%,0)</f>
        <v>546</v>
      </c>
      <c r="R9" s="49">
        <f>Q9*12</f>
        <v>6552</v>
      </c>
      <c r="S9" s="49">
        <f>G9+J9+N9+R9</f>
        <v>225072</v>
      </c>
      <c r="T9" s="49">
        <f>L9+P9</f>
        <v>9432</v>
      </c>
      <c r="U9" s="50">
        <f>T9+S9</f>
        <v>234504</v>
      </c>
      <c r="V9" s="49">
        <v>14910</v>
      </c>
      <c r="W9" s="49">
        <v>0</v>
      </c>
      <c r="X9" s="49">
        <v>14910</v>
      </c>
      <c r="Y9" s="49">
        <v>178920</v>
      </c>
      <c r="Z9" s="49">
        <v>8952</v>
      </c>
      <c r="AB9" s="51" t="s">
        <v>45</v>
      </c>
      <c r="AC9" s="52"/>
      <c r="AD9" s="52" t="e">
        <f t="shared" si="1"/>
        <v>#VALUE!</v>
      </c>
    </row>
    <row r="10" spans="1:30" s="32" customFormat="1" ht="16.7" customHeight="1">
      <c r="A10" s="26" t="s">
        <v>46</v>
      </c>
      <c r="B10" s="27"/>
      <c r="C10" s="28"/>
      <c r="D10" s="28"/>
      <c r="E10" s="53"/>
      <c r="F10" s="30">
        <f>F11</f>
        <v>23020</v>
      </c>
      <c r="G10" s="30">
        <f t="shared" ref="G10:U10" si="17">G11</f>
        <v>276240</v>
      </c>
      <c r="H10" s="30">
        <f t="shared" si="17"/>
        <v>1160</v>
      </c>
      <c r="I10" s="30">
        <f t="shared" si="17"/>
        <v>24180</v>
      </c>
      <c r="J10" s="30">
        <f t="shared" si="17"/>
        <v>13920</v>
      </c>
      <c r="K10" s="30">
        <f t="shared" si="17"/>
        <v>750</v>
      </c>
      <c r="L10" s="30">
        <f t="shared" si="17"/>
        <v>9000</v>
      </c>
      <c r="M10" s="30">
        <f t="shared" si="17"/>
        <v>0</v>
      </c>
      <c r="N10" s="30">
        <f t="shared" si="17"/>
        <v>0</v>
      </c>
      <c r="O10" s="30">
        <f t="shared" si="17"/>
        <v>48</v>
      </c>
      <c r="P10" s="30">
        <f t="shared" si="17"/>
        <v>576</v>
      </c>
      <c r="Q10" s="30">
        <f t="shared" si="17"/>
        <v>725</v>
      </c>
      <c r="R10" s="30">
        <f t="shared" si="17"/>
        <v>8700</v>
      </c>
      <c r="S10" s="30">
        <f t="shared" si="17"/>
        <v>298860</v>
      </c>
      <c r="T10" s="30">
        <f t="shared" si="17"/>
        <v>9576</v>
      </c>
      <c r="U10" s="30">
        <f t="shared" si="17"/>
        <v>308436</v>
      </c>
      <c r="V10" s="31">
        <v>19440</v>
      </c>
      <c r="W10" s="31">
        <v>0</v>
      </c>
      <c r="X10" s="31">
        <v>19440</v>
      </c>
      <c r="Y10" s="31">
        <v>233280</v>
      </c>
      <c r="Z10" s="31">
        <v>11664</v>
      </c>
      <c r="AB10" s="33">
        <v>1</v>
      </c>
      <c r="AC10" s="33"/>
      <c r="AD10" s="33">
        <f t="shared" si="1"/>
        <v>1</v>
      </c>
    </row>
    <row r="11" spans="1:30" s="45" customFormat="1" ht="16.7" customHeight="1">
      <c r="A11" s="43" t="s">
        <v>47</v>
      </c>
      <c r="B11" s="43" t="s">
        <v>43</v>
      </c>
      <c r="C11" s="43" t="s">
        <v>27</v>
      </c>
      <c r="D11" s="43" t="s">
        <v>48</v>
      </c>
      <c r="E11" s="44" t="s">
        <v>34</v>
      </c>
      <c r="F11" s="37">
        <v>23020</v>
      </c>
      <c r="G11" s="37">
        <f>F11*12</f>
        <v>276240</v>
      </c>
      <c r="H11" s="37">
        <v>1160</v>
      </c>
      <c r="I11" s="37">
        <f>F11+H11</f>
        <v>24180</v>
      </c>
      <c r="J11" s="36">
        <f>H11*12</f>
        <v>13920</v>
      </c>
      <c r="K11" s="36">
        <v>750</v>
      </c>
      <c r="L11" s="37">
        <f>K11*12</f>
        <v>9000</v>
      </c>
      <c r="M11" s="37">
        <f>IF(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&gt;0,IF(B11="คนงาน",IF((10000-I11)&gt;1500,1500,10000-I11),IF(B11="เจ้าหน้าที่รักษาความปลอดภัย",IF((10000-I11)&gt;1500,1500,10000-I11),IF(B11="พนักงานขับรถยนต์",IF((10000-I11)&gt;1500,1500,10000-I11),IF(E11="ปริญญาตรี",IF((15000-I11)&gt;1500,1500,15000-I11),IF((13285-I11)&gt;1500,1500,13285-I11))))),0)</f>
        <v>0</v>
      </c>
      <c r="N11" s="37">
        <f>M11*12</f>
        <v>0</v>
      </c>
      <c r="O11" s="37">
        <f>ROUND(I11*0.2%,0)</f>
        <v>48</v>
      </c>
      <c r="P11" s="37">
        <f>O11*12</f>
        <v>576</v>
      </c>
      <c r="Q11" s="37">
        <f>ROUND(I11*3%,0)</f>
        <v>725</v>
      </c>
      <c r="R11" s="37">
        <f>Q11*12</f>
        <v>8700</v>
      </c>
      <c r="S11" s="38">
        <f>G11+J11+N11+R11</f>
        <v>298860</v>
      </c>
      <c r="T11" s="39">
        <f>L11+P11</f>
        <v>9576</v>
      </c>
      <c r="U11" s="40">
        <f>T11+S11</f>
        <v>308436</v>
      </c>
      <c r="V11" s="37">
        <v>19440</v>
      </c>
      <c r="W11" s="37">
        <v>0</v>
      </c>
      <c r="X11" s="37">
        <v>19440</v>
      </c>
      <c r="Y11" s="37">
        <v>233280</v>
      </c>
      <c r="Z11" s="37">
        <v>11664</v>
      </c>
      <c r="AB11" s="46"/>
      <c r="AC11" s="46"/>
      <c r="AD11" s="46">
        <f t="shared" si="1"/>
        <v>0</v>
      </c>
    </row>
    <row r="12" spans="1:30" s="32" customFormat="1" ht="16.7" customHeight="1">
      <c r="A12" s="26" t="s">
        <v>49</v>
      </c>
      <c r="B12" s="27"/>
      <c r="C12" s="28"/>
      <c r="D12" s="28"/>
      <c r="E12" s="53"/>
      <c r="F12" s="30">
        <f>F13</f>
        <v>17340</v>
      </c>
      <c r="G12" s="30">
        <f t="shared" ref="G12:U12" si="18">G13</f>
        <v>208080</v>
      </c>
      <c r="H12" s="30">
        <f t="shared" si="18"/>
        <v>870</v>
      </c>
      <c r="I12" s="30">
        <f t="shared" si="18"/>
        <v>18210</v>
      </c>
      <c r="J12" s="30">
        <f t="shared" si="18"/>
        <v>10440</v>
      </c>
      <c r="K12" s="30">
        <f t="shared" si="18"/>
        <v>750</v>
      </c>
      <c r="L12" s="30">
        <f t="shared" si="18"/>
        <v>9000</v>
      </c>
      <c r="M12" s="30">
        <f t="shared" si="18"/>
        <v>0</v>
      </c>
      <c r="N12" s="30">
        <f t="shared" si="18"/>
        <v>0</v>
      </c>
      <c r="O12" s="30">
        <f t="shared" si="18"/>
        <v>36</v>
      </c>
      <c r="P12" s="30">
        <f t="shared" si="18"/>
        <v>432</v>
      </c>
      <c r="Q12" s="30">
        <f t="shared" si="18"/>
        <v>546</v>
      </c>
      <c r="R12" s="30">
        <f t="shared" si="18"/>
        <v>6552</v>
      </c>
      <c r="S12" s="30">
        <f t="shared" si="18"/>
        <v>225072</v>
      </c>
      <c r="T12" s="30">
        <f t="shared" si="18"/>
        <v>9432</v>
      </c>
      <c r="U12" s="30">
        <f t="shared" si="18"/>
        <v>234504</v>
      </c>
      <c r="V12" s="31">
        <v>21370</v>
      </c>
      <c r="W12" s="31">
        <v>0</v>
      </c>
      <c r="X12" s="31">
        <v>21370</v>
      </c>
      <c r="Y12" s="31">
        <v>256440</v>
      </c>
      <c r="Z12" s="31">
        <v>12828</v>
      </c>
      <c r="AB12" s="33">
        <v>1</v>
      </c>
      <c r="AC12" s="33"/>
      <c r="AD12" s="33">
        <f t="shared" si="1"/>
        <v>1</v>
      </c>
    </row>
    <row r="13" spans="1:30" s="41" customFormat="1" ht="16.7" customHeight="1">
      <c r="A13" s="34" t="s">
        <v>50</v>
      </c>
      <c r="B13" s="34" t="s">
        <v>43</v>
      </c>
      <c r="C13" s="34" t="s">
        <v>27</v>
      </c>
      <c r="D13" s="34" t="s">
        <v>51</v>
      </c>
      <c r="E13" s="35" t="s">
        <v>34</v>
      </c>
      <c r="F13" s="36">
        <v>17340</v>
      </c>
      <c r="G13" s="36">
        <f>F13*12</f>
        <v>208080</v>
      </c>
      <c r="H13" s="36">
        <v>870</v>
      </c>
      <c r="I13" s="37">
        <f>F13+H13</f>
        <v>18210</v>
      </c>
      <c r="J13" s="36">
        <f>H13*12</f>
        <v>10440</v>
      </c>
      <c r="K13" s="36">
        <v>750</v>
      </c>
      <c r="L13" s="37">
        <f>K13*12</f>
        <v>9000</v>
      </c>
      <c r="M13" s="36">
        <f>IF(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&gt;0,IF(B13="คนงาน",IF((10000-I13)&gt;1500,1500,10000-I13),IF(B13="เจ้าหน้าที่รักษาความปลอดภัย",IF((10000-I13)&gt;1500,1500,10000-I13),IF(B13="พนักงานขับรถยนต์",IF((10000-I13)&gt;1500,1500,10000-I13),IF(E13="ปริญญาตรี",IF((15000-I13)&gt;1500,1500,15000-I13),IF((13285-I13)&gt;1500,1500,13285-I13))))),0)</f>
        <v>0</v>
      </c>
      <c r="N13" s="37">
        <f>M13*12</f>
        <v>0</v>
      </c>
      <c r="O13" s="37">
        <f>ROUND(I13*0.2%,0)</f>
        <v>36</v>
      </c>
      <c r="P13" s="37">
        <f>O13*12</f>
        <v>432</v>
      </c>
      <c r="Q13" s="37">
        <f>ROUND(I13*3%,0)</f>
        <v>546</v>
      </c>
      <c r="R13" s="37">
        <f>Q13*12</f>
        <v>6552</v>
      </c>
      <c r="S13" s="38">
        <f>G13+J13+N13+R13</f>
        <v>225072</v>
      </c>
      <c r="T13" s="39">
        <f>L13+P13</f>
        <v>9432</v>
      </c>
      <c r="U13" s="40">
        <f>T13+S13</f>
        <v>234504</v>
      </c>
      <c r="V13" s="36">
        <v>21370</v>
      </c>
      <c r="W13" s="36">
        <v>0</v>
      </c>
      <c r="X13" s="36">
        <v>21370</v>
      </c>
      <c r="Y13" s="36">
        <v>256440</v>
      </c>
      <c r="Z13" s="36">
        <v>12828</v>
      </c>
      <c r="AB13" s="42"/>
      <c r="AC13" s="42"/>
      <c r="AD13" s="42">
        <f t="shared" si="1"/>
        <v>0</v>
      </c>
    </row>
    <row r="14" spans="1:30" s="32" customFormat="1" ht="16.7" customHeight="1">
      <c r="A14" s="26" t="s">
        <v>52</v>
      </c>
      <c r="B14" s="27"/>
      <c r="C14" s="28"/>
      <c r="D14" s="28"/>
      <c r="E14" s="53"/>
      <c r="F14" s="30">
        <f>F15</f>
        <v>17340</v>
      </c>
      <c r="G14" s="30">
        <f t="shared" ref="G14:U14" si="19">G15</f>
        <v>208080</v>
      </c>
      <c r="H14" s="30">
        <f t="shared" si="19"/>
        <v>870</v>
      </c>
      <c r="I14" s="30"/>
      <c r="J14" s="30">
        <f t="shared" si="19"/>
        <v>10440</v>
      </c>
      <c r="K14" s="30">
        <f t="shared" si="19"/>
        <v>750</v>
      </c>
      <c r="L14" s="30">
        <f t="shared" si="19"/>
        <v>9000</v>
      </c>
      <c r="M14" s="30">
        <f t="shared" si="19"/>
        <v>0</v>
      </c>
      <c r="N14" s="30">
        <f t="shared" si="19"/>
        <v>0</v>
      </c>
      <c r="O14" s="30">
        <f t="shared" si="19"/>
        <v>36</v>
      </c>
      <c r="P14" s="30">
        <f t="shared" si="19"/>
        <v>432</v>
      </c>
      <c r="Q14" s="30">
        <f t="shared" si="19"/>
        <v>546</v>
      </c>
      <c r="R14" s="30">
        <f t="shared" si="19"/>
        <v>6552</v>
      </c>
      <c r="S14" s="30">
        <f t="shared" si="19"/>
        <v>225072</v>
      </c>
      <c r="T14" s="30">
        <f t="shared" si="19"/>
        <v>9432</v>
      </c>
      <c r="U14" s="30">
        <f t="shared" si="19"/>
        <v>234504</v>
      </c>
      <c r="V14" s="31">
        <v>20710</v>
      </c>
      <c r="W14" s="31">
        <v>0</v>
      </c>
      <c r="X14" s="31">
        <v>20710</v>
      </c>
      <c r="Y14" s="31">
        <v>248520</v>
      </c>
      <c r="Z14" s="31">
        <v>12432</v>
      </c>
      <c r="AB14" s="33">
        <v>1</v>
      </c>
      <c r="AC14" s="33"/>
      <c r="AD14" s="33">
        <f t="shared" si="1"/>
        <v>1</v>
      </c>
    </row>
    <row r="15" spans="1:30" s="45" customFormat="1" ht="16.7" customHeight="1">
      <c r="A15" s="43" t="s">
        <v>53</v>
      </c>
      <c r="B15" s="43" t="s">
        <v>43</v>
      </c>
      <c r="C15" s="43" t="s">
        <v>27</v>
      </c>
      <c r="D15" s="43" t="s">
        <v>54</v>
      </c>
      <c r="E15" s="44" t="s">
        <v>34</v>
      </c>
      <c r="F15" s="37">
        <v>17340</v>
      </c>
      <c r="G15" s="37">
        <f>F15*12</f>
        <v>208080</v>
      </c>
      <c r="H15" s="37">
        <v>870</v>
      </c>
      <c r="I15" s="37">
        <f>F15+H15</f>
        <v>18210</v>
      </c>
      <c r="J15" s="36">
        <f>H15*12</f>
        <v>10440</v>
      </c>
      <c r="K15" s="36">
        <v>750</v>
      </c>
      <c r="L15" s="37">
        <f>K15*12</f>
        <v>9000</v>
      </c>
      <c r="M15" s="37">
        <f>IF(IF(B15="คนงาน",IF((10000-I15)&gt;1500,1500,10000-I15),IF(B15="เจ้าหน้าที่รักษาความปลอดภัย",IF((10000-I15)&gt;1500,1500,10000-I15),IF(B15="พนักงานขับรถยนต์",IF((10000-I15)&gt;1500,1500,10000-I15),IF(E15="ปริญญาตรี",IF((15000-I15)&gt;1500,1500,15000-I15),IF((13285-I15)&gt;1500,1500,13285-I15)))))&gt;0,IF(B15="คนงาน",IF((10000-I15)&gt;1500,1500,10000-I15),IF(B15="เจ้าหน้าที่รักษาความปลอดภัย",IF((10000-I15)&gt;1500,1500,10000-I15),IF(B15="พนักงานขับรถยนต์",IF((10000-I15)&gt;1500,1500,10000-I15),IF(E15="ปริญญาตรี",IF((15000-I15)&gt;1500,1500,15000-I15),IF((13285-I15)&gt;1500,1500,13285-I15))))),0)</f>
        <v>0</v>
      </c>
      <c r="N15" s="37">
        <f>M15*12</f>
        <v>0</v>
      </c>
      <c r="O15" s="37">
        <f>ROUND(I15*0.2%,0)</f>
        <v>36</v>
      </c>
      <c r="P15" s="37">
        <f>O15*12</f>
        <v>432</v>
      </c>
      <c r="Q15" s="37">
        <f>ROUND(I15*3%,0)</f>
        <v>546</v>
      </c>
      <c r="R15" s="37">
        <f>Q15*12</f>
        <v>6552</v>
      </c>
      <c r="S15" s="38">
        <f>G15+J15+N15+R15</f>
        <v>225072</v>
      </c>
      <c r="T15" s="39">
        <f>L15+P15</f>
        <v>9432</v>
      </c>
      <c r="U15" s="40">
        <f>T15+S15</f>
        <v>234504</v>
      </c>
      <c r="V15" s="37">
        <v>20710</v>
      </c>
      <c r="W15" s="37">
        <v>0</v>
      </c>
      <c r="X15" s="37">
        <v>20710</v>
      </c>
      <c r="Y15" s="37">
        <v>248520</v>
      </c>
      <c r="Z15" s="37">
        <v>12432</v>
      </c>
      <c r="AB15" s="46"/>
      <c r="AC15" s="46"/>
      <c r="AD15" s="46">
        <f t="shared" si="1"/>
        <v>0</v>
      </c>
    </row>
    <row r="16" spans="1:30" s="59" customFormat="1" ht="18.75" customHeight="1">
      <c r="A16" s="54" t="s">
        <v>55</v>
      </c>
      <c r="B16" s="55"/>
      <c r="C16" s="55"/>
      <c r="D16" s="55"/>
      <c r="E16" s="56"/>
      <c r="F16" s="57">
        <f>F3</f>
        <v>131930</v>
      </c>
      <c r="G16" s="57">
        <f t="shared" ref="G16:AD16" si="20">G3</f>
        <v>1583160</v>
      </c>
      <c r="H16" s="57">
        <f t="shared" si="20"/>
        <v>6630</v>
      </c>
      <c r="I16" s="57">
        <f t="shared" si="20"/>
        <v>120350</v>
      </c>
      <c r="J16" s="57">
        <f t="shared" si="20"/>
        <v>79560</v>
      </c>
      <c r="K16" s="57">
        <f t="shared" si="20"/>
        <v>5250</v>
      </c>
      <c r="L16" s="57">
        <f t="shared" si="20"/>
        <v>63000</v>
      </c>
      <c r="M16" s="57">
        <f t="shared" si="20"/>
        <v>0</v>
      </c>
      <c r="N16" s="57">
        <f t="shared" si="20"/>
        <v>0</v>
      </c>
      <c r="O16" s="57">
        <f t="shared" si="20"/>
        <v>276</v>
      </c>
      <c r="P16" s="57">
        <f t="shared" si="20"/>
        <v>3312</v>
      </c>
      <c r="Q16" s="57">
        <f t="shared" si="20"/>
        <v>4155</v>
      </c>
      <c r="R16" s="57">
        <f t="shared" si="20"/>
        <v>49860</v>
      </c>
      <c r="S16" s="57">
        <f t="shared" si="20"/>
        <v>1712580</v>
      </c>
      <c r="T16" s="57">
        <f t="shared" si="20"/>
        <v>66312</v>
      </c>
      <c r="U16" s="57">
        <f t="shared" si="20"/>
        <v>1778892</v>
      </c>
      <c r="V16" s="58">
        <f t="shared" si="20"/>
        <v>188290</v>
      </c>
      <c r="W16" s="58">
        <f t="shared" si="20"/>
        <v>0</v>
      </c>
      <c r="X16" s="58">
        <f t="shared" si="20"/>
        <v>188290</v>
      </c>
      <c r="Y16" s="58">
        <f t="shared" si="20"/>
        <v>2259480</v>
      </c>
      <c r="Z16" s="58">
        <f t="shared" si="20"/>
        <v>113016</v>
      </c>
      <c r="AA16" s="58">
        <f t="shared" si="20"/>
        <v>0</v>
      </c>
      <c r="AB16" s="58">
        <f t="shared" si="20"/>
        <v>12</v>
      </c>
      <c r="AC16" s="58">
        <f t="shared" si="20"/>
        <v>0</v>
      </c>
      <c r="AD16" s="58">
        <f t="shared" si="20"/>
        <v>12</v>
      </c>
    </row>
  </sheetData>
  <mergeCells count="7">
    <mergeCell ref="A14:B14"/>
    <mergeCell ref="A1:Z1"/>
    <mergeCell ref="A3:D3"/>
    <mergeCell ref="A4:B4"/>
    <mergeCell ref="A7:B7"/>
    <mergeCell ref="A10:B10"/>
    <mergeCell ref="A12:B12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สรุป69สำนักวิทยฯ</vt:lpstr>
      <vt:lpstr>สรุป69สำนักวิทยฯ!Print_Area</vt:lpstr>
      <vt:lpstr>สรุป69สำนักวิทยฯ!Print_Titles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2025-07-14T04:14:42Z</dcterms:created>
  <dcterms:modified xsi:type="dcterms:W3CDTF">2025-07-14T04:15:01Z</dcterms:modified>
</cp:coreProperties>
</file>