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5342E7F7-AC95-4745-93CB-D2C44F416250}" xr6:coauthVersionLast="47" xr6:coauthVersionMax="47" xr10:uidLastSave="{00000000-0000-0000-0000-000000000000}"/>
  <bookViews>
    <workbookView xWindow="-120" yWindow="-120" windowWidth="24240" windowHeight="13140" xr2:uid="{70076CBF-E486-4067-B6E5-4649FC53D22F}"/>
  </bookViews>
  <sheets>
    <sheet name="สรุป69บัณฑิต" sheetId="1" r:id="rId1"/>
  </sheets>
  <definedNames>
    <definedName name="_xlnm.Print_Area" localSheetId="0">สรุป69บัณฑิต!$A$1:$U$32</definedName>
    <definedName name="_xlnm.Print_Titles" localSheetId="0">สรุป69บัณฑิต!$2:$2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3" i="1" l="1"/>
  <c r="M33" i="1"/>
  <c r="N33" i="1" s="1"/>
  <c r="L33" i="1"/>
  <c r="J33" i="1"/>
  <c r="I33" i="1"/>
  <c r="Q33" i="1" s="1"/>
  <c r="R33" i="1" s="1"/>
  <c r="G33" i="1"/>
  <c r="AC32" i="1"/>
  <c r="AA32" i="1"/>
  <c r="Z32" i="1"/>
  <c r="Y32" i="1"/>
  <c r="X32" i="1"/>
  <c r="W32" i="1"/>
  <c r="V32" i="1"/>
  <c r="AD31" i="1"/>
  <c r="R31" i="1"/>
  <c r="P31" i="1"/>
  <c r="P28" i="1" s="1"/>
  <c r="N31" i="1"/>
  <c r="N28" i="1" s="1"/>
  <c r="L31" i="1"/>
  <c r="L28" i="1" s="1"/>
  <c r="J31" i="1"/>
  <c r="S31" i="1" s="1"/>
  <c r="I31" i="1"/>
  <c r="G31" i="1"/>
  <c r="AD30" i="1"/>
  <c r="R30" i="1"/>
  <c r="P30" i="1"/>
  <c r="N30" i="1"/>
  <c r="L30" i="1"/>
  <c r="T30" i="1" s="1"/>
  <c r="U30" i="1" s="1"/>
  <c r="J30" i="1"/>
  <c r="I30" i="1"/>
  <c r="G30" i="1"/>
  <c r="S30" i="1" s="1"/>
  <c r="AD29" i="1"/>
  <c r="R29" i="1"/>
  <c r="P29" i="1"/>
  <c r="N29" i="1"/>
  <c r="L29" i="1"/>
  <c r="T29" i="1" s="1"/>
  <c r="J29" i="1"/>
  <c r="J28" i="1" s="1"/>
  <c r="I29" i="1"/>
  <c r="I28" i="1" s="1"/>
  <c r="G29" i="1"/>
  <c r="G28" i="1" s="1"/>
  <c r="AD28" i="1"/>
  <c r="R28" i="1"/>
  <c r="Q28" i="1"/>
  <c r="O28" i="1"/>
  <c r="M28" i="1"/>
  <c r="K28" i="1"/>
  <c r="H28" i="1"/>
  <c r="F28" i="1"/>
  <c r="AD27" i="1"/>
  <c r="AD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D25" i="1"/>
  <c r="M25" i="1"/>
  <c r="N25" i="1" s="1"/>
  <c r="N24" i="1" s="1"/>
  <c r="L25" i="1"/>
  <c r="J25" i="1"/>
  <c r="J24" i="1" s="1"/>
  <c r="I25" i="1"/>
  <c r="I24" i="1" s="1"/>
  <c r="G25" i="1"/>
  <c r="AD24" i="1"/>
  <c r="M24" i="1"/>
  <c r="K24" i="1"/>
  <c r="H24" i="1"/>
  <c r="F24" i="1"/>
  <c r="AD23" i="1"/>
  <c r="R23" i="1"/>
  <c r="R20" i="1" s="1"/>
  <c r="Q23" i="1"/>
  <c r="M23" i="1"/>
  <c r="N23" i="1" s="1"/>
  <c r="L23" i="1"/>
  <c r="J23" i="1"/>
  <c r="I23" i="1"/>
  <c r="O23" i="1" s="1"/>
  <c r="G23" i="1"/>
  <c r="AD22" i="1"/>
  <c r="T22" i="1"/>
  <c r="U22" i="1" s="1"/>
  <c r="S22" i="1"/>
  <c r="R22" i="1"/>
  <c r="P22" i="1"/>
  <c r="N22" i="1"/>
  <c r="L22" i="1"/>
  <c r="L20" i="1" s="1"/>
  <c r="J22" i="1"/>
  <c r="I22" i="1"/>
  <c r="G22" i="1"/>
  <c r="AD21" i="1"/>
  <c r="T21" i="1"/>
  <c r="U21" i="1" s="1"/>
  <c r="S21" i="1"/>
  <c r="R21" i="1"/>
  <c r="P21" i="1"/>
  <c r="N21" i="1"/>
  <c r="L21" i="1"/>
  <c r="J21" i="1"/>
  <c r="J20" i="1" s="1"/>
  <c r="I21" i="1"/>
  <c r="G21" i="1"/>
  <c r="AD20" i="1"/>
  <c r="Q20" i="1"/>
  <c r="M20" i="1"/>
  <c r="K20" i="1"/>
  <c r="I20" i="1"/>
  <c r="H20" i="1"/>
  <c r="G20" i="1"/>
  <c r="F20" i="1"/>
  <c r="AD19" i="1"/>
  <c r="R19" i="1"/>
  <c r="P19" i="1"/>
  <c r="L19" i="1"/>
  <c r="T19" i="1" s="1"/>
  <c r="J19" i="1"/>
  <c r="I19" i="1"/>
  <c r="M19" i="1" s="1"/>
  <c r="G19" i="1"/>
  <c r="AD18" i="1"/>
  <c r="R18" i="1"/>
  <c r="R14" i="1" s="1"/>
  <c r="P18" i="1"/>
  <c r="N18" i="1"/>
  <c r="L18" i="1"/>
  <c r="T18" i="1" s="1"/>
  <c r="U18" i="1" s="1"/>
  <c r="J18" i="1"/>
  <c r="I18" i="1"/>
  <c r="G18" i="1"/>
  <c r="S18" i="1" s="1"/>
  <c r="AD17" i="1"/>
  <c r="R17" i="1"/>
  <c r="P17" i="1"/>
  <c r="T17" i="1" s="1"/>
  <c r="N17" i="1"/>
  <c r="L17" i="1"/>
  <c r="J17" i="1"/>
  <c r="J14" i="1" s="1"/>
  <c r="I17" i="1"/>
  <c r="G17" i="1"/>
  <c r="S17" i="1" s="1"/>
  <c r="AD16" i="1"/>
  <c r="T16" i="1"/>
  <c r="R16" i="1"/>
  <c r="P16" i="1"/>
  <c r="N16" i="1"/>
  <c r="S16" i="1" s="1"/>
  <c r="U16" i="1" s="1"/>
  <c r="L16" i="1"/>
  <c r="J16" i="1"/>
  <c r="I16" i="1"/>
  <c r="G16" i="1"/>
  <c r="AD15" i="1"/>
  <c r="T15" i="1"/>
  <c r="R15" i="1"/>
  <c r="P15" i="1"/>
  <c r="N15" i="1"/>
  <c r="L15" i="1"/>
  <c r="L14" i="1" s="1"/>
  <c r="J15" i="1"/>
  <c r="I15" i="1"/>
  <c r="G15" i="1"/>
  <c r="S15" i="1" s="1"/>
  <c r="AD14" i="1"/>
  <c r="Q14" i="1"/>
  <c r="O14" i="1"/>
  <c r="K14" i="1"/>
  <c r="H14" i="1"/>
  <c r="G14" i="1"/>
  <c r="F14" i="1"/>
  <c r="AD13" i="1"/>
  <c r="R13" i="1"/>
  <c r="P13" i="1"/>
  <c r="N13" i="1"/>
  <c r="N12" i="1" s="1"/>
  <c r="L13" i="1"/>
  <c r="T13" i="1" s="1"/>
  <c r="J13" i="1"/>
  <c r="J12" i="1" s="1"/>
  <c r="I13" i="1"/>
  <c r="I12" i="1" s="1"/>
  <c r="G13" i="1"/>
  <c r="S13" i="1" s="1"/>
  <c r="S12" i="1" s="1"/>
  <c r="AD12" i="1"/>
  <c r="R12" i="1"/>
  <c r="Q12" i="1"/>
  <c r="P12" i="1"/>
  <c r="O12" i="1"/>
  <c r="M12" i="1"/>
  <c r="L12" i="1"/>
  <c r="K12" i="1"/>
  <c r="K3" i="1" s="1"/>
  <c r="K32" i="1" s="1"/>
  <c r="H12" i="1"/>
  <c r="F12" i="1"/>
  <c r="AD11" i="1"/>
  <c r="Q11" i="1"/>
  <c r="R11" i="1" s="1"/>
  <c r="P11" i="1"/>
  <c r="T11" i="1" s="1"/>
  <c r="O11" i="1"/>
  <c r="M11" i="1"/>
  <c r="N11" i="1" s="1"/>
  <c r="L11" i="1"/>
  <c r="J11" i="1"/>
  <c r="I11" i="1"/>
  <c r="G11" i="1"/>
  <c r="AD10" i="1"/>
  <c r="T10" i="1"/>
  <c r="U10" i="1" s="1"/>
  <c r="R10" i="1"/>
  <c r="S10" i="1" s="1"/>
  <c r="P10" i="1"/>
  <c r="N10" i="1"/>
  <c r="L10" i="1"/>
  <c r="J10" i="1"/>
  <c r="I10" i="1"/>
  <c r="G10" i="1"/>
  <c r="AD9" i="1"/>
  <c r="R9" i="1"/>
  <c r="S9" i="1" s="1"/>
  <c r="P9" i="1"/>
  <c r="P7" i="1" s="1"/>
  <c r="N9" i="1"/>
  <c r="L9" i="1"/>
  <c r="T9" i="1" s="1"/>
  <c r="U9" i="1" s="1"/>
  <c r="J9" i="1"/>
  <c r="I9" i="1"/>
  <c r="G9" i="1"/>
  <c r="G7" i="1" s="1"/>
  <c r="AD8" i="1"/>
  <c r="R8" i="1"/>
  <c r="R7" i="1" s="1"/>
  <c r="P8" i="1"/>
  <c r="T8" i="1" s="1"/>
  <c r="N8" i="1"/>
  <c r="N7" i="1" s="1"/>
  <c r="L8" i="1"/>
  <c r="J8" i="1"/>
  <c r="I8" i="1"/>
  <c r="I7" i="1" s="1"/>
  <c r="G8" i="1"/>
  <c r="S8" i="1" s="1"/>
  <c r="AD7" i="1"/>
  <c r="O7" i="1"/>
  <c r="L7" i="1"/>
  <c r="K7" i="1"/>
  <c r="J7" i="1"/>
  <c r="H7" i="1"/>
  <c r="F7" i="1"/>
  <c r="AD6" i="1"/>
  <c r="L6" i="1"/>
  <c r="J6" i="1"/>
  <c r="I6" i="1"/>
  <c r="Q6" i="1" s="1"/>
  <c r="R6" i="1" s="1"/>
  <c r="G6" i="1"/>
  <c r="G4" i="1" s="1"/>
  <c r="AD5" i="1"/>
  <c r="L5" i="1"/>
  <c r="J5" i="1"/>
  <c r="J4" i="1" s="1"/>
  <c r="I5" i="1"/>
  <c r="I4" i="1" s="1"/>
  <c r="G5" i="1"/>
  <c r="AD4" i="1"/>
  <c r="L4" i="1"/>
  <c r="K4" i="1"/>
  <c r="H4" i="1"/>
  <c r="F4" i="1"/>
  <c r="AB3" i="1"/>
  <c r="AB32" i="1" s="1"/>
  <c r="H3" i="1"/>
  <c r="H32" i="1" s="1"/>
  <c r="F3" i="1"/>
  <c r="F32" i="1" s="1"/>
  <c r="L3" i="1" l="1"/>
  <c r="L32" i="1" s="1"/>
  <c r="U8" i="1"/>
  <c r="T7" i="1"/>
  <c r="U15" i="1"/>
  <c r="S20" i="1"/>
  <c r="J3" i="1"/>
  <c r="J32" i="1" s="1"/>
  <c r="S19" i="1"/>
  <c r="U19" i="1" s="1"/>
  <c r="P23" i="1"/>
  <c r="O20" i="1"/>
  <c r="U17" i="1"/>
  <c r="M14" i="1"/>
  <c r="N19" i="1"/>
  <c r="S11" i="1"/>
  <c r="U11" i="1" s="1"/>
  <c r="S7" i="1"/>
  <c r="S33" i="1"/>
  <c r="U13" i="1"/>
  <c r="U12" i="1" s="1"/>
  <c r="T12" i="1"/>
  <c r="N20" i="1"/>
  <c r="S23" i="1"/>
  <c r="L24" i="1"/>
  <c r="Q7" i="1"/>
  <c r="M5" i="1"/>
  <c r="O33" i="1"/>
  <c r="P33" i="1" s="1"/>
  <c r="T33" i="1" s="1"/>
  <c r="U33" i="1" s="1"/>
  <c r="I14" i="1"/>
  <c r="I3" i="1" s="1"/>
  <c r="I32" i="1" s="1"/>
  <c r="O25" i="1"/>
  <c r="T14" i="1"/>
  <c r="AD3" i="1"/>
  <c r="AD32" i="1" s="1"/>
  <c r="O5" i="1"/>
  <c r="M6" i="1"/>
  <c r="N6" i="1" s="1"/>
  <c r="S6" i="1" s="1"/>
  <c r="T31" i="1"/>
  <c r="U31" i="1" s="1"/>
  <c r="G24" i="1"/>
  <c r="Q25" i="1"/>
  <c r="S29" i="1"/>
  <c r="S28" i="1" s="1"/>
  <c r="N14" i="1"/>
  <c r="G12" i="1"/>
  <c r="G3" i="1" s="1"/>
  <c r="G32" i="1" s="1"/>
  <c r="O6" i="1"/>
  <c r="P6" i="1" s="1"/>
  <c r="T6" i="1" s="1"/>
  <c r="P14" i="1"/>
  <c r="Q5" i="1"/>
  <c r="M7" i="1"/>
  <c r="P20" i="1" l="1"/>
  <c r="T23" i="1"/>
  <c r="S14" i="1"/>
  <c r="M4" i="1"/>
  <c r="M3" i="1" s="1"/>
  <c r="M32" i="1" s="1"/>
  <c r="N5" i="1"/>
  <c r="R25" i="1"/>
  <c r="Q24" i="1"/>
  <c r="T28" i="1"/>
  <c r="U29" i="1"/>
  <c r="U28" i="1" s="1"/>
  <c r="R5" i="1"/>
  <c r="R4" i="1" s="1"/>
  <c r="Q4" i="1"/>
  <c r="Q3" i="1" s="1"/>
  <c r="Q32" i="1" s="1"/>
  <c r="P5" i="1"/>
  <c r="O4" i="1"/>
  <c r="O3" i="1" s="1"/>
  <c r="O32" i="1" s="1"/>
  <c r="U14" i="1"/>
  <c r="P25" i="1"/>
  <c r="O24" i="1"/>
  <c r="U6" i="1"/>
  <c r="U7" i="1"/>
  <c r="P4" i="1" l="1"/>
  <c r="T5" i="1"/>
  <c r="N4" i="1"/>
  <c r="N3" i="1" s="1"/>
  <c r="N32" i="1" s="1"/>
  <c r="S5" i="1"/>
  <c r="S4" i="1" s="1"/>
  <c r="R24" i="1"/>
  <c r="R3" i="1" s="1"/>
  <c r="R32" i="1" s="1"/>
  <c r="S25" i="1"/>
  <c r="S24" i="1" s="1"/>
  <c r="P24" i="1"/>
  <c r="T25" i="1"/>
  <c r="U23" i="1"/>
  <c r="U20" i="1" s="1"/>
  <c r="T20" i="1"/>
  <c r="U25" i="1" l="1"/>
  <c r="U24" i="1" s="1"/>
  <c r="T24" i="1"/>
  <c r="S3" i="1"/>
  <c r="S32" i="1" s="1"/>
  <c r="T4" i="1"/>
  <c r="U5" i="1"/>
  <c r="U4" i="1" s="1"/>
  <c r="P3" i="1"/>
  <c r="P32" i="1" s="1"/>
  <c r="T3" i="1" l="1"/>
  <c r="T32" i="1" s="1"/>
  <c r="U3" i="1"/>
  <c r="U32" i="1" s="1"/>
</calcChain>
</file>

<file path=xl/sharedStrings.xml><?xml version="1.0" encoding="utf-8"?>
<sst xmlns="http://schemas.openxmlformats.org/spreadsheetml/2006/main" count="128" uniqueCount="76">
  <si>
    <t>คำขอตั้งงบประมาณเงินรายได้ลูกจ้างชั่วคราว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</si>
  <si>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</si>
  <si>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</si>
  <si>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</si>
  <si>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</si>
  <si>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</si>
  <si>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</si>
  <si>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</si>
  <si>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</si>
  <si>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</si>
  <si>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</si>
  <si>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</si>
  <si>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</si>
  <si>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</si>
  <si>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</si>
  <si>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</si>
  <si>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</si>
  <si>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</si>
  <si>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</si>
  <si>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</si>
  <si>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</si>
  <si>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</si>
  <si>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</si>
  <si>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</si>
  <si>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</si>
  <si>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</si>
  <si>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</si>
  <si>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</si>
  <si>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</si>
  <si>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t>บัณฑิตวิทยาลัย    (รวมทั้งหมด 20 คน)</t>
  </si>
  <si>
    <t>  งานบริหารทั่วไป</t>
  </si>
  <si>
    <t>    1 นางสาว ปรียา  ไกรยะฝ่าย</t>
  </si>
  <si>
    <t>คนงาน</t>
  </si>
  <si>
    <t>CW 208</t>
  </si>
  <si>
    <t>มัธยมศึกษาปีที่ 6 (ม.6)</t>
  </si>
  <si>
    <t>    2 นาง นาถลดา  แสนภูวา</t>
  </si>
  <si>
    <t>CW 209</t>
  </si>
  <si>
    <t>มัธยมศึกษาปีที่ 3 (ม.3)</t>
  </si>
  <si>
    <t>  สาขาวิชาการบริหารการศึกษา (ป.โท)</t>
  </si>
  <si>
    <t>    1 ผศ.ดร. สวัสดิ์  โพธิวัฒน์</t>
  </si>
  <si>
    <t>อาจารย์ประจำหลักสูตร</t>
  </si>
  <si>
    <t>ปริญญาเอก</t>
  </si>
  <si>
    <t>    2 นาย ศิกานต์  เพียรธัญญกรณ์</t>
  </si>
  <si>
    <t>    3 นาย ธวัชชัย  ไพใหล</t>
  </si>
  <si>
    <t>    4 นาย ธีรเวทย์  เพียรธัญญกรณ์</t>
  </si>
  <si>
    <t>นักวิชาการศึกษา</t>
  </si>
  <si>
    <t>CW 199</t>
  </si>
  <si>
    <t>ปริญญาตรี</t>
  </si>
  <si>
    <t>  สาขาวิชาวิจัยหลักสูตรและการสอน (ป.โท)</t>
  </si>
  <si>
    <t>    1 นางสาว วิจิตรา  วงศ์อนุสิทธิ์</t>
  </si>
  <si>
    <t>  สาขาวิชาการบริหารการศึกษา (ป.เอก)</t>
  </si>
  <si>
    <t>    1 นาง เพลินพิศ  ธรรมรัตน์</t>
  </si>
  <si>
    <t>    2 นาย ธีระ  ภูดี</t>
  </si>
  <si>
    <t>    3 นาย สุรัตน์  ดวงชาชม</t>
  </si>
  <si>
    <t xml:space="preserve">    4 ผศ.ดร. วัฒนา  สุวรรณไตรย์ </t>
  </si>
  <si>
    <t>    5 นางสาว วนิดา  จันทร์หอม</t>
  </si>
  <si>
    <t>CW 263</t>
  </si>
  <si>
    <t>  หลักสูตรประกาศนียบัตรบัณฑิต สาขาวิชาชีพครู</t>
  </si>
  <si>
    <t>    1 นางสาว วัลนิกา  ฉลากบาง</t>
  </si>
  <si>
    <t>    2 นาย บุญมี  ก่อบุญ</t>
  </si>
  <si>
    <t>    3 นางสาว ศุกลภัทร  การุญ</t>
  </si>
  <si>
    <t>CW 335</t>
  </si>
  <si>
    <t>  สาขาวิชารัฐประศาสนศาสตร์ (ป.โท)</t>
  </si>
  <si>
    <t>    1 นางสาว สิริกร  กุมภักดี</t>
  </si>
  <si>
    <t>CW 306</t>
  </si>
  <si>
    <t>  สาขาวิชาฟิสิกส์ (ป.โท)</t>
  </si>
  <si>
    <r>
      <t>  </t>
    </r>
    <r>
      <rPr>
        <b/>
        <sz val="14"/>
        <rFont val="TH SarabunPSK"/>
        <family val="2"/>
      </rPr>
      <t>สาขาวิชาการสอนวิทยาศาสตร์ ป.โท</t>
    </r>
  </si>
  <si>
    <t>    1 นาย พิทักษ์  วงษ์ชาลี</t>
  </si>
  <si>
    <t>    2 นาย อนันต์  ปานศุภวัชร</t>
  </si>
  <si>
    <t>ปริญญาโท</t>
  </si>
  <si>
    <t>    3 นาง ถาดทอง  ปานศุภวัชร</t>
  </si>
  <si>
    <t>รวมทั้งสิ้น 20 คน</t>
  </si>
  <si>
    <t>    1 นางสาว เกษสุดา  สิงห์สุข</t>
  </si>
  <si>
    <t>เจ้าหน้าที่บริหารงานทั่วไป</t>
  </si>
  <si>
    <t>CW 254</t>
  </si>
  <si>
    <t>ยกไป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</si>
</sst>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43" fontId="3" fillId="7" borderId="13" xfId="1" applyFont="1" applyFill="1" applyBorder="1" applyAlignment="1">
      <alignment horizontal="right" vertical="center" wrapText="1"/>
    </xf>
    <xf numFmtId="164" fontId="3" fillId="7" borderId="13" xfId="1" applyNumberFormat="1" applyFont="1" applyFill="1" applyBorder="1" applyAlignment="1">
      <alignment horizontal="right" vertical="center" wrapText="1"/>
    </xf>
    <xf numFmtId="164" fontId="3" fillId="8" borderId="13" xfId="1" applyNumberFormat="1" applyFont="1" applyFill="1" applyBorder="1" applyAlignment="1">
      <alignment horizontal="right" vertical="center" wrapText="1"/>
    </xf>
    <xf numFmtId="0" fontId="3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right" vertical="center" wrapText="1"/>
    </xf>
    <xf numFmtId="164" fontId="5" fillId="9" borderId="13" xfId="1" applyNumberFormat="1" applyFont="1" applyFill="1" applyBorder="1" applyAlignment="1">
      <alignment horizontal="right" vertical="center" wrapText="1"/>
    </xf>
    <xf numFmtId="164" fontId="5" fillId="10" borderId="13" xfId="1" applyNumberFormat="1" applyFont="1" applyFill="1" applyBorder="1" applyAlignment="1">
      <alignment horizontal="right" vertical="center" wrapText="1"/>
    </xf>
    <xf numFmtId="0" fontId="3" fillId="10" borderId="0" xfId="0" applyFont="1" applyFill="1" applyAlignment="1">
      <alignment vertical="center"/>
    </xf>
    <xf numFmtId="0" fontId="3" fillId="10" borderId="9" xfId="0" applyFont="1" applyFill="1" applyBorder="1" applyAlignment="1">
      <alignment vertical="center"/>
    </xf>
    <xf numFmtId="0" fontId="2" fillId="11" borderId="14" xfId="0" applyFont="1" applyFill="1" applyBorder="1" applyAlignment="1">
      <alignment vertical="center" wrapText="1"/>
    </xf>
    <xf numFmtId="0" fontId="2" fillId="11" borderId="14" xfId="0" applyFont="1" applyFill="1" applyBorder="1" applyAlignment="1">
      <alignment horizontal="center" vertical="center" wrapText="1"/>
    </xf>
    <xf numFmtId="164" fontId="2" fillId="11" borderId="14" xfId="1" applyNumberFormat="1" applyFont="1" applyFill="1" applyBorder="1" applyAlignment="1">
      <alignment horizontal="right" vertical="center" wrapText="1"/>
    </xf>
    <xf numFmtId="164" fontId="2" fillId="12" borderId="14" xfId="1" applyNumberFormat="1" applyFont="1" applyFill="1" applyBorder="1" applyAlignment="1">
      <alignment horizontal="right" vertical="center" wrapText="1"/>
    </xf>
    <xf numFmtId="164" fontId="2" fillId="3" borderId="14" xfId="1" applyNumberFormat="1" applyFont="1" applyFill="1" applyBorder="1" applyAlignment="1">
      <alignment horizontal="right" vertical="center" wrapText="1"/>
    </xf>
    <xf numFmtId="164" fontId="2" fillId="5" borderId="14" xfId="1" applyNumberFormat="1" applyFont="1" applyFill="1" applyBorder="1" applyAlignment="1">
      <alignment horizontal="right" vertical="center" wrapText="1"/>
    </xf>
    <xf numFmtId="164" fontId="3" fillId="6" borderId="14" xfId="1" applyNumberFormat="1" applyFont="1" applyFill="1" applyBorder="1" applyAlignment="1">
      <alignment horizontal="right" vertical="center" wrapText="1"/>
    </xf>
    <xf numFmtId="164" fontId="2" fillId="11" borderId="13" xfId="1" applyNumberFormat="1" applyFont="1" applyFill="1" applyBorder="1" applyAlignment="1">
      <alignment horizontal="right" vertical="center" wrapText="1"/>
    </xf>
    <xf numFmtId="0" fontId="2" fillId="11" borderId="0" xfId="0" applyFont="1" applyFill="1" applyAlignment="1">
      <alignment vertical="center"/>
    </xf>
    <xf numFmtId="0" fontId="2" fillId="11" borderId="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 wrapText="1"/>
    </xf>
    <xf numFmtId="0" fontId="2" fillId="12" borderId="15" xfId="0" applyFont="1" applyFill="1" applyBorder="1" applyAlignment="1">
      <alignment horizontal="center" vertical="center" wrapText="1"/>
    </xf>
    <xf numFmtId="164" fontId="2" fillId="12" borderId="15" xfId="1" applyNumberFormat="1" applyFont="1" applyFill="1" applyBorder="1" applyAlignment="1">
      <alignment horizontal="right" vertical="center" wrapText="1"/>
    </xf>
    <xf numFmtId="164" fontId="2" fillId="11" borderId="15" xfId="1" applyNumberFormat="1" applyFont="1" applyFill="1" applyBorder="1" applyAlignment="1">
      <alignment horizontal="right" vertical="center" wrapText="1"/>
    </xf>
    <xf numFmtId="164" fontId="2" fillId="3" borderId="15" xfId="1" applyNumberFormat="1" applyFont="1" applyFill="1" applyBorder="1" applyAlignment="1">
      <alignment horizontal="right" vertical="center" wrapText="1"/>
    </xf>
    <xf numFmtId="164" fontId="2" fillId="5" borderId="15" xfId="1" applyNumberFormat="1" applyFont="1" applyFill="1" applyBorder="1" applyAlignment="1">
      <alignment horizontal="right" vertical="center" wrapText="1"/>
    </xf>
    <xf numFmtId="164" fontId="3" fillId="6" borderId="15" xfId="1" applyNumberFormat="1" applyFont="1" applyFill="1" applyBorder="1" applyAlignment="1">
      <alignment horizontal="right" vertical="center" wrapText="1"/>
    </xf>
    <xf numFmtId="164" fontId="2" fillId="12" borderId="13" xfId="1" applyNumberFormat="1" applyFont="1" applyFill="1" applyBorder="1" applyAlignment="1">
      <alignment horizontal="right" vertical="center" wrapText="1"/>
    </xf>
    <xf numFmtId="0" fontId="2" fillId="12" borderId="0" xfId="0" applyFont="1" applyFill="1" applyAlignment="1">
      <alignment vertical="center"/>
    </xf>
    <xf numFmtId="0" fontId="2" fillId="12" borderId="9" xfId="0" applyFont="1" applyFill="1" applyBorder="1" applyAlignment="1">
      <alignment vertical="center"/>
    </xf>
    <xf numFmtId="0" fontId="2" fillId="12" borderId="14" xfId="0" applyFont="1" applyFill="1" applyBorder="1" applyAlignment="1">
      <alignment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vertical="center" wrapText="1"/>
    </xf>
    <xf numFmtId="0" fontId="2" fillId="12" borderId="16" xfId="0" applyFont="1" applyFill="1" applyBorder="1" applyAlignment="1">
      <alignment horizontal="center" vertical="center" wrapText="1"/>
    </xf>
    <xf numFmtId="164" fontId="2" fillId="12" borderId="16" xfId="1" applyNumberFormat="1" applyFont="1" applyFill="1" applyBorder="1" applyAlignment="1">
      <alignment horizontal="right" vertical="center" wrapText="1"/>
    </xf>
    <xf numFmtId="164" fontId="2" fillId="11" borderId="16" xfId="1" applyNumberFormat="1" applyFont="1" applyFill="1" applyBorder="1" applyAlignment="1">
      <alignment horizontal="right" vertical="center" wrapText="1"/>
    </xf>
    <xf numFmtId="164" fontId="2" fillId="3" borderId="16" xfId="1" applyNumberFormat="1" applyFont="1" applyFill="1" applyBorder="1" applyAlignment="1">
      <alignment horizontal="right" vertical="center" wrapText="1"/>
    </xf>
    <xf numFmtId="164" fontId="2" fillId="5" borderId="16" xfId="1" applyNumberFormat="1" applyFont="1" applyFill="1" applyBorder="1" applyAlignment="1">
      <alignment horizontal="right" vertical="center" wrapText="1"/>
    </xf>
    <xf numFmtId="164" fontId="3" fillId="6" borderId="16" xfId="1" applyNumberFormat="1" applyFont="1" applyFill="1" applyBorder="1" applyAlignment="1">
      <alignment horizontal="right" vertical="center" wrapText="1"/>
    </xf>
    <xf numFmtId="0" fontId="2" fillId="11" borderId="16" xfId="0" applyFont="1" applyFill="1" applyBorder="1" applyAlignment="1">
      <alignment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vertical="center" wrapText="1"/>
    </xf>
    <xf numFmtId="0" fontId="2" fillId="12" borderId="13" xfId="0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right" vertical="center" wrapText="1"/>
    </xf>
    <xf numFmtId="164" fontId="2" fillId="5" borderId="13" xfId="1" applyNumberFormat="1" applyFont="1" applyFill="1" applyBorder="1" applyAlignment="1">
      <alignment horizontal="right" vertical="center" wrapText="1"/>
    </xf>
    <xf numFmtId="164" fontId="2" fillId="6" borderId="13" xfId="1" applyNumberFormat="1" applyFont="1" applyFill="1" applyBorder="1" applyAlignment="1">
      <alignment horizontal="right" vertical="center" wrapText="1"/>
    </xf>
    <xf numFmtId="164" fontId="3" fillId="6" borderId="13" xfId="1" applyNumberFormat="1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12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horizontal="right" vertical="center" wrapText="1"/>
    </xf>
    <xf numFmtId="164" fontId="6" fillId="9" borderId="13" xfId="1" applyNumberFormat="1" applyFont="1" applyFill="1" applyBorder="1" applyAlignment="1">
      <alignment horizontal="right" vertical="center" wrapText="1"/>
    </xf>
    <xf numFmtId="164" fontId="6" fillId="10" borderId="13" xfId="1" applyNumberFormat="1" applyFont="1" applyFill="1" applyBorder="1" applyAlignment="1">
      <alignment horizontal="right" vertical="center" wrapText="1"/>
    </xf>
    <xf numFmtId="0" fontId="2" fillId="10" borderId="0" xfId="0" applyFont="1" applyFill="1" applyAlignment="1">
      <alignment vertical="center"/>
    </xf>
    <xf numFmtId="0" fontId="2" fillId="10" borderId="9" xfId="0" applyFont="1" applyFill="1" applyBorder="1" applyAlignment="1">
      <alignment vertical="center"/>
    </xf>
    <xf numFmtId="0" fontId="2" fillId="11" borderId="17" xfId="0" applyFont="1" applyFill="1" applyBorder="1" applyAlignment="1">
      <alignment vertical="center" wrapText="1"/>
    </xf>
    <xf numFmtId="0" fontId="2" fillId="12" borderId="17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164" fontId="2" fillId="11" borderId="17" xfId="1" applyNumberFormat="1" applyFont="1" applyFill="1" applyBorder="1" applyAlignment="1">
      <alignment horizontal="right" vertical="center" wrapText="1"/>
    </xf>
    <xf numFmtId="164" fontId="2" fillId="12" borderId="17" xfId="1" applyNumberFormat="1" applyFont="1" applyFill="1" applyBorder="1" applyAlignment="1">
      <alignment horizontal="right" vertical="center" wrapText="1"/>
    </xf>
    <xf numFmtId="164" fontId="2" fillId="3" borderId="17" xfId="1" applyNumberFormat="1" applyFont="1" applyFill="1" applyBorder="1" applyAlignment="1">
      <alignment horizontal="right" vertical="center" wrapText="1"/>
    </xf>
    <xf numFmtId="164" fontId="2" fillId="5" borderId="17" xfId="1" applyNumberFormat="1" applyFont="1" applyFill="1" applyBorder="1" applyAlignment="1">
      <alignment horizontal="right" vertical="center" wrapText="1"/>
    </xf>
    <xf numFmtId="164" fontId="3" fillId="6" borderId="17" xfId="1" applyNumberFormat="1" applyFont="1" applyFill="1" applyBorder="1" applyAlignment="1">
      <alignment horizontal="right" vertical="center" wrapText="1"/>
    </xf>
    <xf numFmtId="0" fontId="3" fillId="7" borderId="18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wrapText="1"/>
    </xf>
    <xf numFmtId="0" fontId="2" fillId="7" borderId="19" xfId="0" applyFont="1" applyFill="1" applyBorder="1" applyAlignment="1">
      <alignment horizontal="right" wrapText="1"/>
    </xf>
    <xf numFmtId="164" fontId="3" fillId="7" borderId="19" xfId="1" applyNumberFormat="1" applyFont="1" applyFill="1" applyBorder="1" applyAlignment="1">
      <alignment horizontal="right" wrapText="1"/>
    </xf>
    <xf numFmtId="164" fontId="3" fillId="5" borderId="19" xfId="1" applyNumberFormat="1" applyFont="1" applyFill="1" applyBorder="1" applyAlignment="1">
      <alignment horizontal="right" wrapText="1"/>
    </xf>
    <xf numFmtId="0" fontId="2" fillId="5" borderId="0" xfId="0" applyFont="1" applyFill="1"/>
    <xf numFmtId="0" fontId="7" fillId="12" borderId="13" xfId="0" applyFont="1" applyFill="1" applyBorder="1" applyAlignment="1">
      <alignment vertical="center" wrapText="1"/>
    </xf>
    <xf numFmtId="0" fontId="7" fillId="12" borderId="13" xfId="0" applyFont="1" applyFill="1" applyBorder="1" applyAlignment="1">
      <alignment horizontal="center" vertical="center" wrapText="1"/>
    </xf>
    <xf numFmtId="164" fontId="7" fillId="12" borderId="13" xfId="1" applyNumberFormat="1" applyFont="1" applyFill="1" applyBorder="1" applyAlignment="1">
      <alignment horizontal="right" vertical="center" wrapText="1"/>
    </xf>
    <xf numFmtId="164" fontId="7" fillId="11" borderId="13" xfId="1" applyNumberFormat="1" applyFont="1" applyFill="1" applyBorder="1" applyAlignment="1">
      <alignment horizontal="right" vertical="center" wrapText="1"/>
    </xf>
    <xf numFmtId="164" fontId="7" fillId="3" borderId="13" xfId="1" applyNumberFormat="1" applyFont="1" applyFill="1" applyBorder="1" applyAlignment="1">
      <alignment horizontal="right" vertical="center" wrapText="1"/>
    </xf>
    <xf numFmtId="164" fontId="7" fillId="5" borderId="13" xfId="1" applyNumberFormat="1" applyFont="1" applyFill="1" applyBorder="1" applyAlignment="1">
      <alignment horizontal="right" vertical="center" wrapText="1"/>
    </xf>
    <xf numFmtId="164" fontId="8" fillId="6" borderId="13" xfId="1" applyNumberFormat="1" applyFont="1" applyFill="1" applyBorder="1" applyAlignment="1">
      <alignment horizontal="right" vertical="center" wrapText="1"/>
    </xf>
    <xf numFmtId="0" fontId="7" fillId="12" borderId="0" xfId="0" applyFont="1" applyFill="1" applyAlignment="1">
      <alignment vertical="center"/>
    </xf>
    <xf numFmtId="0" fontId="7" fillId="12" borderId="9" xfId="0" applyFont="1" applyFill="1" applyBorder="1" applyAlignment="1">
      <alignment vertical="center"/>
    </xf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187F-73D2-4601-8E0D-675F32963CBE}">
  <sheetPr>
    <tabColor rgb="FF00B050"/>
  </sheetPr>
  <dimension ref="A1:AD34"/>
  <sheetViews>
    <sheetView showGridLines="0" tabSelected="1" view="pageBreakPreview" zoomScale="90" zoomScaleNormal="90" workbookViewId="0">
      <pane ySplit="2" topLeftCell="A12" activePane="bottomLeft" state="frozen"/>
      <selection activeCell="U281" sqref="U281"/>
      <selection pane="bottomLeft" activeCell="S34" sqref="S34"/>
    </sheetView>
  </sheetViews>
  <sheetFormatPr defaultColWidth="9" defaultRowHeight="18.75"/>
  <cols>
    <col min="1" max="1" width="23.85546875" style="2" customWidth="1"/>
    <col min="2" max="2" width="16.140625" style="2" customWidth="1"/>
    <col min="3" max="3" width="9.28515625" style="2" customWidth="1"/>
    <col min="4" max="4" width="7.140625" style="2" customWidth="1"/>
    <col min="5" max="5" width="15.28515625" style="2" hidden="1" customWidth="1"/>
    <col min="6" max="6" width="9.140625" style="104" customWidth="1"/>
    <col min="7" max="7" width="10" style="104" bestFit="1" customWidth="1"/>
    <col min="8" max="8" width="9.140625" style="104" customWidth="1"/>
    <col min="9" max="9" width="9" style="104" customWidth="1"/>
    <col min="10" max="10" width="8.85546875" style="104" customWidth="1"/>
    <col min="11" max="12" width="8.7109375" style="104" customWidth="1"/>
    <col min="13" max="13" width="6.5703125" style="104" customWidth="1"/>
    <col min="14" max="14" width="7.42578125" style="104" customWidth="1"/>
    <col min="15" max="15" width="6.28515625" style="104" customWidth="1"/>
    <col min="16" max="16" width="8.42578125" style="104" customWidth="1"/>
    <col min="17" max="17" width="9.140625" style="104" customWidth="1"/>
    <col min="18" max="18" width="10.42578125" style="104" customWidth="1"/>
    <col min="19" max="19" width="10.28515625" style="104" bestFit="1" customWidth="1"/>
    <col min="20" max="20" width="8.7109375" style="104" customWidth="1"/>
    <col min="21" max="21" width="9.7109375" style="105" customWidth="1"/>
    <col min="22" max="22" width="10.85546875" style="104" hidden="1" customWidth="1"/>
    <col min="23" max="23" width="5.7109375" style="104" hidden="1" customWidth="1"/>
    <col min="24" max="24" width="10.85546875" style="104" hidden="1" customWidth="1"/>
    <col min="25" max="25" width="11.28515625" style="104" hidden="1" customWidth="1"/>
    <col min="26" max="26" width="9.5703125" style="104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6.7" customHeight="1">
      <c r="A3" s="18" t="s">
        <v>29</v>
      </c>
      <c r="B3" s="19"/>
      <c r="C3" s="19"/>
      <c r="D3" s="20"/>
      <c r="E3" s="21"/>
      <c r="F3" s="22">
        <f t="shared" ref="F3:U3" si="0">SUM(F4,F7,F12,F14,F20,F24,F28,F26)</f>
        <v>241680</v>
      </c>
      <c r="G3" s="22">
        <f t="shared" si="0"/>
        <v>2900160</v>
      </c>
      <c r="H3" s="22">
        <f t="shared" si="0"/>
        <v>5910</v>
      </c>
      <c r="I3" s="22">
        <f t="shared" si="0"/>
        <v>247590</v>
      </c>
      <c r="J3" s="22">
        <f t="shared" si="0"/>
        <v>70920</v>
      </c>
      <c r="K3" s="22">
        <f t="shared" si="0"/>
        <v>4252</v>
      </c>
      <c r="L3" s="22">
        <f t="shared" si="0"/>
        <v>51024</v>
      </c>
      <c r="M3" s="22">
        <f t="shared" si="0"/>
        <v>0</v>
      </c>
      <c r="N3" s="22">
        <f t="shared" si="0"/>
        <v>0</v>
      </c>
      <c r="O3" s="22">
        <f t="shared" si="0"/>
        <v>237</v>
      </c>
      <c r="P3" s="22">
        <f t="shared" si="0"/>
        <v>2844</v>
      </c>
      <c r="Q3" s="22">
        <f t="shared" si="0"/>
        <v>3564</v>
      </c>
      <c r="R3" s="22">
        <f t="shared" si="0"/>
        <v>42768</v>
      </c>
      <c r="S3" s="22">
        <f t="shared" si="0"/>
        <v>3013848</v>
      </c>
      <c r="T3" s="22">
        <f t="shared" si="0"/>
        <v>53868</v>
      </c>
      <c r="U3" s="22">
        <f t="shared" si="0"/>
        <v>3067716</v>
      </c>
      <c r="V3" s="23">
        <v>202760</v>
      </c>
      <c r="W3" s="23">
        <v>0</v>
      </c>
      <c r="X3" s="23">
        <v>202760</v>
      </c>
      <c r="Y3" s="23">
        <v>2433120</v>
      </c>
      <c r="Z3" s="23">
        <v>50556</v>
      </c>
      <c r="AB3" s="25">
        <f>SUM(AB4:AB28)</f>
        <v>16</v>
      </c>
      <c r="AC3" s="25"/>
      <c r="AD3" s="25">
        <f t="shared" ref="AD3:AD8" si="1">AB3+AC3</f>
        <v>16</v>
      </c>
    </row>
    <row r="4" spans="1:30" s="32" customFormat="1" ht="16.7" customHeight="1">
      <c r="A4" s="26" t="s">
        <v>30</v>
      </c>
      <c r="B4" s="27"/>
      <c r="C4" s="28"/>
      <c r="D4" s="28"/>
      <c r="E4" s="29"/>
      <c r="F4" s="30">
        <f>SUM(F5:F6)</f>
        <v>29280</v>
      </c>
      <c r="G4" s="30">
        <f t="shared" ref="G4:U4" si="2">SUM(G5:G6)</f>
        <v>351360</v>
      </c>
      <c r="H4" s="30">
        <f t="shared" si="2"/>
        <v>1470</v>
      </c>
      <c r="I4" s="30">
        <f t="shared" si="2"/>
        <v>30750</v>
      </c>
      <c r="J4" s="30">
        <f t="shared" si="2"/>
        <v>17640</v>
      </c>
      <c r="K4" s="30">
        <f t="shared" si="2"/>
        <v>1252</v>
      </c>
      <c r="L4" s="30">
        <f t="shared" si="2"/>
        <v>15024</v>
      </c>
      <c r="M4" s="30">
        <f t="shared" si="2"/>
        <v>0</v>
      </c>
      <c r="N4" s="30">
        <f t="shared" si="2"/>
        <v>0</v>
      </c>
      <c r="O4" s="30">
        <f t="shared" si="2"/>
        <v>61</v>
      </c>
      <c r="P4" s="30">
        <f t="shared" si="2"/>
        <v>732</v>
      </c>
      <c r="Q4" s="30">
        <f t="shared" si="2"/>
        <v>923</v>
      </c>
      <c r="R4" s="30">
        <f t="shared" si="2"/>
        <v>11076</v>
      </c>
      <c r="S4" s="30">
        <f t="shared" si="2"/>
        <v>380076</v>
      </c>
      <c r="T4" s="30">
        <f t="shared" si="2"/>
        <v>15756</v>
      </c>
      <c r="U4" s="30">
        <f t="shared" si="2"/>
        <v>395832</v>
      </c>
      <c r="V4" s="31">
        <v>24580</v>
      </c>
      <c r="W4" s="31">
        <v>0</v>
      </c>
      <c r="X4" s="31">
        <v>24580</v>
      </c>
      <c r="Y4" s="31">
        <v>294960</v>
      </c>
      <c r="Z4" s="31">
        <v>14748</v>
      </c>
      <c r="AB4" s="33">
        <v>2</v>
      </c>
      <c r="AC4" s="33"/>
      <c r="AD4" s="33">
        <f t="shared" si="1"/>
        <v>2</v>
      </c>
    </row>
    <row r="5" spans="1:30" s="42" customFormat="1" ht="16.7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19730</v>
      </c>
      <c r="G5" s="36">
        <f>F5*12</f>
        <v>236760</v>
      </c>
      <c r="H5" s="36">
        <v>990</v>
      </c>
      <c r="I5" s="36">
        <f>F5+H5</f>
        <v>20720</v>
      </c>
      <c r="J5" s="37">
        <f>H5*12</f>
        <v>11880</v>
      </c>
      <c r="K5" s="37">
        <v>750</v>
      </c>
      <c r="L5" s="36">
        <f>K5*12</f>
        <v>9000</v>
      </c>
      <c r="M5" s="36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6">
        <f>M5*12</f>
        <v>0</v>
      </c>
      <c r="O5" s="36">
        <f>ROUND(I5*0.2%,0)</f>
        <v>41</v>
      </c>
      <c r="P5" s="36">
        <f>O5*12</f>
        <v>492</v>
      </c>
      <c r="Q5" s="36">
        <f>ROUND(I5*3%,0)</f>
        <v>622</v>
      </c>
      <c r="R5" s="36">
        <f>Q5*12</f>
        <v>7464</v>
      </c>
      <c r="S5" s="38">
        <f>G5+J5+N5+R5</f>
        <v>256104</v>
      </c>
      <c r="T5" s="39">
        <f>L5+P5</f>
        <v>9492</v>
      </c>
      <c r="U5" s="40">
        <f>T5+S5</f>
        <v>265596</v>
      </c>
      <c r="V5" s="41">
        <v>16040</v>
      </c>
      <c r="W5" s="41">
        <v>0</v>
      </c>
      <c r="X5" s="41">
        <v>16040</v>
      </c>
      <c r="Y5" s="41">
        <v>192480</v>
      </c>
      <c r="Z5" s="41">
        <v>9624</v>
      </c>
      <c r="AB5" s="43"/>
      <c r="AC5" s="43"/>
      <c r="AD5" s="43">
        <f t="shared" si="1"/>
        <v>0</v>
      </c>
    </row>
    <row r="6" spans="1:30" s="52" customFormat="1" ht="16.7" customHeight="1">
      <c r="A6" s="44" t="s">
        <v>35</v>
      </c>
      <c r="B6" s="44" t="s">
        <v>32</v>
      </c>
      <c r="C6" s="44" t="s">
        <v>27</v>
      </c>
      <c r="D6" s="44" t="s">
        <v>36</v>
      </c>
      <c r="E6" s="45" t="s">
        <v>37</v>
      </c>
      <c r="F6" s="46">
        <v>9550</v>
      </c>
      <c r="G6" s="46">
        <f t="shared" ref="G6:G10" si="3">F6*12</f>
        <v>114600</v>
      </c>
      <c r="H6" s="46">
        <v>480</v>
      </c>
      <c r="I6" s="47">
        <f t="shared" ref="I6:I10" si="4">F6+H6</f>
        <v>10030</v>
      </c>
      <c r="J6" s="46">
        <f t="shared" ref="J6:J10" si="5">H6*12</f>
        <v>5760</v>
      </c>
      <c r="K6" s="46">
        <v>502</v>
      </c>
      <c r="L6" s="47">
        <f t="shared" ref="L6:L10" si="6">K6*12</f>
        <v>6024</v>
      </c>
      <c r="M6" s="46">
        <f>IF(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&gt;0,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,0)</f>
        <v>0</v>
      </c>
      <c r="N6" s="47">
        <f t="shared" ref="N6:N10" si="7">M6*12</f>
        <v>0</v>
      </c>
      <c r="O6" s="47">
        <f>ROUND(I6*0.2%,0)</f>
        <v>20</v>
      </c>
      <c r="P6" s="47">
        <f t="shared" ref="P6:P10" si="8">O6*12</f>
        <v>240</v>
      </c>
      <c r="Q6" s="47">
        <f>ROUND(I6*3%,0)</f>
        <v>301</v>
      </c>
      <c r="R6" s="47">
        <f t="shared" ref="R6:R10" si="9">Q6*12</f>
        <v>3612</v>
      </c>
      <c r="S6" s="48">
        <f t="shared" ref="S6:S10" si="10">G6+J6+N6+R6</f>
        <v>123972</v>
      </c>
      <c r="T6" s="49">
        <f t="shared" ref="T6:T10" si="11">L6+P6</f>
        <v>6264</v>
      </c>
      <c r="U6" s="50">
        <f t="shared" ref="U6:U10" si="12">T6+S6</f>
        <v>130236</v>
      </c>
      <c r="V6" s="51">
        <v>8540</v>
      </c>
      <c r="W6" s="51">
        <v>0</v>
      </c>
      <c r="X6" s="51">
        <v>8540</v>
      </c>
      <c r="Y6" s="51">
        <v>102480</v>
      </c>
      <c r="Z6" s="51">
        <v>5124</v>
      </c>
      <c r="AB6" s="53"/>
      <c r="AC6" s="53"/>
      <c r="AD6" s="53">
        <f t="shared" si="1"/>
        <v>0</v>
      </c>
    </row>
    <row r="7" spans="1:30" s="32" customFormat="1" ht="16.7" customHeight="1">
      <c r="A7" s="26" t="s">
        <v>38</v>
      </c>
      <c r="B7" s="27"/>
      <c r="C7" s="28"/>
      <c r="D7" s="28"/>
      <c r="E7" s="29"/>
      <c r="F7" s="30">
        <f>SUM(F8:F11)</f>
        <v>62020</v>
      </c>
      <c r="G7" s="30">
        <f t="shared" ref="G7:U7" si="13">SUM(G8:G11)</f>
        <v>744240</v>
      </c>
      <c r="H7" s="30">
        <f t="shared" si="13"/>
        <v>1230</v>
      </c>
      <c r="I7" s="30">
        <f t="shared" si="13"/>
        <v>63250</v>
      </c>
      <c r="J7" s="30">
        <f t="shared" si="13"/>
        <v>14760</v>
      </c>
      <c r="K7" s="30">
        <f t="shared" si="13"/>
        <v>750</v>
      </c>
      <c r="L7" s="30">
        <f t="shared" si="13"/>
        <v>9000</v>
      </c>
      <c r="M7" s="30">
        <f t="shared" si="13"/>
        <v>0</v>
      </c>
      <c r="N7" s="30">
        <f t="shared" si="13"/>
        <v>0</v>
      </c>
      <c r="O7" s="30">
        <f t="shared" si="13"/>
        <v>52</v>
      </c>
      <c r="P7" s="30">
        <f t="shared" si="13"/>
        <v>624</v>
      </c>
      <c r="Q7" s="30">
        <f t="shared" si="13"/>
        <v>773</v>
      </c>
      <c r="R7" s="30">
        <f t="shared" si="13"/>
        <v>9276</v>
      </c>
      <c r="S7" s="30">
        <f t="shared" si="13"/>
        <v>768276</v>
      </c>
      <c r="T7" s="30">
        <f t="shared" si="13"/>
        <v>9624</v>
      </c>
      <c r="U7" s="30">
        <f t="shared" si="13"/>
        <v>777900</v>
      </c>
      <c r="V7" s="31">
        <v>25000</v>
      </c>
      <c r="W7" s="31">
        <v>0</v>
      </c>
      <c r="X7" s="31">
        <v>25000</v>
      </c>
      <c r="Y7" s="31">
        <v>300000</v>
      </c>
      <c r="Z7" s="31">
        <v>0</v>
      </c>
      <c r="AB7" s="33">
        <v>2</v>
      </c>
      <c r="AC7" s="33"/>
      <c r="AD7" s="33">
        <f t="shared" si="1"/>
        <v>2</v>
      </c>
    </row>
    <row r="8" spans="1:30" s="52" customFormat="1" ht="16.7" customHeight="1">
      <c r="A8" s="54" t="s">
        <v>39</v>
      </c>
      <c r="B8" s="54" t="s">
        <v>40</v>
      </c>
      <c r="C8" s="54" t="s">
        <v>27</v>
      </c>
      <c r="D8" s="54"/>
      <c r="E8" s="55" t="s">
        <v>41</v>
      </c>
      <c r="F8" s="37">
        <v>12500</v>
      </c>
      <c r="G8" s="37">
        <f t="shared" si="3"/>
        <v>150000</v>
      </c>
      <c r="H8" s="37">
        <v>0</v>
      </c>
      <c r="I8" s="36">
        <f t="shared" si="4"/>
        <v>12500</v>
      </c>
      <c r="J8" s="37">
        <f t="shared" si="5"/>
        <v>0</v>
      </c>
      <c r="K8" s="37">
        <v>0</v>
      </c>
      <c r="L8" s="36">
        <f t="shared" si="6"/>
        <v>0</v>
      </c>
      <c r="M8" s="37"/>
      <c r="N8" s="36">
        <f t="shared" si="7"/>
        <v>0</v>
      </c>
      <c r="O8" s="36"/>
      <c r="P8" s="36">
        <f t="shared" si="8"/>
        <v>0</v>
      </c>
      <c r="Q8" s="36"/>
      <c r="R8" s="36">
        <f t="shared" si="9"/>
        <v>0</v>
      </c>
      <c r="S8" s="38">
        <f t="shared" si="10"/>
        <v>150000</v>
      </c>
      <c r="T8" s="39">
        <f t="shared" si="11"/>
        <v>0</v>
      </c>
      <c r="U8" s="40">
        <f t="shared" si="12"/>
        <v>150000</v>
      </c>
      <c r="V8" s="51">
        <v>12500</v>
      </c>
      <c r="W8" s="51">
        <v>0</v>
      </c>
      <c r="X8" s="51">
        <v>12500</v>
      </c>
      <c r="Y8" s="51">
        <v>150000</v>
      </c>
      <c r="Z8" s="51">
        <v>0</v>
      </c>
      <c r="AB8" s="53"/>
      <c r="AC8" s="53"/>
      <c r="AD8" s="53">
        <f t="shared" si="1"/>
        <v>0</v>
      </c>
    </row>
    <row r="9" spans="1:30" s="52" customFormat="1" ht="16.7" customHeight="1">
      <c r="A9" s="56" t="s">
        <v>42</v>
      </c>
      <c r="B9" s="56" t="s">
        <v>40</v>
      </c>
      <c r="C9" s="56" t="s">
        <v>27</v>
      </c>
      <c r="D9" s="56"/>
      <c r="E9" s="57" t="s">
        <v>41</v>
      </c>
      <c r="F9" s="58">
        <v>12500</v>
      </c>
      <c r="G9" s="58">
        <f>F9*12</f>
        <v>150000</v>
      </c>
      <c r="H9" s="58">
        <v>0</v>
      </c>
      <c r="I9" s="59">
        <f>F9+H9</f>
        <v>12500</v>
      </c>
      <c r="J9" s="58">
        <f>H9*12</f>
        <v>0</v>
      </c>
      <c r="K9" s="58">
        <v>0</v>
      </c>
      <c r="L9" s="59">
        <f>K9*12</f>
        <v>0</v>
      </c>
      <c r="M9" s="58"/>
      <c r="N9" s="59">
        <f>M9*12</f>
        <v>0</v>
      </c>
      <c r="O9" s="59"/>
      <c r="P9" s="59">
        <f>O9*12</f>
        <v>0</v>
      </c>
      <c r="Q9" s="59"/>
      <c r="R9" s="59">
        <f>Q9*12</f>
        <v>0</v>
      </c>
      <c r="S9" s="60">
        <f>G9+J9+N9+R9</f>
        <v>150000</v>
      </c>
      <c r="T9" s="61">
        <f>L9+P9</f>
        <v>0</v>
      </c>
      <c r="U9" s="62">
        <f>T9+S9</f>
        <v>150000</v>
      </c>
      <c r="V9" s="51">
        <v>12500</v>
      </c>
      <c r="W9" s="51">
        <v>0</v>
      </c>
      <c r="X9" s="51">
        <v>12500</v>
      </c>
      <c r="Y9" s="51">
        <v>150000</v>
      </c>
      <c r="Z9" s="51">
        <v>0</v>
      </c>
      <c r="AB9" s="53"/>
      <c r="AC9" s="53"/>
      <c r="AD9" s="53">
        <f>AB9+AC9</f>
        <v>0</v>
      </c>
    </row>
    <row r="10" spans="1:30" s="42" customFormat="1" ht="16.7" customHeight="1">
      <c r="A10" s="63" t="s">
        <v>43</v>
      </c>
      <c r="B10" s="56" t="s">
        <v>40</v>
      </c>
      <c r="C10" s="63" t="s">
        <v>27</v>
      </c>
      <c r="D10" s="63"/>
      <c r="E10" s="64" t="s">
        <v>41</v>
      </c>
      <c r="F10" s="59">
        <v>12500</v>
      </c>
      <c r="G10" s="59">
        <f t="shared" si="3"/>
        <v>150000</v>
      </c>
      <c r="H10" s="59">
        <v>0</v>
      </c>
      <c r="I10" s="59">
        <f t="shared" si="4"/>
        <v>12500</v>
      </c>
      <c r="J10" s="58">
        <f t="shared" si="5"/>
        <v>0</v>
      </c>
      <c r="K10" s="59">
        <v>0</v>
      </c>
      <c r="L10" s="59">
        <f t="shared" si="6"/>
        <v>0</v>
      </c>
      <c r="M10" s="59"/>
      <c r="N10" s="59">
        <f t="shared" si="7"/>
        <v>0</v>
      </c>
      <c r="O10" s="59"/>
      <c r="P10" s="59">
        <f t="shared" si="8"/>
        <v>0</v>
      </c>
      <c r="Q10" s="59"/>
      <c r="R10" s="59">
        <f t="shared" si="9"/>
        <v>0</v>
      </c>
      <c r="S10" s="60">
        <f t="shared" si="10"/>
        <v>150000</v>
      </c>
      <c r="T10" s="61">
        <f t="shared" si="11"/>
        <v>0</v>
      </c>
      <c r="U10" s="62">
        <f t="shared" si="12"/>
        <v>150000</v>
      </c>
      <c r="V10" s="41">
        <v>12500</v>
      </c>
      <c r="W10" s="41">
        <v>0</v>
      </c>
      <c r="X10" s="41">
        <v>12500</v>
      </c>
      <c r="Y10" s="41">
        <v>150000</v>
      </c>
      <c r="Z10" s="41">
        <v>0</v>
      </c>
      <c r="AB10" s="43"/>
      <c r="AC10" s="43"/>
      <c r="AD10" s="43">
        <f t="shared" ref="AD10:AD31" si="14">AB10+AC10</f>
        <v>0</v>
      </c>
    </row>
    <row r="11" spans="1:30" s="42" customFormat="1" ht="16.7" customHeight="1">
      <c r="A11" s="65" t="s">
        <v>44</v>
      </c>
      <c r="B11" s="65" t="s">
        <v>45</v>
      </c>
      <c r="C11" s="65" t="s">
        <v>27</v>
      </c>
      <c r="D11" s="65" t="s">
        <v>46</v>
      </c>
      <c r="E11" s="66" t="s">
        <v>47</v>
      </c>
      <c r="F11" s="47">
        <v>24520</v>
      </c>
      <c r="G11" s="47">
        <f>F11*12</f>
        <v>294240</v>
      </c>
      <c r="H11" s="47">
        <v>1230</v>
      </c>
      <c r="I11" s="47">
        <f>F11+H11</f>
        <v>25750</v>
      </c>
      <c r="J11" s="46">
        <f>H11*12</f>
        <v>14760</v>
      </c>
      <c r="K11" s="47">
        <v>750</v>
      </c>
      <c r="L11" s="47">
        <f>K11*12</f>
        <v>9000</v>
      </c>
      <c r="M11" s="47">
        <f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47">
        <f>M11*12</f>
        <v>0</v>
      </c>
      <c r="O11" s="47">
        <f>ROUND(I11*0.2%,0)</f>
        <v>52</v>
      </c>
      <c r="P11" s="47">
        <f>O11*12</f>
        <v>624</v>
      </c>
      <c r="Q11" s="47">
        <f>ROUND(I11*3%,0)</f>
        <v>773</v>
      </c>
      <c r="R11" s="47">
        <f>Q11*12</f>
        <v>9276</v>
      </c>
      <c r="S11" s="48">
        <f>G11+J11+N11+R11</f>
        <v>318276</v>
      </c>
      <c r="T11" s="49">
        <f>L11+P11</f>
        <v>9624</v>
      </c>
      <c r="U11" s="50">
        <f>T11+S11</f>
        <v>327900</v>
      </c>
      <c r="V11" s="41">
        <v>20460</v>
      </c>
      <c r="W11" s="41">
        <v>0</v>
      </c>
      <c r="X11" s="41">
        <v>20460</v>
      </c>
      <c r="Y11" s="41">
        <v>245520</v>
      </c>
      <c r="Z11" s="41">
        <v>12276</v>
      </c>
      <c r="AB11" s="43"/>
      <c r="AC11" s="43"/>
      <c r="AD11" s="43">
        <f>AB11+AC11</f>
        <v>0</v>
      </c>
    </row>
    <row r="12" spans="1:30" s="32" customFormat="1" ht="16.7" customHeight="1">
      <c r="A12" s="26" t="s">
        <v>48</v>
      </c>
      <c r="B12" s="27"/>
      <c r="C12" s="28"/>
      <c r="D12" s="28"/>
      <c r="E12" s="29"/>
      <c r="F12" s="30">
        <f>F13</f>
        <v>5000</v>
      </c>
      <c r="G12" s="30">
        <f t="shared" ref="G12:U12" si="15">G13</f>
        <v>60000</v>
      </c>
      <c r="H12" s="30">
        <f t="shared" si="15"/>
        <v>0</v>
      </c>
      <c r="I12" s="30">
        <f t="shared" si="15"/>
        <v>5000</v>
      </c>
      <c r="J12" s="30">
        <f t="shared" si="15"/>
        <v>0</v>
      </c>
      <c r="K12" s="30">
        <f t="shared" si="15"/>
        <v>0</v>
      </c>
      <c r="L12" s="30">
        <f t="shared" si="15"/>
        <v>0</v>
      </c>
      <c r="M12" s="30">
        <f t="shared" si="15"/>
        <v>0</v>
      </c>
      <c r="N12" s="30">
        <f t="shared" si="15"/>
        <v>0</v>
      </c>
      <c r="O12" s="30">
        <f t="shared" si="15"/>
        <v>0</v>
      </c>
      <c r="P12" s="30">
        <f t="shared" si="15"/>
        <v>0</v>
      </c>
      <c r="Q12" s="30">
        <f t="shared" si="15"/>
        <v>0</v>
      </c>
      <c r="R12" s="30">
        <f t="shared" si="15"/>
        <v>0</v>
      </c>
      <c r="S12" s="30">
        <f t="shared" si="15"/>
        <v>60000</v>
      </c>
      <c r="T12" s="30">
        <f t="shared" si="15"/>
        <v>0</v>
      </c>
      <c r="U12" s="30">
        <f t="shared" si="15"/>
        <v>60000</v>
      </c>
      <c r="V12" s="31">
        <v>12000</v>
      </c>
      <c r="W12" s="31">
        <v>0</v>
      </c>
      <c r="X12" s="31">
        <v>12000</v>
      </c>
      <c r="Y12" s="31">
        <v>144000</v>
      </c>
      <c r="Z12" s="31">
        <v>0</v>
      </c>
      <c r="AB12" s="33">
        <v>1</v>
      </c>
      <c r="AC12" s="33"/>
      <c r="AD12" s="33">
        <f t="shared" si="14"/>
        <v>1</v>
      </c>
    </row>
    <row r="13" spans="1:30" s="52" customFormat="1" ht="16.7" customHeight="1">
      <c r="A13" s="67" t="s">
        <v>49</v>
      </c>
      <c r="B13" s="67" t="s">
        <v>40</v>
      </c>
      <c r="C13" s="67" t="s">
        <v>27</v>
      </c>
      <c r="D13" s="67"/>
      <c r="E13" s="68" t="s">
        <v>41</v>
      </c>
      <c r="F13" s="51">
        <v>5000</v>
      </c>
      <c r="G13" s="51">
        <f>F13*12</f>
        <v>60000</v>
      </c>
      <c r="H13" s="51">
        <v>0</v>
      </c>
      <c r="I13" s="41">
        <f>F13+H13</f>
        <v>5000</v>
      </c>
      <c r="J13" s="51">
        <f>H13*12</f>
        <v>0</v>
      </c>
      <c r="K13" s="51">
        <v>0</v>
      </c>
      <c r="L13" s="41">
        <f>K13*12</f>
        <v>0</v>
      </c>
      <c r="M13" s="51"/>
      <c r="N13" s="41">
        <f>M13*12</f>
        <v>0</v>
      </c>
      <c r="O13" s="41"/>
      <c r="P13" s="41">
        <f>O13*12</f>
        <v>0</v>
      </c>
      <c r="Q13" s="41"/>
      <c r="R13" s="41">
        <f>Q13*12</f>
        <v>0</v>
      </c>
      <c r="S13" s="69">
        <f>G13+J13+N13+R13</f>
        <v>60000</v>
      </c>
      <c r="T13" s="70">
        <f>L13+P13</f>
        <v>0</v>
      </c>
      <c r="U13" s="71">
        <f>T13+S13</f>
        <v>60000</v>
      </c>
      <c r="V13" s="51">
        <v>12000</v>
      </c>
      <c r="W13" s="51">
        <v>0</v>
      </c>
      <c r="X13" s="51">
        <v>12000</v>
      </c>
      <c r="Y13" s="51">
        <v>144000</v>
      </c>
      <c r="Z13" s="51">
        <v>0</v>
      </c>
      <c r="AB13" s="53"/>
      <c r="AC13" s="53"/>
      <c r="AD13" s="53">
        <f t="shared" si="14"/>
        <v>0</v>
      </c>
    </row>
    <row r="14" spans="1:30" s="32" customFormat="1" ht="16.7" customHeight="1">
      <c r="A14" s="26" t="s">
        <v>50</v>
      </c>
      <c r="B14" s="27"/>
      <c r="C14" s="28"/>
      <c r="D14" s="28"/>
      <c r="E14" s="29"/>
      <c r="F14" s="30">
        <f>SUM(F15:F19)</f>
        <v>73280</v>
      </c>
      <c r="G14" s="30">
        <f t="shared" ref="G14:U14" si="16">SUM(G15:G19)</f>
        <v>879360</v>
      </c>
      <c r="H14" s="30">
        <f t="shared" si="16"/>
        <v>1170</v>
      </c>
      <c r="I14" s="30">
        <f t="shared" si="16"/>
        <v>74450</v>
      </c>
      <c r="J14" s="30">
        <f t="shared" si="16"/>
        <v>14040</v>
      </c>
      <c r="K14" s="30">
        <f t="shared" si="16"/>
        <v>750</v>
      </c>
      <c r="L14" s="30">
        <f t="shared" si="16"/>
        <v>9000</v>
      </c>
      <c r="M14" s="30">
        <f t="shared" si="16"/>
        <v>0</v>
      </c>
      <c r="N14" s="30">
        <f t="shared" si="16"/>
        <v>0</v>
      </c>
      <c r="O14" s="30">
        <f t="shared" si="16"/>
        <v>39</v>
      </c>
      <c r="P14" s="30">
        <f t="shared" si="16"/>
        <v>468</v>
      </c>
      <c r="Q14" s="30">
        <f t="shared" si="16"/>
        <v>589</v>
      </c>
      <c r="R14" s="30">
        <f t="shared" si="16"/>
        <v>7068</v>
      </c>
      <c r="S14" s="30">
        <f t="shared" si="16"/>
        <v>900468</v>
      </c>
      <c r="T14" s="30">
        <f t="shared" si="16"/>
        <v>9468</v>
      </c>
      <c r="U14" s="30">
        <f t="shared" si="16"/>
        <v>909936</v>
      </c>
      <c r="V14" s="31">
        <v>69640</v>
      </c>
      <c r="W14" s="31">
        <v>0</v>
      </c>
      <c r="X14" s="31">
        <v>69640</v>
      </c>
      <c r="Y14" s="31">
        <v>835680</v>
      </c>
      <c r="Z14" s="31">
        <v>11784</v>
      </c>
      <c r="AB14" s="33">
        <v>5</v>
      </c>
      <c r="AC14" s="33"/>
      <c r="AD14" s="33">
        <f t="shared" si="14"/>
        <v>5</v>
      </c>
    </row>
    <row r="15" spans="1:30" s="42" customFormat="1" ht="16.7" customHeight="1">
      <c r="A15" s="34" t="s">
        <v>51</v>
      </c>
      <c r="B15" s="54" t="s">
        <v>40</v>
      </c>
      <c r="C15" s="34" t="s">
        <v>27</v>
      </c>
      <c r="D15" s="34"/>
      <c r="E15" s="35" t="s">
        <v>41</v>
      </c>
      <c r="F15" s="36">
        <v>12500</v>
      </c>
      <c r="G15" s="36">
        <f>F15*12</f>
        <v>150000</v>
      </c>
      <c r="H15" s="36">
        <v>0</v>
      </c>
      <c r="I15" s="36">
        <f>F15+H15</f>
        <v>12500</v>
      </c>
      <c r="J15" s="37">
        <f>H15*12</f>
        <v>0</v>
      </c>
      <c r="K15" s="36">
        <v>0</v>
      </c>
      <c r="L15" s="36">
        <f>K15*12</f>
        <v>0</v>
      </c>
      <c r="M15" s="36"/>
      <c r="N15" s="36">
        <f>M15*12</f>
        <v>0</v>
      </c>
      <c r="O15" s="36"/>
      <c r="P15" s="36">
        <f>O15*12</f>
        <v>0</v>
      </c>
      <c r="Q15" s="36"/>
      <c r="R15" s="36">
        <f>Q15*12</f>
        <v>0</v>
      </c>
      <c r="S15" s="38">
        <f>G15+J15+N15+R15</f>
        <v>150000</v>
      </c>
      <c r="T15" s="39">
        <f>L15+P15</f>
        <v>0</v>
      </c>
      <c r="U15" s="40">
        <f>T15+S15</f>
        <v>150000</v>
      </c>
      <c r="V15" s="41">
        <v>12500</v>
      </c>
      <c r="W15" s="41">
        <v>0</v>
      </c>
      <c r="X15" s="41">
        <v>12500</v>
      </c>
      <c r="Y15" s="41">
        <v>150000</v>
      </c>
      <c r="Z15" s="41">
        <v>0</v>
      </c>
      <c r="AB15" s="43"/>
      <c r="AC15" s="43"/>
      <c r="AD15" s="43">
        <f t="shared" si="14"/>
        <v>0</v>
      </c>
    </row>
    <row r="16" spans="1:30" s="42" customFormat="1" ht="16.7" customHeight="1">
      <c r="A16" s="63" t="s">
        <v>52</v>
      </c>
      <c r="B16" s="56" t="s">
        <v>40</v>
      </c>
      <c r="C16" s="63" t="s">
        <v>27</v>
      </c>
      <c r="D16" s="63"/>
      <c r="E16" s="64" t="s">
        <v>41</v>
      </c>
      <c r="F16" s="59">
        <v>12500</v>
      </c>
      <c r="G16" s="59">
        <f>F16*12</f>
        <v>150000</v>
      </c>
      <c r="H16" s="59">
        <v>0</v>
      </c>
      <c r="I16" s="59">
        <f>F16+H16</f>
        <v>12500</v>
      </c>
      <c r="J16" s="58">
        <f>H16*12</f>
        <v>0</v>
      </c>
      <c r="K16" s="59">
        <v>0</v>
      </c>
      <c r="L16" s="59">
        <f>K16*12</f>
        <v>0</v>
      </c>
      <c r="M16" s="59"/>
      <c r="N16" s="59">
        <f>M16*12</f>
        <v>0</v>
      </c>
      <c r="O16" s="59"/>
      <c r="P16" s="59">
        <f>O16*12</f>
        <v>0</v>
      </c>
      <c r="Q16" s="59"/>
      <c r="R16" s="59">
        <f>Q16*12</f>
        <v>0</v>
      </c>
      <c r="S16" s="60">
        <f>G16+J16+N16+R16</f>
        <v>150000</v>
      </c>
      <c r="T16" s="61">
        <f>L16+P16</f>
        <v>0</v>
      </c>
      <c r="U16" s="62">
        <f>T16+S16</f>
        <v>150000</v>
      </c>
      <c r="V16" s="41">
        <v>12500</v>
      </c>
      <c r="W16" s="41">
        <v>0</v>
      </c>
      <c r="X16" s="41">
        <v>12500</v>
      </c>
      <c r="Y16" s="41">
        <v>150000</v>
      </c>
      <c r="Z16" s="41">
        <v>0</v>
      </c>
      <c r="AB16" s="43"/>
      <c r="AC16" s="43"/>
      <c r="AD16" s="43">
        <f>AB16+AC16</f>
        <v>0</v>
      </c>
    </row>
    <row r="17" spans="1:30" s="42" customFormat="1" ht="16.7" customHeight="1">
      <c r="A17" s="63" t="s">
        <v>53</v>
      </c>
      <c r="B17" s="56" t="s">
        <v>40</v>
      </c>
      <c r="C17" s="63" t="s">
        <v>27</v>
      </c>
      <c r="D17" s="63"/>
      <c r="E17" s="64" t="s">
        <v>41</v>
      </c>
      <c r="F17" s="59">
        <v>12500</v>
      </c>
      <c r="G17" s="59">
        <f>F17*12</f>
        <v>150000</v>
      </c>
      <c r="H17" s="59">
        <v>0</v>
      </c>
      <c r="I17" s="59">
        <f>F17+H17</f>
        <v>12500</v>
      </c>
      <c r="J17" s="58">
        <f>H17*12</f>
        <v>0</v>
      </c>
      <c r="K17" s="59">
        <v>0</v>
      </c>
      <c r="L17" s="59">
        <f>K17*12</f>
        <v>0</v>
      </c>
      <c r="M17" s="59"/>
      <c r="N17" s="59">
        <f>M17*12</f>
        <v>0</v>
      </c>
      <c r="O17" s="59"/>
      <c r="P17" s="59">
        <f>O17*12</f>
        <v>0</v>
      </c>
      <c r="Q17" s="59"/>
      <c r="R17" s="59">
        <f>Q17*12</f>
        <v>0</v>
      </c>
      <c r="S17" s="60">
        <f>G17+J17+N17+R17</f>
        <v>150000</v>
      </c>
      <c r="T17" s="61">
        <f>L17+P17</f>
        <v>0</v>
      </c>
      <c r="U17" s="62">
        <f>T17+S17</f>
        <v>150000</v>
      </c>
      <c r="V17" s="41">
        <v>12500</v>
      </c>
      <c r="W17" s="41">
        <v>0</v>
      </c>
      <c r="X17" s="41">
        <v>12500</v>
      </c>
      <c r="Y17" s="41">
        <v>150000</v>
      </c>
      <c r="Z17" s="41">
        <v>0</v>
      </c>
      <c r="AB17" s="43"/>
      <c r="AC17" s="43"/>
      <c r="AD17" s="43">
        <f t="shared" si="14"/>
        <v>0</v>
      </c>
    </row>
    <row r="18" spans="1:30" s="52" customFormat="1" ht="16.7" customHeight="1">
      <c r="A18" s="56" t="s">
        <v>54</v>
      </c>
      <c r="B18" s="56" t="s">
        <v>40</v>
      </c>
      <c r="C18" s="56" t="s">
        <v>27</v>
      </c>
      <c r="D18" s="56"/>
      <c r="E18" s="57" t="s">
        <v>41</v>
      </c>
      <c r="F18" s="58">
        <v>12500</v>
      </c>
      <c r="G18" s="58">
        <f t="shared" ref="G18:G25" si="17">F18*12</f>
        <v>150000</v>
      </c>
      <c r="H18" s="58">
        <v>0</v>
      </c>
      <c r="I18" s="59">
        <f t="shared" ref="I18:I25" si="18">F18+H18</f>
        <v>12500</v>
      </c>
      <c r="J18" s="58">
        <f t="shared" ref="J18:J25" si="19">H18*12</f>
        <v>0</v>
      </c>
      <c r="K18" s="58">
        <v>0</v>
      </c>
      <c r="L18" s="59">
        <f t="shared" ref="L18:L25" si="20">K18*12</f>
        <v>0</v>
      </c>
      <c r="M18" s="58"/>
      <c r="N18" s="59">
        <f t="shared" ref="N18:N25" si="21">M18*12</f>
        <v>0</v>
      </c>
      <c r="O18" s="59"/>
      <c r="P18" s="59">
        <f t="shared" ref="P18:P25" si="22">O18*12</f>
        <v>0</v>
      </c>
      <c r="Q18" s="59"/>
      <c r="R18" s="59">
        <f t="shared" ref="R18:R25" si="23">Q18*12</f>
        <v>0</v>
      </c>
      <c r="S18" s="60">
        <f t="shared" ref="S18:S25" si="24">G18+J18+N18+R18</f>
        <v>150000</v>
      </c>
      <c r="T18" s="61">
        <f t="shared" ref="T18:T25" si="25">L18+P18</f>
        <v>0</v>
      </c>
      <c r="U18" s="62">
        <f t="shared" ref="U18:U25" si="26">T18+S18</f>
        <v>150000</v>
      </c>
      <c r="V18" s="51">
        <v>12500</v>
      </c>
      <c r="W18" s="51">
        <v>0</v>
      </c>
      <c r="X18" s="51">
        <v>12500</v>
      </c>
      <c r="Y18" s="51">
        <v>150000</v>
      </c>
      <c r="Z18" s="51">
        <v>0</v>
      </c>
      <c r="AB18" s="53"/>
      <c r="AC18" s="53"/>
      <c r="AD18" s="53">
        <f t="shared" si="14"/>
        <v>0</v>
      </c>
    </row>
    <row r="19" spans="1:30" s="42" customFormat="1" ht="16.7" customHeight="1">
      <c r="A19" s="65" t="s">
        <v>55</v>
      </c>
      <c r="B19" s="65" t="s">
        <v>45</v>
      </c>
      <c r="C19" s="65" t="s">
        <v>27</v>
      </c>
      <c r="D19" s="65" t="s">
        <v>56</v>
      </c>
      <c r="E19" s="66" t="s">
        <v>47</v>
      </c>
      <c r="F19" s="47">
        <v>23280</v>
      </c>
      <c r="G19" s="47">
        <f t="shared" si="17"/>
        <v>279360</v>
      </c>
      <c r="H19" s="47">
        <v>1170</v>
      </c>
      <c r="I19" s="47">
        <f t="shared" si="18"/>
        <v>24450</v>
      </c>
      <c r="J19" s="46">
        <f t="shared" si="19"/>
        <v>14040</v>
      </c>
      <c r="K19" s="46">
        <v>750</v>
      </c>
      <c r="L19" s="47">
        <f t="shared" si="20"/>
        <v>9000</v>
      </c>
      <c r="M19" s="47">
        <f>IF(IF(B19="คนงาน",IF((10000-I19)&gt;1500,1500,10000-I19),IF(B19="เจ้าหน้าที่รักษาความปลอดภัย",IF((10000-I19)&gt;1500,1500,10000-I19),IF(B19="พนักงานขับรถยนต์",IF((10000-I19)&gt;1500,1500,10000-I19),IF(E19="ปริญญาตรี",IF((15000-I19)&gt;1500,1500,15000-I19),IF((13285-I19)&gt;1500,1500,13285-I19)))))&gt;0,IF(B19="คนงาน",IF((10000-I19)&gt;1500,1500,10000-I19),IF(B19="เจ้าหน้าที่รักษาความปลอดภัย",IF((10000-I19)&gt;1500,1500,10000-I19),IF(B19="พนักงานขับรถยนต์",IF((10000-I19)&gt;1500,1500,10000-I19),IF(E19="ปริญญาตรี",IF((15000-I19)&gt;1500,1500,15000-I19),IF((13285-I19)&gt;1500,1500,13285-I19))))),0)</f>
        <v>0</v>
      </c>
      <c r="N19" s="47">
        <f t="shared" si="21"/>
        <v>0</v>
      </c>
      <c r="O19" s="47">
        <v>39</v>
      </c>
      <c r="P19" s="47">
        <f t="shared" si="22"/>
        <v>468</v>
      </c>
      <c r="Q19" s="47">
        <v>589</v>
      </c>
      <c r="R19" s="47">
        <f t="shared" si="23"/>
        <v>7068</v>
      </c>
      <c r="S19" s="48">
        <f t="shared" si="24"/>
        <v>300468</v>
      </c>
      <c r="T19" s="49">
        <f t="shared" si="25"/>
        <v>9468</v>
      </c>
      <c r="U19" s="50">
        <f t="shared" si="26"/>
        <v>309936</v>
      </c>
      <c r="V19" s="41">
        <v>19640</v>
      </c>
      <c r="W19" s="41">
        <v>0</v>
      </c>
      <c r="X19" s="41">
        <v>19640</v>
      </c>
      <c r="Y19" s="41">
        <v>235680</v>
      </c>
      <c r="Z19" s="41">
        <v>11784</v>
      </c>
      <c r="AB19" s="43"/>
      <c r="AC19" s="43"/>
      <c r="AD19" s="43">
        <f t="shared" si="14"/>
        <v>0</v>
      </c>
    </row>
    <row r="20" spans="1:30" s="32" customFormat="1" ht="16.7" customHeight="1">
      <c r="A20" s="26" t="s">
        <v>57</v>
      </c>
      <c r="B20" s="27"/>
      <c r="C20" s="28"/>
      <c r="D20" s="28"/>
      <c r="E20" s="29"/>
      <c r="F20" s="30">
        <f>SUM(F21:F23)</f>
        <v>42340</v>
      </c>
      <c r="G20" s="30">
        <f t="shared" ref="G20:U20" si="27">SUM(G21:G23)</f>
        <v>508080</v>
      </c>
      <c r="H20" s="30">
        <f t="shared" si="27"/>
        <v>1170</v>
      </c>
      <c r="I20" s="30">
        <f t="shared" si="27"/>
        <v>43510</v>
      </c>
      <c r="J20" s="30">
        <f t="shared" si="27"/>
        <v>14040</v>
      </c>
      <c r="K20" s="30">
        <f t="shared" si="27"/>
        <v>750</v>
      </c>
      <c r="L20" s="30">
        <f t="shared" si="27"/>
        <v>9000</v>
      </c>
      <c r="M20" s="30">
        <f t="shared" si="27"/>
        <v>0</v>
      </c>
      <c r="N20" s="30">
        <f t="shared" si="27"/>
        <v>0</v>
      </c>
      <c r="O20" s="30">
        <f t="shared" si="27"/>
        <v>49</v>
      </c>
      <c r="P20" s="30">
        <f t="shared" si="27"/>
        <v>588</v>
      </c>
      <c r="Q20" s="30">
        <f t="shared" si="27"/>
        <v>735</v>
      </c>
      <c r="R20" s="30">
        <f t="shared" si="27"/>
        <v>8820</v>
      </c>
      <c r="S20" s="30">
        <f t="shared" si="27"/>
        <v>530940</v>
      </c>
      <c r="T20" s="30">
        <f t="shared" si="27"/>
        <v>9588</v>
      </c>
      <c r="U20" s="30">
        <f t="shared" si="27"/>
        <v>540528</v>
      </c>
      <c r="V20" s="31">
        <v>19580</v>
      </c>
      <c r="W20" s="31">
        <v>0</v>
      </c>
      <c r="X20" s="31">
        <v>19580</v>
      </c>
      <c r="Y20" s="31">
        <v>234960</v>
      </c>
      <c r="Z20" s="31">
        <v>11748</v>
      </c>
      <c r="AB20" s="33">
        <v>1</v>
      </c>
      <c r="AC20" s="33"/>
      <c r="AD20" s="33">
        <f t="shared" si="14"/>
        <v>1</v>
      </c>
    </row>
    <row r="21" spans="1:30" s="42" customFormat="1" ht="16.7" customHeight="1">
      <c r="A21" s="34" t="s">
        <v>58</v>
      </c>
      <c r="B21" s="34" t="s">
        <v>40</v>
      </c>
      <c r="C21" s="34" t="s">
        <v>27</v>
      </c>
      <c r="D21" s="34"/>
      <c r="E21" s="35" t="s">
        <v>41</v>
      </c>
      <c r="F21" s="36">
        <v>12000</v>
      </c>
      <c r="G21" s="36">
        <f>F21*12</f>
        <v>144000</v>
      </c>
      <c r="H21" s="36">
        <v>0</v>
      </c>
      <c r="I21" s="36">
        <f>F21+H21</f>
        <v>12000</v>
      </c>
      <c r="J21" s="37">
        <f>H21*12</f>
        <v>0</v>
      </c>
      <c r="K21" s="36">
        <v>0</v>
      </c>
      <c r="L21" s="36">
        <f>K21*12</f>
        <v>0</v>
      </c>
      <c r="M21" s="36"/>
      <c r="N21" s="36">
        <f>M21*12</f>
        <v>0</v>
      </c>
      <c r="O21" s="36"/>
      <c r="P21" s="36">
        <f>O21*12</f>
        <v>0</v>
      </c>
      <c r="Q21" s="36"/>
      <c r="R21" s="36">
        <f>Q21*12</f>
        <v>0</v>
      </c>
      <c r="S21" s="38">
        <f>G21+J21+N21+R21</f>
        <v>144000</v>
      </c>
      <c r="T21" s="39">
        <f>L21+P21</f>
        <v>0</v>
      </c>
      <c r="U21" s="40">
        <f>T21+S21</f>
        <v>144000</v>
      </c>
      <c r="V21" s="41">
        <v>12000</v>
      </c>
      <c r="W21" s="41">
        <v>0</v>
      </c>
      <c r="X21" s="41">
        <v>12000</v>
      </c>
      <c r="Y21" s="41">
        <v>144000</v>
      </c>
      <c r="Z21" s="41">
        <v>0</v>
      </c>
      <c r="AB21" s="43"/>
      <c r="AC21" s="43"/>
      <c r="AD21" s="43">
        <f>AB21+AC21</f>
        <v>0</v>
      </c>
    </row>
    <row r="22" spans="1:30" s="52" customFormat="1" ht="16.7" customHeight="1">
      <c r="A22" s="56" t="s">
        <v>59</v>
      </c>
      <c r="B22" s="56" t="s">
        <v>40</v>
      </c>
      <c r="C22" s="56" t="s">
        <v>27</v>
      </c>
      <c r="D22" s="56"/>
      <c r="E22" s="57" t="s">
        <v>41</v>
      </c>
      <c r="F22" s="58">
        <v>7000</v>
      </c>
      <c r="G22" s="58">
        <f>F22*12</f>
        <v>84000</v>
      </c>
      <c r="H22" s="58">
        <v>0</v>
      </c>
      <c r="I22" s="59">
        <f>F22+H22</f>
        <v>7000</v>
      </c>
      <c r="J22" s="58">
        <f>H22*12</f>
        <v>0</v>
      </c>
      <c r="K22" s="58">
        <v>0</v>
      </c>
      <c r="L22" s="59">
        <f>K22*12</f>
        <v>0</v>
      </c>
      <c r="M22" s="58"/>
      <c r="N22" s="59">
        <f>M22*12</f>
        <v>0</v>
      </c>
      <c r="O22" s="59"/>
      <c r="P22" s="59">
        <f>O22*12</f>
        <v>0</v>
      </c>
      <c r="Q22" s="59"/>
      <c r="R22" s="59">
        <f>Q22*12</f>
        <v>0</v>
      </c>
      <c r="S22" s="60">
        <f>G22+J22+N22+R22</f>
        <v>84000</v>
      </c>
      <c r="T22" s="61">
        <f>L22+P22</f>
        <v>0</v>
      </c>
      <c r="U22" s="62">
        <f>T22+S22</f>
        <v>84000</v>
      </c>
      <c r="V22" s="51">
        <v>7000</v>
      </c>
      <c r="W22" s="51">
        <v>0</v>
      </c>
      <c r="X22" s="51">
        <v>7000</v>
      </c>
      <c r="Y22" s="51">
        <v>84000</v>
      </c>
      <c r="Z22" s="51">
        <v>0</v>
      </c>
      <c r="AB22" s="53"/>
      <c r="AC22" s="53"/>
      <c r="AD22" s="53">
        <f>AB22+AC22</f>
        <v>0</v>
      </c>
    </row>
    <row r="23" spans="1:30" s="52" customFormat="1" ht="16.7" customHeight="1">
      <c r="A23" s="44" t="s">
        <v>60</v>
      </c>
      <c r="B23" s="44" t="s">
        <v>45</v>
      </c>
      <c r="C23" s="44" t="s">
        <v>27</v>
      </c>
      <c r="D23" s="44" t="s">
        <v>61</v>
      </c>
      <c r="E23" s="45" t="s">
        <v>47</v>
      </c>
      <c r="F23" s="46">
        <v>23340</v>
      </c>
      <c r="G23" s="46">
        <f t="shared" si="17"/>
        <v>280080</v>
      </c>
      <c r="H23" s="46">
        <v>1170</v>
      </c>
      <c r="I23" s="47">
        <f t="shared" si="18"/>
        <v>24510</v>
      </c>
      <c r="J23" s="46">
        <f t="shared" si="19"/>
        <v>14040</v>
      </c>
      <c r="K23" s="46">
        <v>750</v>
      </c>
      <c r="L23" s="47">
        <f t="shared" si="20"/>
        <v>9000</v>
      </c>
      <c r="M23" s="46">
        <f>IF(IF(B23="คนงาน",IF((10000-I23)&gt;1500,1500,10000-I23),IF(B23="เจ้าหน้าที่รักษาความปลอดภัย",IF((10000-I23)&gt;1500,1500,10000-I23),IF(B23="พนักงานขับรถยนต์",IF((10000-I23)&gt;1500,1500,10000-I23),IF(E23="ปริญญาตรี",IF((15000-I23)&gt;1500,1500,15000-I23),IF((13285-I23)&gt;1500,1500,13285-I23)))))&gt;0,IF(B23="คนงาน",IF((10000-I23)&gt;1500,1500,10000-I23),IF(B23="เจ้าหน้าที่รักษาความปลอดภัย",IF((10000-I23)&gt;1500,1500,10000-I23),IF(B23="พนักงานขับรถยนต์",IF((10000-I23)&gt;1500,1500,10000-I23),IF(E23="ปริญญาตรี",IF((15000-I23)&gt;1500,1500,15000-I23),IF((13285-I23)&gt;1500,1500,13285-I23))))),0)</f>
        <v>0</v>
      </c>
      <c r="N23" s="47">
        <f t="shared" si="21"/>
        <v>0</v>
      </c>
      <c r="O23" s="47">
        <f>ROUND(I23*0.2%,0)</f>
        <v>49</v>
      </c>
      <c r="P23" s="47">
        <f t="shared" si="22"/>
        <v>588</v>
      </c>
      <c r="Q23" s="47">
        <f>ROUND(I23*3%,0)</f>
        <v>735</v>
      </c>
      <c r="R23" s="47">
        <f t="shared" si="23"/>
        <v>8820</v>
      </c>
      <c r="S23" s="48">
        <f t="shared" si="24"/>
        <v>302940</v>
      </c>
      <c r="T23" s="49">
        <f t="shared" si="25"/>
        <v>9588</v>
      </c>
      <c r="U23" s="50">
        <f t="shared" si="26"/>
        <v>312528</v>
      </c>
      <c r="V23" s="51">
        <v>19580</v>
      </c>
      <c r="W23" s="51">
        <v>0</v>
      </c>
      <c r="X23" s="51">
        <v>19580</v>
      </c>
      <c r="Y23" s="51">
        <v>234960</v>
      </c>
      <c r="Z23" s="51">
        <v>11748</v>
      </c>
      <c r="AB23" s="53"/>
      <c r="AC23" s="53"/>
      <c r="AD23" s="53">
        <f t="shared" si="14"/>
        <v>0</v>
      </c>
    </row>
    <row r="24" spans="1:30" s="32" customFormat="1" ht="16.7" customHeight="1">
      <c r="A24" s="26" t="s">
        <v>62</v>
      </c>
      <c r="B24" s="27"/>
      <c r="C24" s="28"/>
      <c r="D24" s="28"/>
      <c r="E24" s="29"/>
      <c r="F24" s="30">
        <f t="shared" ref="F24:U26" si="28">F25</f>
        <v>17260</v>
      </c>
      <c r="G24" s="30">
        <f t="shared" si="28"/>
        <v>207120</v>
      </c>
      <c r="H24" s="30">
        <f t="shared" si="28"/>
        <v>870</v>
      </c>
      <c r="I24" s="30">
        <f t="shared" si="28"/>
        <v>18130</v>
      </c>
      <c r="J24" s="30">
        <f t="shared" si="28"/>
        <v>10440</v>
      </c>
      <c r="K24" s="30">
        <f t="shared" si="28"/>
        <v>750</v>
      </c>
      <c r="L24" s="30">
        <f t="shared" si="28"/>
        <v>9000</v>
      </c>
      <c r="M24" s="30">
        <f t="shared" si="28"/>
        <v>0</v>
      </c>
      <c r="N24" s="30">
        <f t="shared" si="28"/>
        <v>0</v>
      </c>
      <c r="O24" s="30">
        <f t="shared" si="28"/>
        <v>36</v>
      </c>
      <c r="P24" s="30">
        <f t="shared" si="28"/>
        <v>432</v>
      </c>
      <c r="Q24" s="30">
        <f t="shared" si="28"/>
        <v>544</v>
      </c>
      <c r="R24" s="30">
        <f t="shared" si="28"/>
        <v>6528</v>
      </c>
      <c r="S24" s="30">
        <f t="shared" si="28"/>
        <v>224088</v>
      </c>
      <c r="T24" s="30">
        <f t="shared" si="28"/>
        <v>9432</v>
      </c>
      <c r="U24" s="30">
        <f t="shared" si="28"/>
        <v>233520</v>
      </c>
      <c r="V24" s="31">
        <v>19580</v>
      </c>
      <c r="W24" s="31">
        <v>0</v>
      </c>
      <c r="X24" s="31">
        <v>19580</v>
      </c>
      <c r="Y24" s="31">
        <v>234960</v>
      </c>
      <c r="Z24" s="31">
        <v>11748</v>
      </c>
      <c r="AB24" s="33">
        <v>1</v>
      </c>
      <c r="AC24" s="33"/>
      <c r="AD24" s="33">
        <f t="shared" si="14"/>
        <v>1</v>
      </c>
    </row>
    <row r="25" spans="1:30" s="52" customFormat="1" ht="16.7" customHeight="1">
      <c r="A25" s="67" t="s">
        <v>63</v>
      </c>
      <c r="B25" s="67" t="s">
        <v>45</v>
      </c>
      <c r="C25" s="67" t="s">
        <v>27</v>
      </c>
      <c r="D25" s="67" t="s">
        <v>64</v>
      </c>
      <c r="E25" s="68" t="s">
        <v>47</v>
      </c>
      <c r="F25" s="51">
        <v>17260</v>
      </c>
      <c r="G25" s="51">
        <f t="shared" si="17"/>
        <v>207120</v>
      </c>
      <c r="H25" s="51">
        <v>870</v>
      </c>
      <c r="I25" s="41">
        <f t="shared" si="18"/>
        <v>18130</v>
      </c>
      <c r="J25" s="51">
        <f t="shared" si="19"/>
        <v>10440</v>
      </c>
      <c r="K25" s="51">
        <v>750</v>
      </c>
      <c r="L25" s="41">
        <f t="shared" si="20"/>
        <v>9000</v>
      </c>
      <c r="M25" s="51">
        <f>IF(IF(B25="คนงาน",IF((10000-I25)&gt;1500,1500,10000-I25),IF(B25="เจ้าหน้าที่รักษาความปลอดภัย",IF((10000-I25)&gt;1500,1500,10000-I25),IF(B25="พนักงานขับรถยนต์",IF((10000-I25)&gt;1500,1500,10000-I25),IF(E25="ปริญญาตรี",IF((15000-I25)&gt;1500,1500,15000-I25),IF((13285-I25)&gt;1500,1500,13285-I25)))))&gt;0,IF(B25="คนงาน",IF((10000-I25)&gt;1500,1500,10000-I25),IF(B25="เจ้าหน้าที่รักษาความปลอดภัย",IF((10000-I25)&gt;1500,1500,10000-I25),IF(B25="พนักงานขับรถยนต์",IF((10000-I25)&gt;1500,1500,10000-I25),IF(E25="ปริญญาตรี",IF((15000-I25)&gt;1500,1500,15000-I25),IF((13285-I25)&gt;1500,1500,13285-I25))))),0)</f>
        <v>0</v>
      </c>
      <c r="N25" s="41">
        <f t="shared" si="21"/>
        <v>0</v>
      </c>
      <c r="O25" s="41">
        <f>ROUND(I25*0.2%,0)</f>
        <v>36</v>
      </c>
      <c r="P25" s="41">
        <f t="shared" si="22"/>
        <v>432</v>
      </c>
      <c r="Q25" s="41">
        <f>ROUND(I25*3%,0)</f>
        <v>544</v>
      </c>
      <c r="R25" s="41">
        <f t="shared" si="23"/>
        <v>6528</v>
      </c>
      <c r="S25" s="69">
        <f t="shared" si="24"/>
        <v>224088</v>
      </c>
      <c r="T25" s="70">
        <f t="shared" si="25"/>
        <v>9432</v>
      </c>
      <c r="U25" s="72">
        <f t="shared" si="26"/>
        <v>233520</v>
      </c>
      <c r="V25" s="51">
        <v>19580</v>
      </c>
      <c r="W25" s="51">
        <v>0</v>
      </c>
      <c r="X25" s="51">
        <v>19580</v>
      </c>
      <c r="Y25" s="51">
        <v>234960</v>
      </c>
      <c r="Z25" s="51">
        <v>11748</v>
      </c>
      <c r="AB25" s="53"/>
      <c r="AC25" s="53"/>
      <c r="AD25" s="53">
        <f t="shared" si="14"/>
        <v>0</v>
      </c>
    </row>
    <row r="26" spans="1:30" s="32" customFormat="1" ht="16.7" customHeight="1">
      <c r="A26" s="26" t="s">
        <v>65</v>
      </c>
      <c r="B26" s="27"/>
      <c r="C26" s="28"/>
      <c r="D26" s="28"/>
      <c r="E26" s="29"/>
      <c r="F26" s="30">
        <f t="shared" si="28"/>
        <v>0</v>
      </c>
      <c r="G26" s="30">
        <f t="shared" si="28"/>
        <v>0</v>
      </c>
      <c r="H26" s="30">
        <f t="shared" si="28"/>
        <v>0</v>
      </c>
      <c r="I26" s="30">
        <f t="shared" si="28"/>
        <v>0</v>
      </c>
      <c r="J26" s="30">
        <f t="shared" si="28"/>
        <v>0</v>
      </c>
      <c r="K26" s="30">
        <f t="shared" si="28"/>
        <v>0</v>
      </c>
      <c r="L26" s="30">
        <f t="shared" si="28"/>
        <v>0</v>
      </c>
      <c r="M26" s="30">
        <f t="shared" si="28"/>
        <v>0</v>
      </c>
      <c r="N26" s="30">
        <f t="shared" si="28"/>
        <v>0</v>
      </c>
      <c r="O26" s="30">
        <f t="shared" si="28"/>
        <v>0</v>
      </c>
      <c r="P26" s="30">
        <f t="shared" si="28"/>
        <v>0</v>
      </c>
      <c r="Q26" s="30">
        <f t="shared" si="28"/>
        <v>0</v>
      </c>
      <c r="R26" s="30">
        <f t="shared" si="28"/>
        <v>0</v>
      </c>
      <c r="S26" s="30">
        <f t="shared" si="28"/>
        <v>0</v>
      </c>
      <c r="T26" s="30">
        <f t="shared" si="28"/>
        <v>0</v>
      </c>
      <c r="U26" s="30">
        <f t="shared" si="28"/>
        <v>0</v>
      </c>
      <c r="V26" s="31">
        <v>19580</v>
      </c>
      <c r="W26" s="31">
        <v>0</v>
      </c>
      <c r="X26" s="31">
        <v>19580</v>
      </c>
      <c r="Y26" s="31">
        <v>234960</v>
      </c>
      <c r="Z26" s="31">
        <v>11748</v>
      </c>
      <c r="AB26" s="33">
        <v>1</v>
      </c>
      <c r="AC26" s="33"/>
      <c r="AD26" s="33">
        <f t="shared" si="14"/>
        <v>1</v>
      </c>
    </row>
    <row r="27" spans="1:30" s="52" customFormat="1" ht="16.7" customHeight="1">
      <c r="A27" s="67"/>
      <c r="B27" s="67"/>
      <c r="C27" s="67"/>
      <c r="D27" s="67"/>
      <c r="E27" s="68"/>
      <c r="F27" s="51"/>
      <c r="G27" s="51"/>
      <c r="H27" s="51"/>
      <c r="I27" s="41"/>
      <c r="J27" s="51"/>
      <c r="K27" s="51"/>
      <c r="L27" s="41"/>
      <c r="M27" s="51"/>
      <c r="N27" s="41"/>
      <c r="O27" s="41"/>
      <c r="P27" s="41"/>
      <c r="Q27" s="41"/>
      <c r="R27" s="41"/>
      <c r="S27" s="69"/>
      <c r="T27" s="70"/>
      <c r="U27" s="72"/>
      <c r="V27" s="51">
        <v>19580</v>
      </c>
      <c r="W27" s="51">
        <v>0</v>
      </c>
      <c r="X27" s="51">
        <v>19580</v>
      </c>
      <c r="Y27" s="51">
        <v>234960</v>
      </c>
      <c r="Z27" s="51">
        <v>11748</v>
      </c>
      <c r="AB27" s="53"/>
      <c r="AC27" s="53"/>
      <c r="AD27" s="53">
        <f t="shared" si="14"/>
        <v>0</v>
      </c>
    </row>
    <row r="28" spans="1:30" s="79" customFormat="1" ht="16.7" customHeight="1">
      <c r="A28" s="73" t="s">
        <v>66</v>
      </c>
      <c r="B28" s="74"/>
      <c r="C28" s="75"/>
      <c r="D28" s="75"/>
      <c r="E28" s="76"/>
      <c r="F28" s="77">
        <f>SUM(F29:F31)</f>
        <v>12500</v>
      </c>
      <c r="G28" s="77">
        <f t="shared" ref="G28:U28" si="29">SUM(G29:G31)</f>
        <v>150000</v>
      </c>
      <c r="H28" s="77">
        <f t="shared" si="29"/>
        <v>0</v>
      </c>
      <c r="I28" s="77">
        <f t="shared" si="29"/>
        <v>12500</v>
      </c>
      <c r="J28" s="77">
        <f t="shared" si="29"/>
        <v>0</v>
      </c>
      <c r="K28" s="77">
        <f t="shared" si="29"/>
        <v>0</v>
      </c>
      <c r="L28" s="77">
        <f t="shared" si="29"/>
        <v>0</v>
      </c>
      <c r="M28" s="77">
        <f t="shared" si="29"/>
        <v>0</v>
      </c>
      <c r="N28" s="77">
        <f t="shared" si="29"/>
        <v>0</v>
      </c>
      <c r="O28" s="77">
        <f t="shared" si="29"/>
        <v>0</v>
      </c>
      <c r="P28" s="77">
        <f t="shared" si="29"/>
        <v>0</v>
      </c>
      <c r="Q28" s="77">
        <f t="shared" si="29"/>
        <v>0</v>
      </c>
      <c r="R28" s="77">
        <f t="shared" si="29"/>
        <v>0</v>
      </c>
      <c r="S28" s="77">
        <f t="shared" si="29"/>
        <v>150000</v>
      </c>
      <c r="T28" s="77">
        <f t="shared" si="29"/>
        <v>0</v>
      </c>
      <c r="U28" s="77">
        <f t="shared" si="29"/>
        <v>150000</v>
      </c>
      <c r="V28" s="78">
        <v>12500</v>
      </c>
      <c r="W28" s="78">
        <v>0</v>
      </c>
      <c r="X28" s="78">
        <v>12500</v>
      </c>
      <c r="Y28" s="78">
        <v>150000</v>
      </c>
      <c r="Z28" s="78">
        <v>0</v>
      </c>
      <c r="AB28" s="80">
        <v>3</v>
      </c>
      <c r="AC28" s="80"/>
      <c r="AD28" s="80">
        <f t="shared" si="14"/>
        <v>3</v>
      </c>
    </row>
    <row r="29" spans="1:30" s="42" customFormat="1" ht="16.7" customHeight="1">
      <c r="A29" s="34" t="s">
        <v>67</v>
      </c>
      <c r="B29" s="54" t="s">
        <v>40</v>
      </c>
      <c r="C29" s="34" t="s">
        <v>27</v>
      </c>
      <c r="D29" s="34"/>
      <c r="E29" s="35" t="s">
        <v>41</v>
      </c>
      <c r="F29" s="36">
        <v>2500</v>
      </c>
      <c r="G29" s="36">
        <f>F29*12</f>
        <v>30000</v>
      </c>
      <c r="H29" s="36">
        <v>0</v>
      </c>
      <c r="I29" s="36">
        <f>F29+H29</f>
        <v>2500</v>
      </c>
      <c r="J29" s="37">
        <f>H29*12</f>
        <v>0</v>
      </c>
      <c r="K29" s="36">
        <v>0</v>
      </c>
      <c r="L29" s="36">
        <f>K29*12</f>
        <v>0</v>
      </c>
      <c r="M29" s="36"/>
      <c r="N29" s="36">
        <f>M29*12</f>
        <v>0</v>
      </c>
      <c r="O29" s="36"/>
      <c r="P29" s="36">
        <f>O29*12</f>
        <v>0</v>
      </c>
      <c r="Q29" s="36"/>
      <c r="R29" s="36">
        <f>Q29*12</f>
        <v>0</v>
      </c>
      <c r="S29" s="38">
        <f>G29+J29+N29+R29</f>
        <v>30000</v>
      </c>
      <c r="T29" s="39">
        <f>L29+P29</f>
        <v>0</v>
      </c>
      <c r="U29" s="40">
        <f>T29+S29</f>
        <v>30000</v>
      </c>
      <c r="V29" s="41">
        <v>2500</v>
      </c>
      <c r="W29" s="41">
        <v>0</v>
      </c>
      <c r="X29" s="41">
        <v>2500</v>
      </c>
      <c r="Y29" s="41">
        <v>30000</v>
      </c>
      <c r="Z29" s="41">
        <v>0</v>
      </c>
      <c r="AB29" s="43"/>
      <c r="AC29" s="43"/>
      <c r="AD29" s="43">
        <f t="shared" si="14"/>
        <v>0</v>
      </c>
    </row>
    <row r="30" spans="1:30" s="52" customFormat="1" ht="16.7" customHeight="1">
      <c r="A30" s="56" t="s">
        <v>68</v>
      </c>
      <c r="B30" s="56" t="s">
        <v>40</v>
      </c>
      <c r="C30" s="56" t="s">
        <v>27</v>
      </c>
      <c r="D30" s="56"/>
      <c r="E30" s="57" t="s">
        <v>69</v>
      </c>
      <c r="F30" s="58">
        <v>5000</v>
      </c>
      <c r="G30" s="58">
        <f>F30*12</f>
        <v>60000</v>
      </c>
      <c r="H30" s="58">
        <v>0</v>
      </c>
      <c r="I30" s="59">
        <f>F30+H30</f>
        <v>5000</v>
      </c>
      <c r="J30" s="58">
        <f>H30*12</f>
        <v>0</v>
      </c>
      <c r="K30" s="58">
        <v>0</v>
      </c>
      <c r="L30" s="59">
        <f>K30*12</f>
        <v>0</v>
      </c>
      <c r="M30" s="58"/>
      <c r="N30" s="59">
        <f>M30*12</f>
        <v>0</v>
      </c>
      <c r="O30" s="59"/>
      <c r="P30" s="59">
        <f>O30*12</f>
        <v>0</v>
      </c>
      <c r="Q30" s="59"/>
      <c r="R30" s="59">
        <f>Q30*12</f>
        <v>0</v>
      </c>
      <c r="S30" s="60">
        <f>G30+J30+N30+R30</f>
        <v>60000</v>
      </c>
      <c r="T30" s="61">
        <f>L30+P30</f>
        <v>0</v>
      </c>
      <c r="U30" s="62">
        <f>T30+S30</f>
        <v>60000</v>
      </c>
      <c r="V30" s="51">
        <v>5000</v>
      </c>
      <c r="W30" s="51">
        <v>0</v>
      </c>
      <c r="X30" s="51">
        <v>5000</v>
      </c>
      <c r="Y30" s="51">
        <v>60000</v>
      </c>
      <c r="Z30" s="51">
        <v>0</v>
      </c>
      <c r="AB30" s="53"/>
      <c r="AC30" s="53"/>
      <c r="AD30" s="53">
        <f t="shared" si="14"/>
        <v>0</v>
      </c>
    </row>
    <row r="31" spans="1:30" s="42" customFormat="1" ht="16.7" customHeight="1">
      <c r="A31" s="81" t="s">
        <v>70</v>
      </c>
      <c r="B31" s="82" t="s">
        <v>40</v>
      </c>
      <c r="C31" s="81" t="s">
        <v>27</v>
      </c>
      <c r="D31" s="81"/>
      <c r="E31" s="83" t="s">
        <v>41</v>
      </c>
      <c r="F31" s="84">
        <v>5000</v>
      </c>
      <c r="G31" s="84">
        <f>F31*12</f>
        <v>60000</v>
      </c>
      <c r="H31" s="84">
        <v>0</v>
      </c>
      <c r="I31" s="84">
        <f>F31+H31</f>
        <v>5000</v>
      </c>
      <c r="J31" s="85">
        <f>H31*12</f>
        <v>0</v>
      </c>
      <c r="K31" s="84">
        <v>0</v>
      </c>
      <c r="L31" s="84">
        <f>K31*12</f>
        <v>0</v>
      </c>
      <c r="M31" s="84"/>
      <c r="N31" s="84">
        <f>M31*12</f>
        <v>0</v>
      </c>
      <c r="O31" s="84"/>
      <c r="P31" s="84">
        <f>O31*12</f>
        <v>0</v>
      </c>
      <c r="Q31" s="84"/>
      <c r="R31" s="84">
        <f>Q31*12</f>
        <v>0</v>
      </c>
      <c r="S31" s="86">
        <f>G31+J31+N31+R31</f>
        <v>60000</v>
      </c>
      <c r="T31" s="87">
        <f>L31+P31</f>
        <v>0</v>
      </c>
      <c r="U31" s="88">
        <f>T31+S31</f>
        <v>60000</v>
      </c>
      <c r="V31" s="41">
        <v>5000</v>
      </c>
      <c r="W31" s="41">
        <v>0</v>
      </c>
      <c r="X31" s="41">
        <v>5000</v>
      </c>
      <c r="Y31" s="41">
        <v>60000</v>
      </c>
      <c r="Z31" s="41">
        <v>0</v>
      </c>
      <c r="AB31" s="43"/>
      <c r="AC31" s="43"/>
      <c r="AD31" s="43">
        <f t="shared" si="14"/>
        <v>0</v>
      </c>
    </row>
    <row r="32" spans="1:30" s="94" customFormat="1" ht="18.75" customHeight="1">
      <c r="A32" s="89" t="s">
        <v>71</v>
      </c>
      <c r="B32" s="90"/>
      <c r="C32" s="90"/>
      <c r="D32" s="90"/>
      <c r="E32" s="91"/>
      <c r="F32" s="92">
        <f>F3</f>
        <v>241680</v>
      </c>
      <c r="G32" s="92">
        <f t="shared" ref="G32:AD32" si="30">G3</f>
        <v>2900160</v>
      </c>
      <c r="H32" s="92">
        <f t="shared" si="30"/>
        <v>5910</v>
      </c>
      <c r="I32" s="92">
        <f t="shared" si="30"/>
        <v>247590</v>
      </c>
      <c r="J32" s="92">
        <f t="shared" si="30"/>
        <v>70920</v>
      </c>
      <c r="K32" s="92">
        <f t="shared" si="30"/>
        <v>4252</v>
      </c>
      <c r="L32" s="92">
        <f t="shared" si="30"/>
        <v>51024</v>
      </c>
      <c r="M32" s="92">
        <f t="shared" si="30"/>
        <v>0</v>
      </c>
      <c r="N32" s="92">
        <f t="shared" si="30"/>
        <v>0</v>
      </c>
      <c r="O32" s="92">
        <f t="shared" si="30"/>
        <v>237</v>
      </c>
      <c r="P32" s="92">
        <f t="shared" si="30"/>
        <v>2844</v>
      </c>
      <c r="Q32" s="92">
        <f t="shared" si="30"/>
        <v>3564</v>
      </c>
      <c r="R32" s="92">
        <f t="shared" si="30"/>
        <v>42768</v>
      </c>
      <c r="S32" s="92">
        <f t="shared" si="30"/>
        <v>3013848</v>
      </c>
      <c r="T32" s="92">
        <f t="shared" si="30"/>
        <v>53868</v>
      </c>
      <c r="U32" s="92">
        <f t="shared" si="30"/>
        <v>3067716</v>
      </c>
      <c r="V32" s="93">
        <f t="shared" si="30"/>
        <v>202760</v>
      </c>
      <c r="W32" s="93">
        <f t="shared" si="30"/>
        <v>0</v>
      </c>
      <c r="X32" s="93">
        <f t="shared" si="30"/>
        <v>202760</v>
      </c>
      <c r="Y32" s="93">
        <f t="shared" si="30"/>
        <v>2433120</v>
      </c>
      <c r="Z32" s="93">
        <f t="shared" si="30"/>
        <v>50556</v>
      </c>
      <c r="AA32" s="93">
        <f t="shared" si="30"/>
        <v>0</v>
      </c>
      <c r="AB32" s="93">
        <f t="shared" si="30"/>
        <v>16</v>
      </c>
      <c r="AC32" s="93">
        <f t="shared" si="30"/>
        <v>0</v>
      </c>
      <c r="AD32" s="93">
        <f t="shared" si="30"/>
        <v>16</v>
      </c>
    </row>
    <row r="33" spans="1:30" s="102" customFormat="1" ht="16.7" customHeight="1">
      <c r="A33" s="95" t="s">
        <v>72</v>
      </c>
      <c r="B33" s="95" t="s">
        <v>73</v>
      </c>
      <c r="C33" s="95" t="s">
        <v>27</v>
      </c>
      <c r="D33" s="95" t="s">
        <v>74</v>
      </c>
      <c r="E33" s="96" t="s">
        <v>47</v>
      </c>
      <c r="F33" s="97">
        <v>25030</v>
      </c>
      <c r="G33" s="97">
        <f t="shared" ref="G33" si="31">F33*12</f>
        <v>300360</v>
      </c>
      <c r="H33" s="97">
        <v>1260</v>
      </c>
      <c r="I33" s="98">
        <f t="shared" ref="I33" si="32">F33+H33</f>
        <v>26290</v>
      </c>
      <c r="J33" s="97">
        <f t="shared" ref="J33" si="33">H33*12</f>
        <v>15120</v>
      </c>
      <c r="K33" s="97">
        <v>750</v>
      </c>
      <c r="L33" s="98">
        <f t="shared" ref="L33" si="34">K33*12</f>
        <v>9000</v>
      </c>
      <c r="M33" s="97">
        <f>IF(IF(B33="คนงาน",IF((10000-I33)&gt;1500,1500,10000-I33),IF(B33="เจ้าหน้าที่รักษาความปลอดภัย",IF((10000-I33)&gt;1500,1500,10000-I33),IF(B33="พนักงานขับรถยนต์",IF((10000-I33)&gt;1500,1500,10000-I33),IF(E33="ปริญญาตรี",IF((15000-I33)&gt;1500,1500,15000-I33),IF((13285-I33)&gt;1500,1500,13285-I33)))))&gt;0,IF(B33="คนงาน",IF((10000-I33)&gt;1500,1500,10000-I33),IF(B33="เจ้าหน้าที่รักษาความปลอดภัย",IF((10000-I33)&gt;1500,1500,10000-I33),IF(B33="พนักงานขับรถยนต์",IF((10000-I33)&gt;1500,1500,10000-I33),IF(E33="ปริญญาตรี",IF((15000-I33)&gt;1500,1500,15000-I33),IF((13285-I33)&gt;1500,1500,13285-I33))))),0)</f>
        <v>0</v>
      </c>
      <c r="N33" s="98">
        <f t="shared" ref="N33" si="35">M33*12</f>
        <v>0</v>
      </c>
      <c r="O33" s="98">
        <f>ROUND(I33*0.2%,0)</f>
        <v>53</v>
      </c>
      <c r="P33" s="98">
        <f t="shared" ref="P33" si="36">O33*12</f>
        <v>636</v>
      </c>
      <c r="Q33" s="98">
        <f>ROUND(I33*3%,0)</f>
        <v>789</v>
      </c>
      <c r="R33" s="98">
        <f t="shared" ref="R33" si="37">Q33*12</f>
        <v>9468</v>
      </c>
      <c r="S33" s="99">
        <f t="shared" ref="S33" si="38">G33+J33+N33+R33</f>
        <v>324948</v>
      </c>
      <c r="T33" s="100">
        <f t="shared" ref="T33" si="39">L33+P33</f>
        <v>9636</v>
      </c>
      <c r="U33" s="101">
        <f t="shared" ref="U33" si="40">T33+S33</f>
        <v>334584</v>
      </c>
      <c r="V33" s="97">
        <v>19580</v>
      </c>
      <c r="W33" s="97">
        <v>0</v>
      </c>
      <c r="X33" s="97">
        <v>19580</v>
      </c>
      <c r="Y33" s="97">
        <v>234960</v>
      </c>
      <c r="Z33" s="97">
        <v>11748</v>
      </c>
      <c r="AB33" s="103"/>
      <c r="AC33" s="103"/>
      <c r="AD33" s="103">
        <f t="shared" ref="AD33" si="41">AB33+AC33</f>
        <v>0</v>
      </c>
    </row>
    <row r="34" spans="1:30">
      <c r="A34" s="2" t="s">
        <v>75</v>
      </c>
    </row>
  </sheetData>
  <mergeCells count="10">
    <mergeCell ref="A20:B20"/>
    <mergeCell ref="A24:B24"/>
    <mergeCell ref="A26:B26"/>
    <mergeCell ref="A28:B28"/>
    <mergeCell ref="A1:Z1"/>
    <mergeCell ref="A3:D3"/>
    <mergeCell ref="A4:B4"/>
    <mergeCell ref="A7:B7"/>
    <mergeCell ref="A12:B12"/>
    <mergeCell ref="A14:B14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สรุป69บัณฑิต</vt:lpstr>
      <vt:lpstr>สรุป69บัณฑิต!Print_Area</vt:lpstr>
      <vt:lpstr>สรุป69บัณฑิต!Print_Titles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2025-07-14T03:56:56Z</dcterms:created>
  <dcterms:modified xsi:type="dcterms:W3CDTF">2025-07-14T03:57:12Z</dcterms:modified>
</cp:coreProperties>
</file>