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40.30\e\ประมาณการรายรับ ประจำปีงบประมาณ พ.ศ. 2569\7. ประชุมชี้แจงหลักเกณฑ์จัดทำงบประมาณ พ.ศ. 2569 7 กรกฎาคม 2568\งบบุคลากร\"/>
    </mc:Choice>
  </mc:AlternateContent>
  <xr:revisionPtr revIDLastSave="0" documentId="8_{59235E30-1980-4A23-B250-A550B40E3258}" xr6:coauthVersionLast="47" xr6:coauthVersionMax="47" xr10:uidLastSave="{00000000-0000-0000-0000-000000000000}"/>
  <bookViews>
    <workbookView xWindow="-120" yWindow="-120" windowWidth="24240" windowHeight="13140" xr2:uid="{35A74E20-26A3-4894-8EE1-086633C31F96}"/>
  </bookViews>
  <sheets>
    <sheet name="สรุป69เกษตร" sheetId="1" r:id="rId1"/>
  </sheets>
  <definedNames>
    <definedName name="_xlnm.Print_Area" localSheetId="0">สรุป69เกษตร!$A$1:$U$9</definedName>
    <definedName name="_xlnm.Print_Titles" localSheetId="0">สรุป69เกษตร!$2:$2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1" l="1"/>
  <c r="AA9" i="1"/>
  <c r="Z9" i="1"/>
  <c r="H9" i="1"/>
  <c r="AD8" i="1"/>
  <c r="M8" i="1"/>
  <c r="N8" i="1" s="1"/>
  <c r="L8" i="1"/>
  <c r="J8" i="1"/>
  <c r="I8" i="1"/>
  <c r="Q8" i="1" s="1"/>
  <c r="R8" i="1" s="1"/>
  <c r="G8" i="1"/>
  <c r="AD7" i="1"/>
  <c r="L7" i="1"/>
  <c r="J7" i="1"/>
  <c r="I7" i="1"/>
  <c r="Q7" i="1" s="1"/>
  <c r="R7" i="1" s="1"/>
  <c r="G7" i="1"/>
  <c r="AD6" i="1"/>
  <c r="Q6" i="1"/>
  <c r="R6" i="1" s="1"/>
  <c r="O6" i="1"/>
  <c r="P6" i="1" s="1"/>
  <c r="M6" i="1"/>
  <c r="N6" i="1" s="1"/>
  <c r="L6" i="1"/>
  <c r="T6" i="1" s="1"/>
  <c r="J6" i="1"/>
  <c r="I6" i="1"/>
  <c r="G6" i="1"/>
  <c r="AD5" i="1"/>
  <c r="Q5" i="1"/>
  <c r="O5" i="1"/>
  <c r="M5" i="1"/>
  <c r="N5" i="1" s="1"/>
  <c r="L5" i="1"/>
  <c r="J5" i="1"/>
  <c r="I5" i="1"/>
  <c r="G5" i="1"/>
  <c r="G4" i="1" s="1"/>
  <c r="G3" i="1" s="1"/>
  <c r="G9" i="1" s="1"/>
  <c r="AD4" i="1"/>
  <c r="AA4" i="1"/>
  <c r="Z4" i="1"/>
  <c r="Y4" i="1"/>
  <c r="X4" i="1"/>
  <c r="W4" i="1"/>
  <c r="V4" i="1"/>
  <c r="K4" i="1"/>
  <c r="I4" i="1"/>
  <c r="I3" i="1" s="1"/>
  <c r="I9" i="1" s="1"/>
  <c r="H4" i="1"/>
  <c r="F4" i="1"/>
  <c r="AC3" i="1"/>
  <c r="AB3" i="1"/>
  <c r="AD3" i="1" s="1"/>
  <c r="AA3" i="1"/>
  <c r="Z3" i="1"/>
  <c r="Y3" i="1"/>
  <c r="Y9" i="1" s="1"/>
  <c r="X3" i="1"/>
  <c r="X9" i="1" s="1"/>
  <c r="W3" i="1"/>
  <c r="W9" i="1" s="1"/>
  <c r="V3" i="1"/>
  <c r="V9" i="1" s="1"/>
  <c r="K3" i="1"/>
  <c r="K9" i="1" s="1"/>
  <c r="H3" i="1"/>
  <c r="F3" i="1"/>
  <c r="F9" i="1" s="1"/>
  <c r="O4" i="1" l="1"/>
  <c r="O3" i="1" s="1"/>
  <c r="O9" i="1" s="1"/>
  <c r="Q4" i="1"/>
  <c r="Q3" i="1" s="1"/>
  <c r="Q9" i="1" s="1"/>
  <c r="S6" i="1"/>
  <c r="U6" i="1" s="1"/>
  <c r="S8" i="1"/>
  <c r="J4" i="1"/>
  <c r="J3" i="1" s="1"/>
  <c r="J9" i="1" s="1"/>
  <c r="AB9" i="1"/>
  <c r="AD9" i="1" s="1"/>
  <c r="L4" i="1"/>
  <c r="L3" i="1" s="1"/>
  <c r="L9" i="1" s="1"/>
  <c r="P5" i="1"/>
  <c r="M7" i="1"/>
  <c r="N7" i="1" s="1"/>
  <c r="N4" i="1" s="1"/>
  <c r="N3" i="1" s="1"/>
  <c r="N9" i="1" s="1"/>
  <c r="R5" i="1"/>
  <c r="R4" i="1" s="1"/>
  <c r="R3" i="1" s="1"/>
  <c r="R9" i="1" s="1"/>
  <c r="O7" i="1"/>
  <c r="P7" i="1" s="1"/>
  <c r="T7" i="1" s="1"/>
  <c r="O8" i="1"/>
  <c r="P8" i="1" s="1"/>
  <c r="T8" i="1" s="1"/>
  <c r="U7" i="1" l="1"/>
  <c r="S5" i="1"/>
  <c r="S4" i="1" s="1"/>
  <c r="S3" i="1" s="1"/>
  <c r="S9" i="1" s="1"/>
  <c r="T5" i="1"/>
  <c r="P4" i="1"/>
  <c r="P3" i="1" s="1"/>
  <c r="P9" i="1" s="1"/>
  <c r="U8" i="1"/>
  <c r="S7" i="1"/>
  <c r="M4" i="1"/>
  <c r="M3" i="1" s="1"/>
  <c r="M9" i="1" s="1"/>
  <c r="T4" i="1" l="1"/>
  <c r="T3" i="1" s="1"/>
  <c r="T9" i="1" s="1"/>
  <c r="U5" i="1"/>
  <c r="U4" i="1" s="1"/>
  <c r="U3" i="1" s="1"/>
  <c r="U9" i="1" s="1"/>
</calcChain>
</file>

<file path=xl/sharedStrings.xml><?xml version="1.0" encoding="utf-8"?>
<sst xmlns="http://schemas.openxmlformats.org/spreadsheetml/2006/main" count="53" uniqueCount="46">
  <si>
    <t>คำขอตั้งงบประมาณเงินรายได้ลูกจ้างชั่วคราว  รายเดือน ประจำปีงบประมาณ พ.ศ. 2569</t>
  </si>
  <si>
    <t>ชื่อ - สกุล</t>
  </si>
  <si>
    <t>ชื่อตำแหน่ง</t>
  </si>
  <si>
    <t>ประเภท
อัตรา</t>
  </si>
  <si>
    <t>เลขตำแหน่ง</t>
  </si>
  <si>
    <t>วุฒิการศึกษา
ที่บรรจุ</t>
  </si>
  <si>
    <t>เงินเดือน</t>
  </si>
  <si>
    <t>เงินเดือน*12</t>
  </si>
  <si>
    <t>เงินเลื่อนขั้น</t>
  </si>
  <si>
    <t>เงินเดือน+
เงินเลื่อนขั้น</t>
  </si>
  <si>
    <t>เงินเลื่อนขั้น*12</t>
  </si>
  <si>
    <t>ประกัน
สังคม</t>
  </si>
  <si>
    <t>ประกัน
สังคม*12</t>
  </si>
  <si>
    <t>ค่า
ครองชีพ</t>
  </si>
  <si>
    <t>ค่าครองชีพ*12</t>
  </si>
  <si>
    <t>กองทุน
ทดแทน
 0.2%</t>
  </si>
  <si>
    <t>กองทุน
ทดแทน 
0.2%*12</t>
  </si>
  <si>
    <t>กองทุนสำรองเลี้ยงชีพ</t>
  </si>
  <si>
    <t>กองทุนสำรองเลี้ยงชีพ*12</t>
  </si>
  <si>
    <t>รวมงบบุคลากร</t>
  </si>
  <si>
    <t>รวมงบ
ใช้สอย</t>
  </si>
  <si>
    <t>รวม</t>
  </si>
  <si>
    <t>รวมเงินเลื่อนขั้น</t>
  </si>
  <si>
    <t>เงินเพิ่ม</t>
  </si>
  <si>
    <t>รวมทั้งสิ้น</t>
  </si>
  <si>
    <t>รวมเงินเดือนทั้งปี</t>
  </si>
  <si>
    <t>งบประกันสังคม</t>
  </si>
  <si>
    <t>อัตราเดิม</t>
  </si>
  <si>
    <t>อัตราใหม่</t>
  </si>
  <si>
    <r>
      <t>คณะเทคโนโลยีการเกษตร</t>
    </r>
    <r>
      <rPr>
        <sz val="14"/>
        <rFont val="TH SarabunPSK"/>
        <family val="2"/>
      </rPr>
      <t>    (รวมทั้งหมด 4 คน)</t>
    </r>
  </si>
  <si>
    <r>
      <t>  </t>
    </r>
    <r>
      <rPr>
        <b/>
        <sz val="14"/>
        <rFont val="TH SarabunPSK"/>
        <family val="2"/>
      </rPr>
      <t>งานบริการการศึกษา</t>
    </r>
  </si>
  <si>
    <t>    1 นาย ศราวุฒิ  ผายเงิน</t>
  </si>
  <si>
    <t>ผู้ปฏิบัติงานบริหาร</t>
  </si>
  <si>
    <t>CW 359</t>
  </si>
  <si>
    <t>อนุปริญญา</t>
  </si>
  <si>
    <t>    2 นางสาว ทิพวรรณ  บุญตาท้าว</t>
  </si>
  <si>
    <t>เจ้าหน้าที่บริหารงานทั่วไป</t>
  </si>
  <si>
    <t>CW 384</t>
  </si>
  <si>
    <t>ปริญญาตรี</t>
  </si>
  <si>
    <t>    3 นาย อรัญญา  บุตรนา</t>
  </si>
  <si>
    <t>นักวิชาการประมง</t>
  </si>
  <si>
    <t>CW 403</t>
  </si>
  <si>
    <t>    4 นาย เสกสรร  บริบูรณ์</t>
  </si>
  <si>
    <t>นักวิชาการศึกษา</t>
  </si>
  <si>
    <t>CW 422</t>
  </si>
  <si>
    <t>รวมทั้งสิ้น 4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</si>
</sst>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u/>
      <sz val="14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78C7D8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5F4E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5" borderId="3" xfId="1" applyNumberFormat="1" applyFont="1" applyFill="1" applyBorder="1" applyAlignment="1">
      <alignment horizontal="center" vertical="center" wrapText="1"/>
    </xf>
    <xf numFmtId="164" fontId="3" fillId="4" borderId="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5" borderId="5" xfId="1" applyNumberFormat="1" applyFont="1" applyFill="1" applyBorder="1" applyAlignment="1">
      <alignment horizontal="center" vertical="center" wrapText="1"/>
    </xf>
    <xf numFmtId="164" fontId="3" fillId="6" borderId="6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7" borderId="10" xfId="0" applyFont="1" applyFill="1" applyBorder="1" applyAlignment="1">
      <alignment wrapText="1"/>
    </xf>
    <xf numFmtId="0" fontId="3" fillId="7" borderId="11" xfId="0" applyFont="1" applyFill="1" applyBorder="1" applyAlignment="1">
      <alignment wrapText="1"/>
    </xf>
    <xf numFmtId="0" fontId="3" fillId="7" borderId="12" xfId="0" applyFont="1" applyFill="1" applyBorder="1" applyAlignment="1">
      <alignment wrapText="1"/>
    </xf>
    <xf numFmtId="43" fontId="2" fillId="7" borderId="13" xfId="1" applyFont="1" applyFill="1" applyBorder="1" applyAlignment="1">
      <alignment horizontal="right" wrapText="1"/>
    </xf>
    <xf numFmtId="164" fontId="3" fillId="7" borderId="13" xfId="1" applyNumberFormat="1" applyFont="1" applyFill="1" applyBorder="1" applyAlignment="1">
      <alignment horizontal="right" wrapText="1"/>
    </xf>
    <xf numFmtId="0" fontId="2" fillId="8" borderId="0" xfId="0" applyFont="1" applyFill="1"/>
    <xf numFmtId="0" fontId="2" fillId="9" borderId="10" xfId="0" applyFont="1" applyFill="1" applyBorder="1" applyAlignment="1">
      <alignment wrapText="1"/>
    </xf>
    <xf numFmtId="0" fontId="2" fillId="9" borderId="12" xfId="0" applyFont="1" applyFill="1" applyBorder="1" applyAlignment="1">
      <alignment wrapText="1"/>
    </xf>
    <xf numFmtId="0" fontId="2" fillId="9" borderId="13" xfId="0" applyFont="1" applyFill="1" applyBorder="1" applyAlignment="1">
      <alignment wrapText="1"/>
    </xf>
    <xf numFmtId="0" fontId="2" fillId="9" borderId="13" xfId="0" applyFont="1" applyFill="1" applyBorder="1" applyAlignment="1">
      <alignment horizontal="right" wrapText="1"/>
    </xf>
    <xf numFmtId="164" fontId="5" fillId="9" borderId="13" xfId="1" applyNumberFormat="1" applyFont="1" applyFill="1" applyBorder="1" applyAlignment="1">
      <alignment horizontal="right" wrapText="1"/>
    </xf>
    <xf numFmtId="0" fontId="2" fillId="10" borderId="0" xfId="0" applyFont="1" applyFill="1"/>
    <xf numFmtId="0" fontId="2" fillId="11" borderId="13" xfId="0" applyFont="1" applyFill="1" applyBorder="1" applyAlignment="1">
      <alignment wrapText="1"/>
    </xf>
    <xf numFmtId="0" fontId="2" fillId="11" borderId="13" xfId="0" applyFont="1" applyFill="1" applyBorder="1" applyAlignment="1">
      <alignment horizontal="center" wrapText="1"/>
    </xf>
    <xf numFmtId="164" fontId="2" fillId="11" borderId="13" xfId="1" applyNumberFormat="1" applyFont="1" applyFill="1" applyBorder="1" applyAlignment="1">
      <alignment horizontal="right" wrapText="1"/>
    </xf>
    <xf numFmtId="164" fontId="2" fillId="12" borderId="13" xfId="1" applyNumberFormat="1" applyFont="1" applyFill="1" applyBorder="1" applyAlignment="1">
      <alignment horizontal="right" wrapText="1"/>
    </xf>
    <xf numFmtId="164" fontId="2" fillId="3" borderId="13" xfId="1" applyNumberFormat="1" applyFont="1" applyFill="1" applyBorder="1" applyAlignment="1">
      <alignment horizontal="right" wrapText="1"/>
    </xf>
    <xf numFmtId="164" fontId="2" fillId="5" borderId="13" xfId="1" applyNumberFormat="1" applyFont="1" applyFill="1" applyBorder="1" applyAlignment="1">
      <alignment horizontal="right" wrapText="1"/>
    </xf>
    <xf numFmtId="164" fontId="3" fillId="6" borderId="13" xfId="1" applyNumberFormat="1" applyFont="1" applyFill="1" applyBorder="1" applyAlignment="1">
      <alignment horizontal="right" wrapText="1"/>
    </xf>
    <xf numFmtId="0" fontId="2" fillId="11" borderId="0" xfId="0" applyFont="1" applyFill="1"/>
    <xf numFmtId="0" fontId="2" fillId="11" borderId="9" xfId="0" applyFont="1" applyFill="1" applyBorder="1"/>
    <xf numFmtId="0" fontId="2" fillId="12" borderId="13" xfId="0" applyFont="1" applyFill="1" applyBorder="1" applyAlignment="1">
      <alignment wrapText="1"/>
    </xf>
    <xf numFmtId="0" fontId="2" fillId="12" borderId="13" xfId="0" applyFont="1" applyFill="1" applyBorder="1" applyAlignment="1">
      <alignment horizontal="center" wrapText="1"/>
    </xf>
    <xf numFmtId="0" fontId="2" fillId="12" borderId="0" xfId="0" applyFont="1" applyFill="1"/>
    <xf numFmtId="0" fontId="2" fillId="12" borderId="9" xfId="0" applyFont="1" applyFill="1" applyBorder="1"/>
    <xf numFmtId="0" fontId="3" fillId="7" borderId="14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wrapText="1"/>
    </xf>
    <xf numFmtId="0" fontId="2" fillId="7" borderId="15" xfId="0" applyFont="1" applyFill="1" applyBorder="1" applyAlignment="1">
      <alignment horizontal="right" wrapText="1"/>
    </xf>
    <xf numFmtId="164" fontId="3" fillId="7" borderId="15" xfId="1" applyNumberFormat="1" applyFont="1" applyFill="1" applyBorder="1" applyAlignment="1">
      <alignment horizontal="right" wrapText="1"/>
    </xf>
    <xf numFmtId="164" fontId="3" fillId="5" borderId="15" xfId="1" applyNumberFormat="1" applyFont="1" applyFill="1" applyBorder="1" applyAlignment="1">
      <alignment horizontal="right" wrapText="1"/>
    </xf>
    <xf numFmtId="0" fontId="2" fillId="5" borderId="0" xfId="0" applyFont="1" applyFill="1"/>
    <xf numFmtId="164" fontId="2" fillId="0" borderId="0" xfId="1" applyNumberFormat="1" applyFont="1"/>
    <xf numFmtId="164" fontId="3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4CDD7-5BCA-4F67-A1A1-C2BD03911345}">
  <sheetPr>
    <tabColor rgb="FFFFFF00"/>
  </sheetPr>
  <dimension ref="A1:AD9"/>
  <sheetViews>
    <sheetView showGridLines="0" tabSelected="1" view="pageBreakPreview" zoomScale="90" zoomScaleNormal="110" zoomScaleSheetLayoutView="90" workbookViewId="0">
      <pane ySplit="2" topLeftCell="A3" activePane="bottomLeft" state="frozen"/>
      <selection pane="bottomLeft" activeCell="N15" sqref="N15"/>
    </sheetView>
  </sheetViews>
  <sheetFormatPr defaultColWidth="9" defaultRowHeight="18.75"/>
  <cols>
    <col min="1" max="1" width="22.85546875" style="2" customWidth="1"/>
    <col min="2" max="2" width="17.140625" style="2" bestFit="1" customWidth="1"/>
    <col min="3" max="3" width="8.42578125" style="2" customWidth="1"/>
    <col min="4" max="4" width="7.140625" style="2" customWidth="1"/>
    <col min="5" max="5" width="10.42578125" style="2" customWidth="1"/>
    <col min="6" max="6" width="9.140625" style="49" customWidth="1"/>
    <col min="7" max="7" width="9.5703125" style="49" customWidth="1"/>
    <col min="8" max="8" width="8.140625" style="49" customWidth="1"/>
    <col min="9" max="9" width="9" style="49" customWidth="1"/>
    <col min="10" max="10" width="8.85546875" style="49" customWidth="1"/>
    <col min="11" max="11" width="7.85546875" style="49" customWidth="1"/>
    <col min="12" max="12" width="8.7109375" style="49" customWidth="1"/>
    <col min="13" max="13" width="6.5703125" style="49" customWidth="1"/>
    <col min="14" max="14" width="7.42578125" style="49" customWidth="1"/>
    <col min="15" max="15" width="6.28515625" style="49" customWidth="1"/>
    <col min="16" max="16" width="8.42578125" style="49" customWidth="1"/>
    <col min="17" max="17" width="8.5703125" style="49" customWidth="1"/>
    <col min="18" max="18" width="9.5703125" style="49" customWidth="1"/>
    <col min="19" max="19" width="9.28515625" style="49" customWidth="1"/>
    <col min="20" max="20" width="8.42578125" style="49" customWidth="1"/>
    <col min="21" max="21" width="9.5703125" style="50" customWidth="1"/>
    <col min="22" max="22" width="10.85546875" style="49" hidden="1" customWidth="1"/>
    <col min="23" max="23" width="5.7109375" style="49" hidden="1" customWidth="1"/>
    <col min="24" max="24" width="10.85546875" style="49" hidden="1" customWidth="1"/>
    <col min="25" max="25" width="11.28515625" style="49" hidden="1" customWidth="1"/>
    <col min="26" max="26" width="9.5703125" style="49" hidden="1" customWidth="1"/>
    <col min="27" max="27" width="9" style="2" hidden="1" customWidth="1"/>
    <col min="28" max="28" width="7.140625" style="2" customWidth="1"/>
    <col min="29" max="29" width="7.42578125" style="2" customWidth="1"/>
    <col min="30" max="16384" width="9" style="2"/>
  </cols>
  <sheetData>
    <row r="1" spans="1:30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0" s="16" customFormat="1" ht="93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7" t="s">
        <v>9</v>
      </c>
      <c r="J2" s="8" t="s">
        <v>10</v>
      </c>
      <c r="K2" s="5" t="s">
        <v>11</v>
      </c>
      <c r="L2" s="9" t="s">
        <v>12</v>
      </c>
      <c r="M2" s="10" t="s">
        <v>13</v>
      </c>
      <c r="N2" s="8" t="s">
        <v>14</v>
      </c>
      <c r="O2" s="11" t="s">
        <v>15</v>
      </c>
      <c r="P2" s="12" t="s">
        <v>16</v>
      </c>
      <c r="Q2" s="11" t="s">
        <v>17</v>
      </c>
      <c r="R2" s="8" t="s">
        <v>18</v>
      </c>
      <c r="S2" s="8" t="s">
        <v>19</v>
      </c>
      <c r="T2" s="12" t="s">
        <v>20</v>
      </c>
      <c r="U2" s="13" t="s">
        <v>21</v>
      </c>
      <c r="V2" s="14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B2" s="17" t="s">
        <v>27</v>
      </c>
      <c r="AC2" s="17" t="s">
        <v>28</v>
      </c>
      <c r="AD2" s="17" t="s">
        <v>21</v>
      </c>
    </row>
    <row r="3" spans="1:30" s="23" customFormat="1" ht="16.7" customHeight="1">
      <c r="A3" s="18" t="s">
        <v>29</v>
      </c>
      <c r="B3" s="19"/>
      <c r="C3" s="19"/>
      <c r="D3" s="20"/>
      <c r="E3" s="21"/>
      <c r="F3" s="22">
        <f>SUM(F4)</f>
        <v>75610</v>
      </c>
      <c r="G3" s="22">
        <f t="shared" ref="G3:U3" si="0">SUM(G4)</f>
        <v>907320</v>
      </c>
      <c r="H3" s="22">
        <f t="shared" si="0"/>
        <v>3800</v>
      </c>
      <c r="I3" s="22">
        <f t="shared" si="0"/>
        <v>79410</v>
      </c>
      <c r="J3" s="22">
        <f t="shared" si="0"/>
        <v>45600</v>
      </c>
      <c r="K3" s="22">
        <f t="shared" si="0"/>
        <v>3000</v>
      </c>
      <c r="L3" s="22">
        <f t="shared" si="0"/>
        <v>36000</v>
      </c>
      <c r="M3" s="22">
        <f t="shared" si="0"/>
        <v>0</v>
      </c>
      <c r="N3" s="22">
        <f t="shared" si="0"/>
        <v>0</v>
      </c>
      <c r="O3" s="22">
        <f t="shared" si="0"/>
        <v>158</v>
      </c>
      <c r="P3" s="22">
        <f t="shared" si="0"/>
        <v>1896</v>
      </c>
      <c r="Q3" s="22">
        <f t="shared" si="0"/>
        <v>2383</v>
      </c>
      <c r="R3" s="22">
        <f t="shared" si="0"/>
        <v>28596</v>
      </c>
      <c r="S3" s="22">
        <f t="shared" si="0"/>
        <v>981516</v>
      </c>
      <c r="T3" s="22">
        <f t="shared" si="0"/>
        <v>37896</v>
      </c>
      <c r="U3" s="22">
        <f t="shared" si="0"/>
        <v>1019412</v>
      </c>
      <c r="V3" s="22" t="e">
        <f>SUM(V4,#REF!)</f>
        <v>#REF!</v>
      </c>
      <c r="W3" s="22" t="e">
        <f>SUM(W4,#REF!)</f>
        <v>#REF!</v>
      </c>
      <c r="X3" s="22" t="e">
        <f>SUM(X4,#REF!)</f>
        <v>#REF!</v>
      </c>
      <c r="Y3" s="22" t="e">
        <f>SUM(Y4,#REF!)</f>
        <v>#REF!</v>
      </c>
      <c r="Z3" s="22" t="e">
        <f>SUM(Z4,#REF!)</f>
        <v>#REF!</v>
      </c>
      <c r="AA3" s="22" t="e">
        <f>SUM(AA4,#REF!)</f>
        <v>#REF!</v>
      </c>
      <c r="AB3" s="22" t="e">
        <f>SUM(AB4,#REF!)</f>
        <v>#REF!</v>
      </c>
      <c r="AC3" s="22" t="e">
        <f>SUM(AC4,#REF!)</f>
        <v>#REF!</v>
      </c>
      <c r="AD3" s="22" t="e">
        <f>SUM(AB3+AC3)</f>
        <v>#REF!</v>
      </c>
    </row>
    <row r="4" spans="1:30" s="29" customFormat="1" ht="16.7" customHeight="1">
      <c r="A4" s="24" t="s">
        <v>30</v>
      </c>
      <c r="B4" s="25"/>
      <c r="C4" s="26"/>
      <c r="D4" s="26"/>
      <c r="E4" s="27"/>
      <c r="F4" s="28">
        <f>SUM(F5:F8)</f>
        <v>75610</v>
      </c>
      <c r="G4" s="28">
        <f t="shared" ref="G4:AA4" si="1">SUM(G5:G8)</f>
        <v>907320</v>
      </c>
      <c r="H4" s="28">
        <f t="shared" si="1"/>
        <v>3800</v>
      </c>
      <c r="I4" s="28">
        <f t="shared" si="1"/>
        <v>79410</v>
      </c>
      <c r="J4" s="28">
        <f t="shared" si="1"/>
        <v>45600</v>
      </c>
      <c r="K4" s="28">
        <f t="shared" si="1"/>
        <v>3000</v>
      </c>
      <c r="L4" s="28">
        <f t="shared" si="1"/>
        <v>36000</v>
      </c>
      <c r="M4" s="28">
        <f t="shared" si="1"/>
        <v>0</v>
      </c>
      <c r="N4" s="28">
        <f t="shared" si="1"/>
        <v>0</v>
      </c>
      <c r="O4" s="28">
        <f t="shared" si="1"/>
        <v>158</v>
      </c>
      <c r="P4" s="28">
        <f t="shared" si="1"/>
        <v>1896</v>
      </c>
      <c r="Q4" s="28">
        <f t="shared" si="1"/>
        <v>2383</v>
      </c>
      <c r="R4" s="28">
        <f t="shared" si="1"/>
        <v>28596</v>
      </c>
      <c r="S4" s="28">
        <f t="shared" si="1"/>
        <v>981516</v>
      </c>
      <c r="T4" s="28">
        <f t="shared" si="1"/>
        <v>37896</v>
      </c>
      <c r="U4" s="28">
        <f t="shared" si="1"/>
        <v>1019412</v>
      </c>
      <c r="V4" s="28">
        <f t="shared" si="1"/>
        <v>64890</v>
      </c>
      <c r="W4" s="28">
        <f t="shared" si="1"/>
        <v>0</v>
      </c>
      <c r="X4" s="28">
        <f t="shared" si="1"/>
        <v>64890</v>
      </c>
      <c r="Y4" s="28">
        <f t="shared" si="1"/>
        <v>778680</v>
      </c>
      <c r="Z4" s="28">
        <f t="shared" si="1"/>
        <v>38940</v>
      </c>
      <c r="AA4" s="28">
        <f t="shared" si="1"/>
        <v>0</v>
      </c>
      <c r="AB4" s="28">
        <v>4</v>
      </c>
      <c r="AC4" s="28">
        <v>1</v>
      </c>
      <c r="AD4" s="22">
        <f t="shared" ref="AD4:AD9" si="2">SUM(AB4+AC4)</f>
        <v>5</v>
      </c>
    </row>
    <row r="5" spans="1:30" s="37" customFormat="1" ht="16.7" customHeight="1">
      <c r="A5" s="30" t="s">
        <v>31</v>
      </c>
      <c r="B5" s="30" t="s">
        <v>32</v>
      </c>
      <c r="C5" s="30" t="s">
        <v>27</v>
      </c>
      <c r="D5" s="30" t="s">
        <v>33</v>
      </c>
      <c r="E5" s="31" t="s">
        <v>34</v>
      </c>
      <c r="F5" s="32">
        <v>17330</v>
      </c>
      <c r="G5" s="32">
        <f>F5*12</f>
        <v>207960</v>
      </c>
      <c r="H5" s="32">
        <v>870</v>
      </c>
      <c r="I5" s="32">
        <f>F5+H5</f>
        <v>18200</v>
      </c>
      <c r="J5" s="33">
        <f>H5*12</f>
        <v>10440</v>
      </c>
      <c r="K5" s="33">
        <v>750</v>
      </c>
      <c r="L5" s="32">
        <f>K5*12</f>
        <v>9000</v>
      </c>
      <c r="M5" s="32">
        <f>IF(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&gt;0,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,0)</f>
        <v>0</v>
      </c>
      <c r="N5" s="32">
        <f>M5*12</f>
        <v>0</v>
      </c>
      <c r="O5" s="32">
        <f>ROUND(I5*0.2%,0)</f>
        <v>36</v>
      </c>
      <c r="P5" s="32">
        <f>O5*12</f>
        <v>432</v>
      </c>
      <c r="Q5" s="32">
        <f>ROUND(I5*3%,0)</f>
        <v>546</v>
      </c>
      <c r="R5" s="32">
        <f>Q5*12</f>
        <v>6552</v>
      </c>
      <c r="S5" s="34">
        <f>G5+J5+N5+R5</f>
        <v>224952</v>
      </c>
      <c r="T5" s="35">
        <f>L5+P5</f>
        <v>9432</v>
      </c>
      <c r="U5" s="36">
        <f>T5+S5</f>
        <v>234384</v>
      </c>
      <c r="V5" s="32">
        <v>15090</v>
      </c>
      <c r="W5" s="32">
        <v>0</v>
      </c>
      <c r="X5" s="32">
        <v>15090</v>
      </c>
      <c r="Y5" s="32">
        <v>181080</v>
      </c>
      <c r="Z5" s="32">
        <v>9060</v>
      </c>
      <c r="AB5" s="38"/>
      <c r="AC5" s="38"/>
      <c r="AD5" s="22">
        <f t="shared" si="2"/>
        <v>0</v>
      </c>
    </row>
    <row r="6" spans="1:30" s="41" customFormat="1" ht="16.7" customHeight="1">
      <c r="A6" s="39" t="s">
        <v>35</v>
      </c>
      <c r="B6" s="39" t="s">
        <v>36</v>
      </c>
      <c r="C6" s="39" t="s">
        <v>27</v>
      </c>
      <c r="D6" s="39" t="s">
        <v>37</v>
      </c>
      <c r="E6" s="40" t="s">
        <v>38</v>
      </c>
      <c r="F6" s="33">
        <v>18750</v>
      </c>
      <c r="G6" s="33">
        <f>F6*12</f>
        <v>225000</v>
      </c>
      <c r="H6" s="33">
        <v>940</v>
      </c>
      <c r="I6" s="32">
        <f>F6+H6</f>
        <v>19690</v>
      </c>
      <c r="J6" s="33">
        <f>H6*12</f>
        <v>11280</v>
      </c>
      <c r="K6" s="33">
        <v>750</v>
      </c>
      <c r="L6" s="32">
        <f>K6*12</f>
        <v>9000</v>
      </c>
      <c r="M6" s="33">
        <f>IF(IF(B6="คนงาน",IF((10000-I6)&gt;1500,1500,10000-I6),IF(B6="เจ้าหน้าที่รักษาความปลอดภัย",IF((10000-I6)&gt;1500,1500,10000-I6),IF(B6="พนักงานขับรถยนต์",IF((10000-I6)&gt;1500,1500,10000-I6),IF(E6="ปริญญาตรี",IF((15000-I6)&gt;1500,1500,15000-I6),IF((13285-I6)&gt;1500,1500,13285-I6)))))&gt;0,IF(B6="คนงาน",IF((10000-I6)&gt;1500,1500,10000-I6),IF(B6="เจ้าหน้าที่รักษาความปลอดภัย",IF((10000-I6)&gt;1500,1500,10000-I6),IF(B6="พนักงานขับรถยนต์",IF((10000-I6)&gt;1500,1500,10000-I6),IF(E6="ปริญญาตรี",IF((15000-I6)&gt;1500,1500,15000-I6),IF((13285-I6)&gt;1500,1500,13285-I6))))),0)</f>
        <v>0</v>
      </c>
      <c r="N6" s="32">
        <f>M6*12</f>
        <v>0</v>
      </c>
      <c r="O6" s="32">
        <f>ROUND(I6*0.2%,0)</f>
        <v>39</v>
      </c>
      <c r="P6" s="32">
        <f>O6*12</f>
        <v>468</v>
      </c>
      <c r="Q6" s="32">
        <f>ROUND(I6*3%,0)</f>
        <v>591</v>
      </c>
      <c r="R6" s="32">
        <f>Q6*12</f>
        <v>7092</v>
      </c>
      <c r="S6" s="34">
        <f>G6+J6+N6+R6</f>
        <v>243372</v>
      </c>
      <c r="T6" s="35">
        <f>L6+P6</f>
        <v>9468</v>
      </c>
      <c r="U6" s="36">
        <f>T6+S6</f>
        <v>252840</v>
      </c>
      <c r="V6" s="33">
        <v>15800</v>
      </c>
      <c r="W6" s="33">
        <v>0</v>
      </c>
      <c r="X6" s="33">
        <v>15800</v>
      </c>
      <c r="Y6" s="33">
        <v>189600</v>
      </c>
      <c r="Z6" s="33">
        <v>9480</v>
      </c>
      <c r="AB6" s="42"/>
      <c r="AC6" s="42"/>
      <c r="AD6" s="22">
        <f t="shared" si="2"/>
        <v>0</v>
      </c>
    </row>
    <row r="7" spans="1:30" s="37" customFormat="1" ht="16.7" customHeight="1">
      <c r="A7" s="30" t="s">
        <v>39</v>
      </c>
      <c r="B7" s="30" t="s">
        <v>40</v>
      </c>
      <c r="C7" s="30" t="s">
        <v>27</v>
      </c>
      <c r="D7" s="30" t="s">
        <v>41</v>
      </c>
      <c r="E7" s="31" t="s">
        <v>38</v>
      </c>
      <c r="F7" s="32">
        <v>21010</v>
      </c>
      <c r="G7" s="32">
        <f>F7*12</f>
        <v>252120</v>
      </c>
      <c r="H7" s="32">
        <v>1060</v>
      </c>
      <c r="I7" s="32">
        <f>F7+H7</f>
        <v>22070</v>
      </c>
      <c r="J7" s="33">
        <f>H7*12</f>
        <v>12720</v>
      </c>
      <c r="K7" s="33">
        <v>750</v>
      </c>
      <c r="L7" s="32">
        <f>K7*12</f>
        <v>9000</v>
      </c>
      <c r="M7" s="32">
        <f>IF(IF(B7="คนงาน",IF((10000-I7)&gt;1500,1500,10000-I7),IF(B7="เจ้าหน้าที่รักษาความปลอดภัย",IF((10000-I7)&gt;1500,1500,10000-I7),IF(B7="พนักงานขับรถยนต์",IF((10000-I7)&gt;1500,1500,10000-I7),IF(E7="ปริญญาตรี",IF((15000-I7)&gt;1500,1500,15000-I7),IF((13285-I7)&gt;1500,1500,13285-I7)))))&gt;0,IF(B7="คนงาน",IF((10000-I7)&gt;1500,1500,10000-I7),IF(B7="เจ้าหน้าที่รักษาความปลอดภัย",IF((10000-I7)&gt;1500,1500,10000-I7),IF(B7="พนักงานขับรถยนต์",IF((10000-I7)&gt;1500,1500,10000-I7),IF(E7="ปริญญาตรี",IF((15000-I7)&gt;1500,1500,15000-I7),IF((13285-I7)&gt;1500,1500,13285-I7))))),0)</f>
        <v>0</v>
      </c>
      <c r="N7" s="32">
        <f>M7*12</f>
        <v>0</v>
      </c>
      <c r="O7" s="32">
        <f>ROUND(I7*0.2%,0)</f>
        <v>44</v>
      </c>
      <c r="P7" s="32">
        <f>O7*12</f>
        <v>528</v>
      </c>
      <c r="Q7" s="32">
        <f>ROUND(I7*3%,0)</f>
        <v>662</v>
      </c>
      <c r="R7" s="32">
        <f>Q7*12</f>
        <v>7944</v>
      </c>
      <c r="S7" s="34">
        <f>G7+J7+N7+R7</f>
        <v>272784</v>
      </c>
      <c r="T7" s="35">
        <f>L7+P7</f>
        <v>9528</v>
      </c>
      <c r="U7" s="36">
        <f>T7+S7</f>
        <v>282312</v>
      </c>
      <c r="V7" s="32">
        <v>18340</v>
      </c>
      <c r="W7" s="32">
        <v>0</v>
      </c>
      <c r="X7" s="32">
        <v>18340</v>
      </c>
      <c r="Y7" s="32">
        <v>220080</v>
      </c>
      <c r="Z7" s="32">
        <v>11004</v>
      </c>
      <c r="AB7" s="38"/>
      <c r="AC7" s="38"/>
      <c r="AD7" s="22">
        <f t="shared" si="2"/>
        <v>0</v>
      </c>
    </row>
    <row r="8" spans="1:30" s="41" customFormat="1" ht="16.7" customHeight="1">
      <c r="A8" s="39" t="s">
        <v>42</v>
      </c>
      <c r="B8" s="39" t="s">
        <v>43</v>
      </c>
      <c r="C8" s="39" t="s">
        <v>27</v>
      </c>
      <c r="D8" s="39" t="s">
        <v>44</v>
      </c>
      <c r="E8" s="40" t="s">
        <v>38</v>
      </c>
      <c r="F8" s="33">
        <v>18520</v>
      </c>
      <c r="G8" s="33">
        <f>F8*12</f>
        <v>222240</v>
      </c>
      <c r="H8" s="33">
        <v>930</v>
      </c>
      <c r="I8" s="32">
        <f>F8+H8</f>
        <v>19450</v>
      </c>
      <c r="J8" s="33">
        <f>H8*12</f>
        <v>11160</v>
      </c>
      <c r="K8" s="33">
        <v>750</v>
      </c>
      <c r="L8" s="32">
        <f>K8*12</f>
        <v>9000</v>
      </c>
      <c r="M8" s="33">
        <f>IF(IF(B8="คนงาน",IF((10000-I8)&gt;1500,1500,10000-I8),IF(B8="เจ้าหน้าที่รักษาความปลอดภัย",IF((10000-I8)&gt;1500,1500,10000-I8),IF(B8="พนักงานขับรถยนต์",IF((10000-I8)&gt;1500,1500,10000-I8),IF(E8="ปริญญาตรี",IF((15000-I8)&gt;1500,1500,15000-I8),IF((13285-I8)&gt;1500,1500,13285-I8)))))&gt;0,IF(B8="คนงาน",IF((10000-I8)&gt;1500,1500,10000-I8),IF(B8="เจ้าหน้าที่รักษาความปลอดภัย",IF((10000-I8)&gt;1500,1500,10000-I8),IF(B8="พนักงานขับรถยนต์",IF((10000-I8)&gt;1500,1500,10000-I8),IF(E8="ปริญญาตรี",IF((15000-I8)&gt;1500,1500,15000-I8),IF((13285-I8)&gt;1500,1500,13285-I8))))),0)</f>
        <v>0</v>
      </c>
      <c r="N8" s="32">
        <f>M8*12</f>
        <v>0</v>
      </c>
      <c r="O8" s="32">
        <f>ROUND(I8*0.2%,0)</f>
        <v>39</v>
      </c>
      <c r="P8" s="32">
        <f>O8*12</f>
        <v>468</v>
      </c>
      <c r="Q8" s="32">
        <f>ROUND(I8*3%,0)</f>
        <v>584</v>
      </c>
      <c r="R8" s="32">
        <f>Q8*12</f>
        <v>7008</v>
      </c>
      <c r="S8" s="34">
        <f>G8+J8+N8+R8</f>
        <v>240408</v>
      </c>
      <c r="T8" s="35">
        <f>L8+P8</f>
        <v>9468</v>
      </c>
      <c r="U8" s="36">
        <f>T8+S8</f>
        <v>249876</v>
      </c>
      <c r="V8" s="33">
        <v>15660</v>
      </c>
      <c r="W8" s="33">
        <v>0</v>
      </c>
      <c r="X8" s="33">
        <v>15660</v>
      </c>
      <c r="Y8" s="33">
        <v>187920</v>
      </c>
      <c r="Z8" s="33">
        <v>9396</v>
      </c>
      <c r="AB8" s="42"/>
      <c r="AC8" s="42"/>
      <c r="AD8" s="22">
        <f t="shared" si="2"/>
        <v>0</v>
      </c>
    </row>
    <row r="9" spans="1:30" s="48" customFormat="1" ht="18.75" customHeight="1">
      <c r="A9" s="43" t="s">
        <v>45</v>
      </c>
      <c r="B9" s="44"/>
      <c r="C9" s="44"/>
      <c r="D9" s="44"/>
      <c r="E9" s="45"/>
      <c r="F9" s="46">
        <f>SUM(F3)</f>
        <v>75610</v>
      </c>
      <c r="G9" s="46">
        <f t="shared" ref="G9:AC9" si="3">SUM(G3)</f>
        <v>907320</v>
      </c>
      <c r="H9" s="46">
        <f t="shared" si="3"/>
        <v>3800</v>
      </c>
      <c r="I9" s="46">
        <f t="shared" si="3"/>
        <v>79410</v>
      </c>
      <c r="J9" s="46">
        <f t="shared" si="3"/>
        <v>45600</v>
      </c>
      <c r="K9" s="46">
        <f t="shared" si="3"/>
        <v>3000</v>
      </c>
      <c r="L9" s="46">
        <f t="shared" si="3"/>
        <v>36000</v>
      </c>
      <c r="M9" s="46">
        <f t="shared" si="3"/>
        <v>0</v>
      </c>
      <c r="N9" s="46">
        <f t="shared" si="3"/>
        <v>0</v>
      </c>
      <c r="O9" s="46">
        <f t="shared" si="3"/>
        <v>158</v>
      </c>
      <c r="P9" s="46">
        <f t="shared" si="3"/>
        <v>1896</v>
      </c>
      <c r="Q9" s="46">
        <f t="shared" si="3"/>
        <v>2383</v>
      </c>
      <c r="R9" s="46">
        <f t="shared" si="3"/>
        <v>28596</v>
      </c>
      <c r="S9" s="46">
        <f t="shared" si="3"/>
        <v>981516</v>
      </c>
      <c r="T9" s="46">
        <f t="shared" si="3"/>
        <v>37896</v>
      </c>
      <c r="U9" s="46">
        <f t="shared" si="3"/>
        <v>1019412</v>
      </c>
      <c r="V9" s="47" t="e">
        <f t="shared" si="3"/>
        <v>#REF!</v>
      </c>
      <c r="W9" s="47" t="e">
        <f t="shared" si="3"/>
        <v>#REF!</v>
      </c>
      <c r="X9" s="47" t="e">
        <f t="shared" si="3"/>
        <v>#REF!</v>
      </c>
      <c r="Y9" s="47" t="e">
        <f t="shared" si="3"/>
        <v>#REF!</v>
      </c>
      <c r="Z9" s="47" t="e">
        <f t="shared" si="3"/>
        <v>#REF!</v>
      </c>
      <c r="AA9" s="47" t="e">
        <f t="shared" si="3"/>
        <v>#REF!</v>
      </c>
      <c r="AB9" s="47" t="e">
        <f t="shared" si="3"/>
        <v>#REF!</v>
      </c>
      <c r="AC9" s="47" t="e">
        <f t="shared" si="3"/>
        <v>#REF!</v>
      </c>
      <c r="AD9" s="22" t="e">
        <f t="shared" si="2"/>
        <v>#REF!</v>
      </c>
    </row>
  </sheetData>
  <mergeCells count="3">
    <mergeCell ref="A1:Z1"/>
    <mergeCell ref="A3:D3"/>
    <mergeCell ref="A4:B4"/>
  </mergeCells>
  <printOptions horizontalCentered="1"/>
  <pageMargins left="0.19685039370078741" right="0" top="0.59055118110236227" bottom="0.39370078740157483" header="0.31496062992125984" footer="0.19685039370078741"/>
  <pageSetup paperSize="9" scale="67" orientation="landscape" horizontalDpi="300" verticalDpi="300" r:id="rId1"/>
  <headerFooter>
    <oddFooter>&amp;Cหน้าที่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สรุป69เกษตร</vt:lpstr>
      <vt:lpstr>สรุป69เกษตร!Print_Area</vt:lpstr>
      <vt:lpstr>สรุป69เกษตร!Print_Titles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tonplan</dc:creator>
  <cp:lastModifiedBy>tonplan</cp:lastModifiedBy>
  <dcterms:created xsi:type="dcterms:W3CDTF">2025-07-14T04:13:21Z</dcterms:created>
  <dcterms:modified xsi:type="dcterms:W3CDTF">2025-07-14T04:13:32Z</dcterms:modified>
</cp:coreProperties>
</file>