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40.30\e\ประมาณการรายรับ ประจำปีงบประมาณ พ.ศ. 2569\7. ประชุมชี้แจงหลักเกณฑ์จัดทำงบประมาณ พ.ศ. 2569 7 กรกฎาคม 2568\งบบุคลากร\"/>
    </mc:Choice>
  </mc:AlternateContent>
  <xr:revisionPtr revIDLastSave="0" documentId="13_ncr:1_{09355AE6-F189-4919-9562-F53242AB0E3C}" xr6:coauthVersionLast="47" xr6:coauthVersionMax="47" xr10:uidLastSave="{00000000-0000-0000-0000-000000000000}"/>
  <bookViews>
    <workbookView xWindow="-120" yWindow="-120" windowWidth="24240" windowHeight="13140" xr2:uid="{CC1E2B63-97B1-424A-9E58-7C32A81C3D0D}"/>
  </bookViews>
  <sheets>
    <sheet name="สรุป69วิทย์" sheetId="1" r:id="rId1"/>
  </sheets>
  <definedNames>
    <definedName name="_xlnm.Print_Area" localSheetId="0">สรุป69วิทย์!$A$1:$U$15</definedName>
    <definedName name="_xlnm.Print_Titles" localSheetId="0">สรุป69วิทย์!$2:$2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5" i="1" l="1"/>
  <c r="AB15" i="1"/>
  <c r="AA15" i="1"/>
  <c r="Z15" i="1"/>
  <c r="Y15" i="1"/>
  <c r="X15" i="1"/>
  <c r="W15" i="1"/>
  <c r="V15" i="1"/>
  <c r="AD14" i="1"/>
  <c r="O14" i="1"/>
  <c r="P14" i="1" s="1"/>
  <c r="T14" i="1" s="1"/>
  <c r="M14" i="1"/>
  <c r="N14" i="1" s="1"/>
  <c r="L14" i="1"/>
  <c r="J14" i="1"/>
  <c r="I14" i="1"/>
  <c r="Q14" i="1" s="1"/>
  <c r="G14" i="1"/>
  <c r="AD13" i="1"/>
  <c r="Q13" i="1"/>
  <c r="R13" i="1" s="1"/>
  <c r="O13" i="1"/>
  <c r="P13" i="1" s="1"/>
  <c r="L13" i="1"/>
  <c r="T13" i="1" s="1"/>
  <c r="J13" i="1"/>
  <c r="J12" i="1" s="1"/>
  <c r="I13" i="1"/>
  <c r="M13" i="1" s="1"/>
  <c r="G13" i="1"/>
  <c r="AD12" i="1"/>
  <c r="L12" i="1"/>
  <c r="K12" i="1"/>
  <c r="I12" i="1"/>
  <c r="H12" i="1"/>
  <c r="G12" i="1"/>
  <c r="F12" i="1"/>
  <c r="AD11" i="1"/>
  <c r="L11" i="1"/>
  <c r="J11" i="1"/>
  <c r="I11" i="1"/>
  <c r="Q11" i="1" s="1"/>
  <c r="R11" i="1" s="1"/>
  <c r="G11" i="1"/>
  <c r="AD10" i="1"/>
  <c r="O10" i="1"/>
  <c r="P10" i="1" s="1"/>
  <c r="N10" i="1"/>
  <c r="M10" i="1"/>
  <c r="L10" i="1"/>
  <c r="L9" i="1" s="1"/>
  <c r="L6" i="1" s="1"/>
  <c r="L3" i="1" s="1"/>
  <c r="L15" i="1" s="1"/>
  <c r="J10" i="1"/>
  <c r="I10" i="1"/>
  <c r="Q10" i="1" s="1"/>
  <c r="G10" i="1"/>
  <c r="G9" i="1" s="1"/>
  <c r="AD9" i="1"/>
  <c r="K9" i="1"/>
  <c r="J9" i="1"/>
  <c r="H9" i="1"/>
  <c r="H6" i="1" s="1"/>
  <c r="F9" i="1"/>
  <c r="AD8" i="1"/>
  <c r="O8" i="1"/>
  <c r="P8" i="1" s="1"/>
  <c r="N8" i="1"/>
  <c r="L8" i="1"/>
  <c r="T8" i="1" s="1"/>
  <c r="J8" i="1"/>
  <c r="I8" i="1"/>
  <c r="Q8" i="1" s="1"/>
  <c r="R8" i="1" s="1"/>
  <c r="S8" i="1" s="1"/>
  <c r="G8" i="1"/>
  <c r="AD7" i="1"/>
  <c r="L7" i="1"/>
  <c r="J7" i="1"/>
  <c r="I7" i="1"/>
  <c r="O7" i="1" s="1"/>
  <c r="G7" i="1"/>
  <c r="AD6" i="1"/>
  <c r="K6" i="1"/>
  <c r="J6" i="1"/>
  <c r="F6" i="1"/>
  <c r="AD5" i="1"/>
  <c r="Q5" i="1"/>
  <c r="R5" i="1" s="1"/>
  <c r="R4" i="1" s="1"/>
  <c r="O5" i="1"/>
  <c r="P5" i="1" s="1"/>
  <c r="P4" i="1" s="1"/>
  <c r="M5" i="1"/>
  <c r="N5" i="1" s="1"/>
  <c r="N4" i="1" s="1"/>
  <c r="L5" i="1"/>
  <c r="T5" i="1" s="1"/>
  <c r="J5" i="1"/>
  <c r="J4" i="1" s="1"/>
  <c r="J3" i="1" s="1"/>
  <c r="J15" i="1" s="1"/>
  <c r="I5" i="1"/>
  <c r="I4" i="1" s="1"/>
  <c r="G5" i="1"/>
  <c r="S5" i="1" s="1"/>
  <c r="S4" i="1" s="1"/>
  <c r="AD4" i="1"/>
  <c r="Q4" i="1"/>
  <c r="M4" i="1"/>
  <c r="L4" i="1"/>
  <c r="K4" i="1"/>
  <c r="H4" i="1"/>
  <c r="G4" i="1"/>
  <c r="F4" i="1"/>
  <c r="F3" i="1" s="1"/>
  <c r="F15" i="1" s="1"/>
  <c r="AD3" i="1"/>
  <c r="AD15" i="1" s="1"/>
  <c r="AB3" i="1"/>
  <c r="K3" i="1"/>
  <c r="K15" i="1" s="1"/>
  <c r="P7" i="1" l="1"/>
  <c r="S13" i="1"/>
  <c r="H3" i="1"/>
  <c r="H15" i="1" s="1"/>
  <c r="Q9" i="1"/>
  <c r="R10" i="1"/>
  <c r="R9" i="1" s="1"/>
  <c r="R12" i="1"/>
  <c r="U8" i="1"/>
  <c r="R14" i="1"/>
  <c r="S14" i="1" s="1"/>
  <c r="U14" i="1" s="1"/>
  <c r="Q12" i="1"/>
  <c r="S10" i="1"/>
  <c r="N13" i="1"/>
  <c r="N12" i="1" s="1"/>
  <c r="M12" i="1"/>
  <c r="U5" i="1"/>
  <c r="U4" i="1" s="1"/>
  <c r="T4" i="1"/>
  <c r="T12" i="1"/>
  <c r="G3" i="1"/>
  <c r="G15" i="1" s="1"/>
  <c r="P12" i="1"/>
  <c r="T10" i="1"/>
  <c r="G6" i="1"/>
  <c r="Q7" i="1"/>
  <c r="O4" i="1"/>
  <c r="O12" i="1"/>
  <c r="M11" i="1"/>
  <c r="N11" i="1" s="1"/>
  <c r="M7" i="1"/>
  <c r="O11" i="1"/>
  <c r="I9" i="1"/>
  <c r="I6" i="1" s="1"/>
  <c r="I3" i="1" s="1"/>
  <c r="I15" i="1" s="1"/>
  <c r="M9" i="1" l="1"/>
  <c r="U10" i="1"/>
  <c r="Q6" i="1"/>
  <c r="Q3" i="1" s="1"/>
  <c r="Q15" i="1" s="1"/>
  <c r="R7" i="1"/>
  <c r="R6" i="1" s="1"/>
  <c r="R3" i="1" s="1"/>
  <c r="R15" i="1" s="1"/>
  <c r="S12" i="1"/>
  <c r="O3" i="1"/>
  <c r="O15" i="1" s="1"/>
  <c r="M6" i="1"/>
  <c r="M3" i="1" s="1"/>
  <c r="M15" i="1" s="1"/>
  <c r="N7" i="1"/>
  <c r="U13" i="1"/>
  <c r="U12" i="1" s="1"/>
  <c r="T7" i="1"/>
  <c r="N9" i="1"/>
  <c r="S11" i="1"/>
  <c r="S9" i="1" s="1"/>
  <c r="P11" i="1"/>
  <c r="O9" i="1"/>
  <c r="O6" i="1" s="1"/>
  <c r="T11" i="1" l="1"/>
  <c r="P9" i="1"/>
  <c r="P6" i="1" s="1"/>
  <c r="P3" i="1" s="1"/>
  <c r="P15" i="1" s="1"/>
  <c r="U7" i="1"/>
  <c r="N6" i="1"/>
  <c r="N3" i="1" s="1"/>
  <c r="N15" i="1" s="1"/>
  <c r="S7" i="1"/>
  <c r="S6" i="1" s="1"/>
  <c r="S3" i="1" s="1"/>
  <c r="S15" i="1" s="1"/>
  <c r="U11" i="1" l="1"/>
  <c r="U9" i="1" s="1"/>
  <c r="T9" i="1"/>
  <c r="T6" i="1" s="1"/>
  <c r="T3" i="1" s="1"/>
  <c r="T15" i="1" s="1"/>
  <c r="U6" i="1"/>
  <c r="U3" i="1" s="1"/>
  <c r="U15" i="1" s="1"/>
</calcChain>
</file>

<file path=xl/sharedStrings.xml><?xml version="1.0" encoding="utf-8"?>
<sst xmlns="http://schemas.openxmlformats.org/spreadsheetml/2006/main" count="71" uniqueCount="58">
  <si>
    <t>คำขอตั้งงบประมาณเงินรายได้ลูกจ้างชั่วคราว  รายเดือน ประจำปีงบประมาณ พ.ศ. 2569</t>
  </si>
  <si>
    <t>ชื่อ - สกุล</t>
  </si>
  <si>
    <t>ชื่อตำแหน่ง</t>
  </si>
  <si>
    <t>ประเภทอัตรา</t>
  </si>
  <si>
    <t>เลขตำแหน่ง</t>
  </si>
  <si>
    <t>วุฒิการศึกษาที่บรรจุ</t>
  </si>
  <si>
    <t>เงินเดือน</t>
  </si>
  <si>
    <t>เงินเดือน*12</t>
  </si>
  <si>
    <t>เงินเลื่อนขั้น</t>
  </si>
  <si>
    <t>เงินเดือน+
เงินเลื่อนขั้น</t>
  </si>
  <si>
    <t>เงินเลื่อนขั้น*12</t>
  </si>
  <si>
    <t>ประกันสังคม</t>
  </si>
  <si>
    <t>ประกัน
สังคม*12</t>
  </si>
  <si>
    <t>ค่า
ครองชีพ</t>
  </si>
  <si>
    <t>ค่าครองชีพ*12</t>
  </si>
  <si>
    <t>กองทุน
ทดแทน
 0.2%</t>
  </si>
  <si>
    <t>กองทุน
ทดแทน 
0.2%*12</t>
  </si>
  <si>
    <t>กองทุนสำรองเลี้ยงชีพ</t>
  </si>
  <si>
    <t>กองทุนสำรองเลี้ยงชีพ*12</t>
  </si>
  <si>
    <t>รวมงบบุคลากร</t>
  </si>
  <si>
    <t>รวมงบ
ใช้สอย</t>
  </si>
  <si>
    <t>รวม</t>
  </si>
  <si>
    <t>รวมเงินเลื่อนขั้น</t>
  </si>
  <si>
    <t>เงินเพิ่ม</t>
  </si>
  <si>
    <t>รวมทั้งสิ้น</t>
  </si>
  <si>
    <t>รวมเงินเดือนทั้งปี</t>
  </si>
  <si>
    <t>งบประกันสังคม</t>
  </si>
  <si>
    <t>อัตราเดิม</t>
  </si>
  <si>
    <t>อัตราใหม่</t>
  </si>
  <si>
    <r>
      <t>คณะวิทยาศาสตร์และเทคโนโลยี</t>
    </r>
    <r>
      <rPr>
        <sz val="14"/>
        <rFont val="TH SarabunPSK"/>
        <family val="2"/>
      </rPr>
      <t>    (รวมทั้งหมด 7 คน)</t>
    </r>
  </si>
  <si>
    <t>  งานบริหารทั่วไป</t>
  </si>
  <si>
    <t>    2 นางสาว ณัฐธิดา  อบภิรมย์</t>
  </si>
  <si>
    <t>ผู้ปฏิบัติงานบริหาร</t>
  </si>
  <si>
    <t>CW 382</t>
  </si>
  <si>
    <t>อนุปริญญา</t>
  </si>
  <si>
    <r>
      <t>  </t>
    </r>
    <r>
      <rPr>
        <b/>
        <sz val="14"/>
        <rFont val="TH SarabunPSK"/>
        <family val="2"/>
      </rPr>
      <t>งานบริการการศึกษา</t>
    </r>
  </si>
  <si>
    <t>    1 นางสาว เกษสุดา  สิงห์สุข</t>
  </si>
  <si>
    <t>นักวิชาการศึกษา</t>
  </si>
  <si>
    <t>CW 254</t>
  </si>
  <si>
    <t>ปริญญาตรี</t>
  </si>
  <si>
    <t>    2 นาย เอกพร  ธรรมยศ</t>
  </si>
  <si>
    <t>CW 328</t>
  </si>
  <si>
    <r>
      <t>  </t>
    </r>
    <r>
      <rPr>
        <b/>
        <sz val="14"/>
        <rFont val="TH SarabunPSK"/>
        <family val="2"/>
      </rPr>
      <t>ศูนย์วิทยาศาสตร์</t>
    </r>
  </si>
  <si>
    <t>    1 นาย สมชาย  ศรีอริยาภรณ์</t>
  </si>
  <si>
    <t>ผู้ปฏิบัติงานโสตทัศนูปกรณ์</t>
  </si>
  <si>
    <t>CW 149</t>
  </si>
  <si>
    <t>ประกาศนียบัตรวิชาชีพ</t>
  </si>
  <si>
    <t>    2 นาย ธนพล  คำปิตะ</t>
  </si>
  <si>
    <t>ช่างเครื่องคอมพิวเตอร์</t>
  </si>
  <si>
    <t>CW 360</t>
  </si>
  <si>
    <r>
      <t>  </t>
    </r>
    <r>
      <rPr>
        <b/>
        <sz val="14"/>
        <rFont val="TH SarabunPSK"/>
        <family val="2"/>
      </rPr>
      <t>ศูนย์เทคโนโลยีที่เหมาะสม</t>
    </r>
  </si>
  <si>
    <t>    1 นาย นพรัตน์  โคตรสุโน</t>
  </si>
  <si>
    <t>CW 155</t>
  </si>
  <si>
    <t>มัธยมศึกษาปีที่ 6 (ม.6)</t>
  </si>
  <si>
    <t>    2 นาย วิชิต  ศรีลำไพ</t>
  </si>
  <si>
    <t>CW 156</t>
  </si>
  <si>
    <t>ประถมศึกษาปีที่ 4</t>
  </si>
  <si>
    <t>รวมทั้งสิ้น 7 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</si>
</sst>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color theme="1"/>
      <name val="Calibri"/>
      <family val="2"/>
      <scheme val="minor"/>
    </font>
    <font>
      <b/>
      <u/>
      <sz val="14"/>
      <name val="TH SarabunPSK"/>
      <family val="2"/>
    </font>
    <font>
      <u/>
      <sz val="14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rgb="FF78C7D8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5F4EF"/>
        <bgColor indexed="64"/>
      </patternFill>
    </fill>
    <fill>
      <patternFill patternType="solid">
        <fgColor rgb="FFFBFBFB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8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164" fontId="3" fillId="4" borderId="2" xfId="1" applyNumberFormat="1" applyFont="1" applyFill="1" applyBorder="1" applyAlignment="1">
      <alignment horizontal="center" vertical="center" wrapText="1"/>
    </xf>
    <xf numFmtId="164" fontId="3" fillId="5" borderId="2" xfId="1" applyNumberFormat="1" applyFont="1" applyFill="1" applyBorder="1" applyAlignment="1">
      <alignment horizontal="center" vertical="center" wrapText="1"/>
    </xf>
    <xf numFmtId="164" fontId="3" fillId="6" borderId="2" xfId="1" applyNumberFormat="1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7" borderId="6" xfId="0" applyFont="1" applyFill="1" applyBorder="1" applyAlignment="1">
      <alignment wrapText="1"/>
    </xf>
    <xf numFmtId="0" fontId="3" fillId="7" borderId="7" xfId="0" applyFont="1" applyFill="1" applyBorder="1" applyAlignment="1">
      <alignment wrapText="1"/>
    </xf>
    <xf numFmtId="0" fontId="3" fillId="7" borderId="8" xfId="0" applyFont="1" applyFill="1" applyBorder="1" applyAlignment="1">
      <alignment wrapText="1"/>
    </xf>
    <xf numFmtId="43" fontId="2" fillId="7" borderId="9" xfId="1" applyFont="1" applyFill="1" applyBorder="1" applyAlignment="1">
      <alignment horizontal="right" wrapText="1"/>
    </xf>
    <xf numFmtId="164" fontId="3" fillId="7" borderId="9" xfId="1" applyNumberFormat="1" applyFont="1" applyFill="1" applyBorder="1" applyAlignment="1">
      <alignment horizontal="right" wrapText="1"/>
    </xf>
    <xf numFmtId="164" fontId="3" fillId="8" borderId="9" xfId="1" applyNumberFormat="1" applyFont="1" applyFill="1" applyBorder="1" applyAlignment="1">
      <alignment horizontal="right" wrapText="1"/>
    </xf>
    <xf numFmtId="0" fontId="2" fillId="8" borderId="0" xfId="0" applyFont="1" applyFill="1"/>
    <xf numFmtId="0" fontId="2" fillId="8" borderId="5" xfId="0" applyFont="1" applyFill="1" applyBorder="1"/>
    <xf numFmtId="0" fontId="3" fillId="9" borderId="6" xfId="0" applyFont="1" applyFill="1" applyBorder="1" applyAlignment="1">
      <alignment wrapText="1"/>
    </xf>
    <xf numFmtId="0" fontId="3" fillId="9" borderId="8" xfId="0" applyFont="1" applyFill="1" applyBorder="1" applyAlignment="1">
      <alignment wrapText="1"/>
    </xf>
    <xf numFmtId="0" fontId="3" fillId="9" borderId="9" xfId="0" applyFont="1" applyFill="1" applyBorder="1" applyAlignment="1">
      <alignment wrapText="1"/>
    </xf>
    <xf numFmtId="0" fontId="3" fillId="9" borderId="9" xfId="0" applyFont="1" applyFill="1" applyBorder="1" applyAlignment="1">
      <alignment horizontal="right" wrapText="1"/>
    </xf>
    <xf numFmtId="164" fontId="5" fillId="9" borderId="9" xfId="1" applyNumberFormat="1" applyFont="1" applyFill="1" applyBorder="1" applyAlignment="1">
      <alignment horizontal="right" wrapText="1"/>
    </xf>
    <xf numFmtId="164" fontId="5" fillId="10" borderId="9" xfId="1" applyNumberFormat="1" applyFont="1" applyFill="1" applyBorder="1" applyAlignment="1">
      <alignment horizontal="right" wrapText="1"/>
    </xf>
    <xf numFmtId="0" fontId="3" fillId="10" borderId="0" xfId="0" applyFont="1" applyFill="1"/>
    <xf numFmtId="0" fontId="3" fillId="10" borderId="5" xfId="0" applyFont="1" applyFill="1" applyBorder="1"/>
    <xf numFmtId="0" fontId="2" fillId="11" borderId="9" xfId="0" applyFont="1" applyFill="1" applyBorder="1" applyAlignment="1">
      <alignment wrapText="1"/>
    </xf>
    <xf numFmtId="0" fontId="2" fillId="11" borderId="9" xfId="0" applyFont="1" applyFill="1" applyBorder="1" applyAlignment="1">
      <alignment horizontal="center" wrapText="1"/>
    </xf>
    <xf numFmtId="164" fontId="2" fillId="11" borderId="9" xfId="1" applyNumberFormat="1" applyFont="1" applyFill="1" applyBorder="1" applyAlignment="1">
      <alignment horizontal="right" wrapText="1"/>
    </xf>
    <xf numFmtId="164" fontId="2" fillId="12" borderId="9" xfId="1" applyNumberFormat="1" applyFont="1" applyFill="1" applyBorder="1" applyAlignment="1">
      <alignment horizontal="right" wrapText="1"/>
    </xf>
    <xf numFmtId="164" fontId="2" fillId="3" borderId="9" xfId="1" applyNumberFormat="1" applyFont="1" applyFill="1" applyBorder="1" applyAlignment="1">
      <alignment horizontal="right" wrapText="1"/>
    </xf>
    <xf numFmtId="164" fontId="2" fillId="5" borderId="9" xfId="1" applyNumberFormat="1" applyFont="1" applyFill="1" applyBorder="1" applyAlignment="1">
      <alignment horizontal="right" wrapText="1"/>
    </xf>
    <xf numFmtId="164" fontId="3" fillId="6" borderId="9" xfId="1" applyNumberFormat="1" applyFont="1" applyFill="1" applyBorder="1" applyAlignment="1">
      <alignment horizontal="right" wrapText="1"/>
    </xf>
    <xf numFmtId="0" fontId="2" fillId="11" borderId="0" xfId="0" applyFont="1" applyFill="1"/>
    <xf numFmtId="0" fontId="2" fillId="11" borderId="5" xfId="0" applyFont="1" applyFill="1" applyBorder="1"/>
    <xf numFmtId="0" fontId="2" fillId="9" borderId="6" xfId="0" applyFont="1" applyFill="1" applyBorder="1" applyAlignment="1">
      <alignment wrapText="1"/>
    </xf>
    <xf numFmtId="0" fontId="2" fillId="9" borderId="8" xfId="0" applyFont="1" applyFill="1" applyBorder="1" applyAlignment="1">
      <alignment wrapText="1"/>
    </xf>
    <xf numFmtId="0" fontId="2" fillId="9" borderId="9" xfId="0" applyFont="1" applyFill="1" applyBorder="1" applyAlignment="1">
      <alignment wrapText="1"/>
    </xf>
    <xf numFmtId="0" fontId="2" fillId="9" borderId="9" xfId="0" applyFont="1" applyFill="1" applyBorder="1" applyAlignment="1">
      <alignment horizontal="right" wrapText="1"/>
    </xf>
    <xf numFmtId="164" fontId="6" fillId="9" borderId="9" xfId="1" applyNumberFormat="1" applyFont="1" applyFill="1" applyBorder="1" applyAlignment="1">
      <alignment horizontal="right" wrapText="1"/>
    </xf>
    <xf numFmtId="164" fontId="6" fillId="10" borderId="9" xfId="1" applyNumberFormat="1" applyFont="1" applyFill="1" applyBorder="1" applyAlignment="1">
      <alignment horizontal="right" wrapText="1"/>
    </xf>
    <xf numFmtId="0" fontId="2" fillId="10" borderId="0" xfId="0" applyFont="1" applyFill="1"/>
    <xf numFmtId="0" fontId="2" fillId="10" borderId="5" xfId="0" applyFont="1" applyFill="1" applyBorder="1"/>
    <xf numFmtId="0" fontId="2" fillId="12" borderId="9" xfId="0" applyFont="1" applyFill="1" applyBorder="1" applyAlignment="1">
      <alignment wrapText="1"/>
    </xf>
    <xf numFmtId="0" fontId="2" fillId="12" borderId="9" xfId="0" applyFont="1" applyFill="1" applyBorder="1" applyAlignment="1">
      <alignment horizontal="center" wrapText="1"/>
    </xf>
    <xf numFmtId="0" fontId="2" fillId="12" borderId="0" xfId="0" applyFont="1" applyFill="1"/>
    <xf numFmtId="0" fontId="2" fillId="12" borderId="5" xfId="0" applyFont="1" applyFill="1" applyBorder="1"/>
    <xf numFmtId="0" fontId="3" fillId="7" borderId="10" xfId="0" applyFont="1" applyFill="1" applyBorder="1" applyAlignment="1">
      <alignment horizontal="center" wrapText="1"/>
    </xf>
    <xf numFmtId="0" fontId="2" fillId="7" borderId="11" xfId="0" applyFont="1" applyFill="1" applyBorder="1" applyAlignment="1">
      <alignment wrapText="1"/>
    </xf>
    <xf numFmtId="0" fontId="2" fillId="7" borderId="11" xfId="0" applyFont="1" applyFill="1" applyBorder="1" applyAlignment="1">
      <alignment horizontal="right" wrapText="1"/>
    </xf>
    <xf numFmtId="164" fontId="3" fillId="7" borderId="11" xfId="1" applyNumberFormat="1" applyFont="1" applyFill="1" applyBorder="1" applyAlignment="1">
      <alignment horizontal="right" wrapText="1"/>
    </xf>
    <xf numFmtId="164" fontId="3" fillId="5" borderId="11" xfId="1" applyNumberFormat="1" applyFont="1" applyFill="1" applyBorder="1" applyAlignment="1">
      <alignment horizontal="right" wrapText="1"/>
    </xf>
    <xf numFmtId="0" fontId="2" fillId="5" borderId="0" xfId="0" applyFont="1" applyFill="1"/>
    <xf numFmtId="164" fontId="2" fillId="0" borderId="0" xfId="1" applyNumberFormat="1" applyFont="1"/>
    <xf numFmtId="164" fontId="3" fillId="0" borderId="0" xfId="1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263D4-81F5-4F57-B393-C77F545E2F8A}">
  <sheetPr>
    <tabColor rgb="FFFFFF00"/>
  </sheetPr>
  <dimension ref="A1:AD15"/>
  <sheetViews>
    <sheetView showGridLines="0" tabSelected="1" zoomScaleNormal="100" zoomScaleSheetLayoutView="90" workbookViewId="0">
      <pane ySplit="2" topLeftCell="A3" activePane="bottomLeft" state="frozen"/>
      <selection pane="bottomLeft" activeCell="A16" sqref="A16"/>
    </sheetView>
  </sheetViews>
  <sheetFormatPr defaultColWidth="9" defaultRowHeight="18.75"/>
  <cols>
    <col min="1" max="1" width="21.5703125" style="2" customWidth="1"/>
    <col min="2" max="2" width="17.42578125" style="2" customWidth="1"/>
    <col min="3" max="3" width="8.28515625" style="2" customWidth="1"/>
    <col min="4" max="4" width="7.140625" style="2" customWidth="1"/>
    <col min="5" max="5" width="15.28515625" style="2" hidden="1" customWidth="1"/>
    <col min="6" max="6" width="9.140625" style="56" customWidth="1"/>
    <col min="7" max="7" width="10.42578125" style="56" customWidth="1"/>
    <col min="8" max="8" width="8.140625" style="56" customWidth="1"/>
    <col min="9" max="9" width="9" style="56" customWidth="1"/>
    <col min="10" max="10" width="8.85546875" style="56" customWidth="1"/>
    <col min="11" max="11" width="9.140625" style="56" customWidth="1"/>
    <col min="12" max="12" width="8.7109375" style="56" customWidth="1"/>
    <col min="13" max="13" width="6.5703125" style="56" customWidth="1"/>
    <col min="14" max="14" width="7.42578125" style="56" customWidth="1"/>
    <col min="15" max="15" width="6.28515625" style="56" customWidth="1"/>
    <col min="16" max="16" width="8.42578125" style="56" customWidth="1"/>
    <col min="17" max="18" width="10.42578125" style="56" customWidth="1"/>
    <col min="19" max="19" width="10.140625" style="56" bestFit="1" customWidth="1"/>
    <col min="20" max="20" width="9.5703125" style="56" customWidth="1"/>
    <col min="21" max="21" width="9.7109375" style="57" customWidth="1"/>
    <col min="22" max="22" width="10.85546875" style="56" hidden="1" customWidth="1"/>
    <col min="23" max="23" width="5.7109375" style="56" hidden="1" customWidth="1"/>
    <col min="24" max="24" width="10.85546875" style="56" hidden="1" customWidth="1"/>
    <col min="25" max="25" width="11.28515625" style="56" hidden="1" customWidth="1"/>
    <col min="26" max="26" width="9.5703125" style="56" hidden="1" customWidth="1"/>
    <col min="27" max="27" width="9" style="2" hidden="1" customWidth="1"/>
    <col min="28" max="28" width="7.140625" style="2" customWidth="1"/>
    <col min="29" max="29" width="7.42578125" style="2" customWidth="1"/>
    <col min="30" max="16384" width="9" style="2"/>
  </cols>
  <sheetData>
    <row r="1" spans="1:30" ht="18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0" s="11" customFormat="1" ht="93.7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4" t="s">
        <v>8</v>
      </c>
      <c r="I2" s="6" t="s">
        <v>9</v>
      </c>
      <c r="J2" s="5" t="s">
        <v>10</v>
      </c>
      <c r="K2" s="4" t="s">
        <v>11</v>
      </c>
      <c r="L2" s="7" t="s">
        <v>12</v>
      </c>
      <c r="M2" s="6" t="s">
        <v>13</v>
      </c>
      <c r="N2" s="5" t="s">
        <v>14</v>
      </c>
      <c r="O2" s="4" t="s">
        <v>15</v>
      </c>
      <c r="P2" s="7" t="s">
        <v>16</v>
      </c>
      <c r="Q2" s="4" t="s">
        <v>17</v>
      </c>
      <c r="R2" s="5" t="s">
        <v>18</v>
      </c>
      <c r="S2" s="5" t="s">
        <v>19</v>
      </c>
      <c r="T2" s="7" t="s">
        <v>20</v>
      </c>
      <c r="U2" s="8" t="s">
        <v>21</v>
      </c>
      <c r="V2" s="9" t="s">
        <v>22</v>
      </c>
      <c r="W2" s="10" t="s">
        <v>23</v>
      </c>
      <c r="X2" s="10" t="s">
        <v>24</v>
      </c>
      <c r="Y2" s="10" t="s">
        <v>25</v>
      </c>
      <c r="Z2" s="10" t="s">
        <v>26</v>
      </c>
      <c r="AB2" s="12" t="s">
        <v>27</v>
      </c>
      <c r="AC2" s="12" t="s">
        <v>28</v>
      </c>
      <c r="AD2" s="12" t="s">
        <v>21</v>
      </c>
    </row>
    <row r="3" spans="1:30" s="19" customFormat="1" ht="16.7" customHeight="1">
      <c r="A3" s="13" t="s">
        <v>29</v>
      </c>
      <c r="B3" s="14"/>
      <c r="C3" s="14"/>
      <c r="D3" s="15"/>
      <c r="E3" s="16"/>
      <c r="F3" s="17">
        <f t="shared" ref="F3:U3" si="0">SUM(F4,F6,F9,F12)</f>
        <v>163950</v>
      </c>
      <c r="G3" s="17">
        <f t="shared" si="0"/>
        <v>1967400</v>
      </c>
      <c r="H3" s="17">
        <f t="shared" si="0"/>
        <v>8230</v>
      </c>
      <c r="I3" s="17">
        <f t="shared" si="0"/>
        <v>172180</v>
      </c>
      <c r="J3" s="17">
        <f t="shared" si="0"/>
        <v>98760</v>
      </c>
      <c r="K3" s="17">
        <f t="shared" si="0"/>
        <v>7353</v>
      </c>
      <c r="L3" s="17">
        <f t="shared" si="0"/>
        <v>88236</v>
      </c>
      <c r="M3" s="17">
        <f t="shared" si="0"/>
        <v>0</v>
      </c>
      <c r="N3" s="17">
        <f t="shared" si="0"/>
        <v>0</v>
      </c>
      <c r="O3" s="17">
        <f t="shared" si="0"/>
        <v>343</v>
      </c>
      <c r="P3" s="17">
        <f t="shared" si="0"/>
        <v>4116</v>
      </c>
      <c r="Q3" s="17">
        <f t="shared" si="0"/>
        <v>5167</v>
      </c>
      <c r="R3" s="17">
        <f t="shared" si="0"/>
        <v>62004</v>
      </c>
      <c r="S3" s="17">
        <f t="shared" si="0"/>
        <v>2128164</v>
      </c>
      <c r="T3" s="17">
        <f t="shared" si="0"/>
        <v>92352</v>
      </c>
      <c r="U3" s="17">
        <f t="shared" si="0"/>
        <v>2220516</v>
      </c>
      <c r="V3" s="18">
        <v>146390</v>
      </c>
      <c r="W3" s="18">
        <v>0</v>
      </c>
      <c r="X3" s="18">
        <v>146390</v>
      </c>
      <c r="Y3" s="18">
        <v>1756680</v>
      </c>
      <c r="Z3" s="18">
        <v>87876</v>
      </c>
      <c r="AB3" s="20">
        <f>SUM(AB4:AB12)</f>
        <v>10</v>
      </c>
      <c r="AC3" s="20"/>
      <c r="AD3" s="20">
        <f t="shared" ref="AD3:AD14" si="1">AB3+AC3</f>
        <v>10</v>
      </c>
    </row>
    <row r="4" spans="1:30" s="27" customFormat="1" ht="16.7" customHeight="1">
      <c r="A4" s="21" t="s">
        <v>30</v>
      </c>
      <c r="B4" s="22"/>
      <c r="C4" s="23"/>
      <c r="D4" s="23"/>
      <c r="E4" s="24"/>
      <c r="F4" s="25">
        <f t="shared" ref="F4:U4" si="2">SUM(F5:F5)</f>
        <v>13950</v>
      </c>
      <c r="G4" s="25">
        <f t="shared" si="2"/>
        <v>167400</v>
      </c>
      <c r="H4" s="25">
        <f t="shared" si="2"/>
        <v>700</v>
      </c>
      <c r="I4" s="25">
        <f t="shared" si="2"/>
        <v>14650</v>
      </c>
      <c r="J4" s="25">
        <f t="shared" si="2"/>
        <v>8400</v>
      </c>
      <c r="K4" s="25">
        <f t="shared" si="2"/>
        <v>733</v>
      </c>
      <c r="L4" s="25">
        <f t="shared" si="2"/>
        <v>8796</v>
      </c>
      <c r="M4" s="25">
        <f t="shared" si="2"/>
        <v>0</v>
      </c>
      <c r="N4" s="25">
        <f t="shared" si="2"/>
        <v>0</v>
      </c>
      <c r="O4" s="25">
        <f t="shared" si="2"/>
        <v>29</v>
      </c>
      <c r="P4" s="25">
        <f t="shared" si="2"/>
        <v>348</v>
      </c>
      <c r="Q4" s="25">
        <f t="shared" si="2"/>
        <v>440</v>
      </c>
      <c r="R4" s="25">
        <f t="shared" si="2"/>
        <v>5280</v>
      </c>
      <c r="S4" s="25">
        <f t="shared" si="2"/>
        <v>181080</v>
      </c>
      <c r="T4" s="25">
        <f t="shared" si="2"/>
        <v>9144</v>
      </c>
      <c r="U4" s="25">
        <f t="shared" si="2"/>
        <v>190224</v>
      </c>
      <c r="V4" s="26">
        <v>27330</v>
      </c>
      <c r="W4" s="26">
        <v>0</v>
      </c>
      <c r="X4" s="26">
        <v>27330</v>
      </c>
      <c r="Y4" s="26">
        <v>327960</v>
      </c>
      <c r="Z4" s="26">
        <v>16404</v>
      </c>
      <c r="AB4" s="28">
        <v>2</v>
      </c>
      <c r="AC4" s="28"/>
      <c r="AD4" s="28">
        <f t="shared" si="1"/>
        <v>2</v>
      </c>
    </row>
    <row r="5" spans="1:30" s="36" customFormat="1" ht="16.7" customHeight="1">
      <c r="A5" s="29" t="s">
        <v>31</v>
      </c>
      <c r="B5" s="29" t="s">
        <v>32</v>
      </c>
      <c r="C5" s="29" t="s">
        <v>27</v>
      </c>
      <c r="D5" s="29" t="s">
        <v>33</v>
      </c>
      <c r="E5" s="30" t="s">
        <v>34</v>
      </c>
      <c r="F5" s="31">
        <v>13950</v>
      </c>
      <c r="G5" s="31">
        <f>F5*12</f>
        <v>167400</v>
      </c>
      <c r="H5" s="31">
        <v>700</v>
      </c>
      <c r="I5" s="32">
        <f>F5+H5</f>
        <v>14650</v>
      </c>
      <c r="J5" s="31">
        <f>H5*12</f>
        <v>8400</v>
      </c>
      <c r="K5" s="31">
        <v>733</v>
      </c>
      <c r="L5" s="32">
        <f>K5*12</f>
        <v>8796</v>
      </c>
      <c r="M5" s="31">
        <f>IF(IF(B5="คนงาน",IF((10000-I5)&gt;1500,1500,10000-I5),IF(B5="เจ้าหน้าที่รักษาความปลอดภัย",IF((10000-I5)&gt;1500,1500,10000-I5),IF(B5="พนักงานขับรถยนต์",IF((10000-I5)&gt;1500,1500,10000-I5),IF(E5="ปริญญาตรี",IF((15000-I5)&gt;1500,1500,15000-I5),IF((13285-I5)&gt;1500,1500,13285-I5)))))&gt;0,IF(B5="คนงาน",IF((10000-I5)&gt;1500,1500,10000-I5),IF(B5="เจ้าหน้าที่รักษาความปลอดภัย",IF((10000-I5)&gt;1500,1500,10000-I5),IF(B5="พนักงานขับรถยนต์",IF((10000-I5)&gt;1500,1500,10000-I5),IF(E5="ปริญญาตรี",IF((15000-I5)&gt;1500,1500,15000-I5),IF((13285-I5)&gt;1500,1500,13285-I5))))),0)</f>
        <v>0</v>
      </c>
      <c r="N5" s="32">
        <f>M5*12</f>
        <v>0</v>
      </c>
      <c r="O5" s="32">
        <f>ROUND(I5*0.2%,0)</f>
        <v>29</v>
      </c>
      <c r="P5" s="32">
        <f>O5*12</f>
        <v>348</v>
      </c>
      <c r="Q5" s="32">
        <f>ROUND(I5*3%,0)</f>
        <v>440</v>
      </c>
      <c r="R5" s="32">
        <f>Q5*12</f>
        <v>5280</v>
      </c>
      <c r="S5" s="33">
        <f>G5+J5+N5+R5</f>
        <v>181080</v>
      </c>
      <c r="T5" s="34">
        <f>L5+P5</f>
        <v>9144</v>
      </c>
      <c r="U5" s="35">
        <f>T5+S5</f>
        <v>190224</v>
      </c>
      <c r="V5" s="31">
        <v>12440</v>
      </c>
      <c r="W5" s="31">
        <v>0</v>
      </c>
      <c r="X5" s="31">
        <v>12440</v>
      </c>
      <c r="Y5" s="31">
        <v>149280</v>
      </c>
      <c r="Z5" s="31">
        <v>7464</v>
      </c>
      <c r="AB5" s="37"/>
      <c r="AC5" s="37"/>
      <c r="AD5" s="37">
        <f t="shared" si="1"/>
        <v>0</v>
      </c>
    </row>
    <row r="6" spans="1:30" s="44" customFormat="1" ht="16.7" customHeight="1">
      <c r="A6" s="38" t="s">
        <v>35</v>
      </c>
      <c r="B6" s="39"/>
      <c r="C6" s="40"/>
      <c r="D6" s="40"/>
      <c r="E6" s="41"/>
      <c r="F6" s="42">
        <f t="shared" ref="F6:U6" si="3">SUM(F7:F11)</f>
        <v>88450</v>
      </c>
      <c r="G6" s="42">
        <f t="shared" si="3"/>
        <v>1061400</v>
      </c>
      <c r="H6" s="42">
        <f t="shared" si="3"/>
        <v>4440</v>
      </c>
      <c r="I6" s="42">
        <f t="shared" si="3"/>
        <v>92890</v>
      </c>
      <c r="J6" s="42">
        <f t="shared" si="3"/>
        <v>53280</v>
      </c>
      <c r="K6" s="42">
        <f t="shared" si="3"/>
        <v>3720</v>
      </c>
      <c r="L6" s="42">
        <f t="shared" si="3"/>
        <v>44640</v>
      </c>
      <c r="M6" s="42">
        <f t="shared" si="3"/>
        <v>0</v>
      </c>
      <c r="N6" s="42">
        <f t="shared" si="3"/>
        <v>0</v>
      </c>
      <c r="O6" s="42">
        <f t="shared" si="3"/>
        <v>185</v>
      </c>
      <c r="P6" s="42">
        <f t="shared" si="3"/>
        <v>2220</v>
      </c>
      <c r="Q6" s="42">
        <f t="shared" si="3"/>
        <v>2787</v>
      </c>
      <c r="R6" s="42">
        <f t="shared" si="3"/>
        <v>33444</v>
      </c>
      <c r="S6" s="42">
        <f t="shared" si="3"/>
        <v>1148124</v>
      </c>
      <c r="T6" s="42">
        <f t="shared" si="3"/>
        <v>46860</v>
      </c>
      <c r="U6" s="42">
        <f t="shared" si="3"/>
        <v>1194984</v>
      </c>
      <c r="V6" s="43">
        <v>47980</v>
      </c>
      <c r="W6" s="43">
        <v>0</v>
      </c>
      <c r="X6" s="43">
        <v>47980</v>
      </c>
      <c r="Y6" s="43">
        <v>575760</v>
      </c>
      <c r="Z6" s="43">
        <v>28800</v>
      </c>
      <c r="AB6" s="45">
        <v>3</v>
      </c>
      <c r="AC6" s="45"/>
      <c r="AD6" s="45">
        <f t="shared" si="1"/>
        <v>3</v>
      </c>
    </row>
    <row r="7" spans="1:30" s="48" customFormat="1" ht="16.7" customHeight="1">
      <c r="A7" s="46" t="s">
        <v>36</v>
      </c>
      <c r="B7" s="46" t="s">
        <v>37</v>
      </c>
      <c r="C7" s="46" t="s">
        <v>27</v>
      </c>
      <c r="D7" s="46" t="s">
        <v>38</v>
      </c>
      <c r="E7" s="47" t="s">
        <v>39</v>
      </c>
      <c r="F7" s="32">
        <v>25030</v>
      </c>
      <c r="G7" s="32">
        <f>F7*12</f>
        <v>300360</v>
      </c>
      <c r="H7" s="32">
        <v>1260</v>
      </c>
      <c r="I7" s="32">
        <f>F7+H7</f>
        <v>26290</v>
      </c>
      <c r="J7" s="31">
        <f>H7*12</f>
        <v>15120</v>
      </c>
      <c r="K7" s="31">
        <v>750</v>
      </c>
      <c r="L7" s="32">
        <f>K7*12</f>
        <v>9000</v>
      </c>
      <c r="M7" s="32">
        <f>IF(IF(B7="คนงาน",IF((10000-I7)&gt;1500,1500,10000-I7),IF(B7="เจ้าหน้าที่รักษาความปลอดภัย",IF((10000-I7)&gt;1500,1500,10000-I7),IF(B7="พนักงานขับรถยนต์",IF((10000-I7)&gt;1500,1500,10000-I7),IF(E7="ปริญญาตรี",IF((15000-I7)&gt;1500,1500,15000-I7),IF((13285-I7)&gt;1500,1500,13285-I7)))))&gt;0,IF(B7="คนงาน",IF((10000-I7)&gt;1500,1500,10000-I7),IF(B7="เจ้าหน้าที่รักษาความปลอดภัย",IF((10000-I7)&gt;1500,1500,10000-I7),IF(B7="พนักงานขับรถยนต์",IF((10000-I7)&gt;1500,1500,10000-I7),IF(E7="ปริญญาตรี",IF((15000-I7)&gt;1500,1500,15000-I7),IF((13285-I7)&gt;1500,1500,13285-I7))))),0)</f>
        <v>0</v>
      </c>
      <c r="N7" s="32">
        <f>M7*12</f>
        <v>0</v>
      </c>
      <c r="O7" s="32">
        <f>ROUND(I7*0.2%,0)</f>
        <v>53</v>
      </c>
      <c r="P7" s="32">
        <f>O7*12</f>
        <v>636</v>
      </c>
      <c r="Q7" s="32">
        <f>ROUND(I7*3%,0)</f>
        <v>789</v>
      </c>
      <c r="R7" s="32">
        <f>Q7*12</f>
        <v>9468</v>
      </c>
      <c r="S7" s="33">
        <f>G7+J7+N7+R7</f>
        <v>324948</v>
      </c>
      <c r="T7" s="34">
        <f>L7+P7</f>
        <v>9636</v>
      </c>
      <c r="U7" s="35">
        <f>T7+S7</f>
        <v>334584</v>
      </c>
      <c r="V7" s="32">
        <v>20670</v>
      </c>
      <c r="W7" s="32">
        <v>0</v>
      </c>
      <c r="X7" s="32">
        <v>20670</v>
      </c>
      <c r="Y7" s="32">
        <v>248040</v>
      </c>
      <c r="Z7" s="32">
        <v>12408</v>
      </c>
      <c r="AB7" s="49"/>
      <c r="AC7" s="49"/>
      <c r="AD7" s="49">
        <f t="shared" si="1"/>
        <v>0</v>
      </c>
    </row>
    <row r="8" spans="1:30" s="36" customFormat="1" ht="16.7" customHeight="1">
      <c r="A8" s="29" t="s">
        <v>40</v>
      </c>
      <c r="B8" s="29" t="s">
        <v>32</v>
      </c>
      <c r="C8" s="29" t="s">
        <v>27</v>
      </c>
      <c r="D8" s="29" t="s">
        <v>41</v>
      </c>
      <c r="E8" s="30" t="s">
        <v>34</v>
      </c>
      <c r="F8" s="31"/>
      <c r="G8" s="31">
        <f>F8*12</f>
        <v>0</v>
      </c>
      <c r="H8" s="31"/>
      <c r="I8" s="32">
        <f>F8+H8</f>
        <v>0</v>
      </c>
      <c r="J8" s="31">
        <f>H8*12</f>
        <v>0</v>
      </c>
      <c r="K8" s="31"/>
      <c r="L8" s="32">
        <f>K8*12</f>
        <v>0</v>
      </c>
      <c r="M8" s="31"/>
      <c r="N8" s="32">
        <f>M8*12</f>
        <v>0</v>
      </c>
      <c r="O8" s="32">
        <f>ROUND(I8*0.2%,0)</f>
        <v>0</v>
      </c>
      <c r="P8" s="32">
        <f>O8*12</f>
        <v>0</v>
      </c>
      <c r="Q8" s="32">
        <f>ROUND(I8*3%,0)</f>
        <v>0</v>
      </c>
      <c r="R8" s="32">
        <f>Q8*12</f>
        <v>0</v>
      </c>
      <c r="S8" s="33">
        <f>G8+J8+N8+R8</f>
        <v>0</v>
      </c>
      <c r="T8" s="34">
        <f>L8+P8</f>
        <v>0</v>
      </c>
      <c r="U8" s="35">
        <f>T8+S8</f>
        <v>0</v>
      </c>
      <c r="V8" s="31">
        <v>14870</v>
      </c>
      <c r="W8" s="31">
        <v>0</v>
      </c>
      <c r="X8" s="31">
        <v>14870</v>
      </c>
      <c r="Y8" s="31">
        <v>178440</v>
      </c>
      <c r="Z8" s="31">
        <v>8928</v>
      </c>
      <c r="AB8" s="37"/>
      <c r="AC8" s="37"/>
      <c r="AD8" s="37">
        <f t="shared" si="1"/>
        <v>0</v>
      </c>
    </row>
    <row r="9" spans="1:30" s="44" customFormat="1" ht="16.7" customHeight="1">
      <c r="A9" s="38" t="s">
        <v>42</v>
      </c>
      <c r="B9" s="39"/>
      <c r="C9" s="40"/>
      <c r="D9" s="40"/>
      <c r="E9" s="41"/>
      <c r="F9" s="42">
        <f t="shared" ref="F9:U9" si="4">SUM(F10:F11)</f>
        <v>31710</v>
      </c>
      <c r="G9" s="42">
        <f t="shared" si="4"/>
        <v>380520</v>
      </c>
      <c r="H9" s="42">
        <f t="shared" si="4"/>
        <v>1590</v>
      </c>
      <c r="I9" s="42">
        <f t="shared" si="4"/>
        <v>33300</v>
      </c>
      <c r="J9" s="42">
        <f t="shared" si="4"/>
        <v>19080</v>
      </c>
      <c r="K9" s="42">
        <f t="shared" si="4"/>
        <v>1485</v>
      </c>
      <c r="L9" s="42">
        <f t="shared" si="4"/>
        <v>17820</v>
      </c>
      <c r="M9" s="42">
        <f t="shared" si="4"/>
        <v>0</v>
      </c>
      <c r="N9" s="42">
        <f t="shared" si="4"/>
        <v>0</v>
      </c>
      <c r="O9" s="42">
        <f t="shared" si="4"/>
        <v>66</v>
      </c>
      <c r="P9" s="42">
        <f t="shared" si="4"/>
        <v>792</v>
      </c>
      <c r="Q9" s="42">
        <f t="shared" si="4"/>
        <v>999</v>
      </c>
      <c r="R9" s="42">
        <f t="shared" si="4"/>
        <v>11988</v>
      </c>
      <c r="S9" s="42">
        <f t="shared" si="4"/>
        <v>411588</v>
      </c>
      <c r="T9" s="42">
        <f t="shared" si="4"/>
        <v>18612</v>
      </c>
      <c r="U9" s="42">
        <f t="shared" si="4"/>
        <v>430200</v>
      </c>
      <c r="V9" s="43">
        <v>41370</v>
      </c>
      <c r="W9" s="43">
        <v>0</v>
      </c>
      <c r="X9" s="43">
        <v>41370</v>
      </c>
      <c r="Y9" s="43">
        <v>496440</v>
      </c>
      <c r="Z9" s="43">
        <v>24840</v>
      </c>
      <c r="AB9" s="45">
        <v>3</v>
      </c>
      <c r="AC9" s="45"/>
      <c r="AD9" s="45">
        <f t="shared" si="1"/>
        <v>3</v>
      </c>
    </row>
    <row r="10" spans="1:30" s="36" customFormat="1" ht="16.7" customHeight="1">
      <c r="A10" s="29" t="s">
        <v>43</v>
      </c>
      <c r="B10" s="29" t="s">
        <v>44</v>
      </c>
      <c r="C10" s="29" t="s">
        <v>27</v>
      </c>
      <c r="D10" s="29" t="s">
        <v>45</v>
      </c>
      <c r="E10" s="30" t="s">
        <v>46</v>
      </c>
      <c r="F10" s="31">
        <v>17720</v>
      </c>
      <c r="G10" s="31">
        <f>F10*12</f>
        <v>212640</v>
      </c>
      <c r="H10" s="31">
        <v>890</v>
      </c>
      <c r="I10" s="32">
        <f>F10+H10</f>
        <v>18610</v>
      </c>
      <c r="J10" s="31">
        <f>H10*12</f>
        <v>10680</v>
      </c>
      <c r="K10" s="31">
        <v>750</v>
      </c>
      <c r="L10" s="32">
        <f>K10*12</f>
        <v>9000</v>
      </c>
      <c r="M10" s="31">
        <f>IF(IF(B10="คนงาน",IF((10000-I10)&gt;1500,1500,10000-I10),IF(B10="เจ้าหน้าที่รักษาความปลอดภัย",IF((10000-I10)&gt;1500,1500,10000-I10),IF(B10="พนักงานขับรถยนต์",IF((10000-I10)&gt;1500,1500,10000-I10),IF(E10="ปริญญาตรี",IF((15000-I10)&gt;1500,1500,15000-I10),IF((13285-I10)&gt;1500,1500,13285-I10)))))&gt;0,IF(B10="คนงาน",IF((10000-I10)&gt;1500,1500,10000-I10),IF(B10="เจ้าหน้าที่รักษาความปลอดภัย",IF((10000-I10)&gt;1500,1500,10000-I10),IF(B10="พนักงานขับรถยนต์",IF((10000-I10)&gt;1500,1500,10000-I10),IF(E10="ปริญญาตรี",IF((15000-I10)&gt;1500,1500,15000-I10),IF((13285-I10)&gt;1500,1500,13285-I10))))),0)</f>
        <v>0</v>
      </c>
      <c r="N10" s="32">
        <f>M10*12</f>
        <v>0</v>
      </c>
      <c r="O10" s="32">
        <f>ROUND(I10*0.2%,0)</f>
        <v>37</v>
      </c>
      <c r="P10" s="32">
        <f>O10*12</f>
        <v>444</v>
      </c>
      <c r="Q10" s="32">
        <f>ROUND(I10*3%,0)</f>
        <v>558</v>
      </c>
      <c r="R10" s="32">
        <f>Q10*12</f>
        <v>6696</v>
      </c>
      <c r="S10" s="33">
        <f>G10+J10+N10+R10</f>
        <v>230016</v>
      </c>
      <c r="T10" s="34">
        <f>L10+P10</f>
        <v>9444</v>
      </c>
      <c r="U10" s="35">
        <f>T10+S10</f>
        <v>239460</v>
      </c>
      <c r="V10" s="31">
        <v>15430</v>
      </c>
      <c r="W10" s="31">
        <v>0</v>
      </c>
      <c r="X10" s="31">
        <v>15430</v>
      </c>
      <c r="Y10" s="31">
        <v>185160</v>
      </c>
      <c r="Z10" s="31">
        <v>9264</v>
      </c>
      <c r="AB10" s="37"/>
      <c r="AC10" s="37"/>
      <c r="AD10" s="37">
        <f t="shared" si="1"/>
        <v>0</v>
      </c>
    </row>
    <row r="11" spans="1:30" s="48" customFormat="1" ht="16.7" customHeight="1">
      <c r="A11" s="46" t="s">
        <v>47</v>
      </c>
      <c r="B11" s="46" t="s">
        <v>48</v>
      </c>
      <c r="C11" s="46" t="s">
        <v>27</v>
      </c>
      <c r="D11" s="46" t="s">
        <v>49</v>
      </c>
      <c r="E11" s="47" t="s">
        <v>34</v>
      </c>
      <c r="F11" s="32">
        <v>13990</v>
      </c>
      <c r="G11" s="32">
        <f>F11*12</f>
        <v>167880</v>
      </c>
      <c r="H11" s="32">
        <v>700</v>
      </c>
      <c r="I11" s="32">
        <f>F11+H11</f>
        <v>14690</v>
      </c>
      <c r="J11" s="31">
        <f>H11*12</f>
        <v>8400</v>
      </c>
      <c r="K11" s="32">
        <v>735</v>
      </c>
      <c r="L11" s="32">
        <f>K11*12</f>
        <v>8820</v>
      </c>
      <c r="M11" s="32">
        <f>IF(IF(B11="คนงาน",IF((10000-I11)&gt;1500,1500,10000-I11),IF(B11="เจ้าหน้าที่รักษาความปลอดภัย",IF((10000-I11)&gt;1500,1500,10000-I11),IF(B11="พนักงานขับรถยนต์",IF((10000-I11)&gt;1500,1500,10000-I11),IF(E11="ปริญญาตรี",IF((15000-I11)&gt;1500,1500,15000-I11),IF((13285-I11)&gt;1500,1500,13285-I11)))))&gt;0,IF(B11="คนงาน",IF((10000-I11)&gt;1500,1500,10000-I11),IF(B11="เจ้าหน้าที่รักษาความปลอดภัย",IF((10000-I11)&gt;1500,1500,10000-I11),IF(B11="พนักงานขับรถยนต์",IF((10000-I11)&gt;1500,1500,10000-I11),IF(E11="ปริญญาตรี",IF((15000-I11)&gt;1500,1500,15000-I11),IF((13285-I11)&gt;1500,1500,13285-I11))))),0)</f>
        <v>0</v>
      </c>
      <c r="N11" s="32">
        <f>M11*12</f>
        <v>0</v>
      </c>
      <c r="O11" s="32">
        <f>ROUND(I11*0.2%,0)</f>
        <v>29</v>
      </c>
      <c r="P11" s="32">
        <f>O11*12</f>
        <v>348</v>
      </c>
      <c r="Q11" s="32">
        <f>ROUND(I11*3%,0)</f>
        <v>441</v>
      </c>
      <c r="R11" s="32">
        <f>Q11*12</f>
        <v>5292</v>
      </c>
      <c r="S11" s="33">
        <f>G11+J11+N11+R11</f>
        <v>181572</v>
      </c>
      <c r="T11" s="34">
        <f>L11+P11</f>
        <v>9168</v>
      </c>
      <c r="U11" s="35">
        <f>T11+S11</f>
        <v>190740</v>
      </c>
      <c r="V11" s="32">
        <v>12440</v>
      </c>
      <c r="W11" s="32">
        <v>0</v>
      </c>
      <c r="X11" s="32">
        <v>12440</v>
      </c>
      <c r="Y11" s="32">
        <v>149280</v>
      </c>
      <c r="Z11" s="32">
        <v>7464</v>
      </c>
      <c r="AB11" s="49"/>
      <c r="AC11" s="49"/>
      <c r="AD11" s="49">
        <f>AB11+AC11</f>
        <v>0</v>
      </c>
    </row>
    <row r="12" spans="1:30" s="44" customFormat="1" ht="16.7" customHeight="1">
      <c r="A12" s="38" t="s">
        <v>50</v>
      </c>
      <c r="B12" s="39"/>
      <c r="C12" s="40"/>
      <c r="D12" s="40"/>
      <c r="E12" s="41"/>
      <c r="F12" s="42">
        <f>SUM(F13:F14)</f>
        <v>29840</v>
      </c>
      <c r="G12" s="42">
        <f t="shared" ref="G12:U12" si="5">SUM(G13:G14)</f>
        <v>358080</v>
      </c>
      <c r="H12" s="42">
        <f t="shared" si="5"/>
        <v>1500</v>
      </c>
      <c r="I12" s="42">
        <f t="shared" si="5"/>
        <v>31340</v>
      </c>
      <c r="J12" s="42">
        <f t="shared" si="5"/>
        <v>18000</v>
      </c>
      <c r="K12" s="42">
        <f t="shared" si="5"/>
        <v>1415</v>
      </c>
      <c r="L12" s="42">
        <f t="shared" si="5"/>
        <v>16980</v>
      </c>
      <c r="M12" s="42">
        <f t="shared" si="5"/>
        <v>0</v>
      </c>
      <c r="N12" s="42">
        <f t="shared" si="5"/>
        <v>0</v>
      </c>
      <c r="O12" s="42">
        <f t="shared" si="5"/>
        <v>63</v>
      </c>
      <c r="P12" s="42">
        <f t="shared" si="5"/>
        <v>756</v>
      </c>
      <c r="Q12" s="42">
        <f t="shared" si="5"/>
        <v>941</v>
      </c>
      <c r="R12" s="42">
        <f t="shared" si="5"/>
        <v>11292</v>
      </c>
      <c r="S12" s="42">
        <f t="shared" si="5"/>
        <v>387372</v>
      </c>
      <c r="T12" s="42">
        <f t="shared" si="5"/>
        <v>17736</v>
      </c>
      <c r="U12" s="42">
        <f t="shared" si="5"/>
        <v>405108</v>
      </c>
      <c r="V12" s="43">
        <v>29710</v>
      </c>
      <c r="W12" s="43">
        <v>0</v>
      </c>
      <c r="X12" s="43">
        <v>29710</v>
      </c>
      <c r="Y12" s="43">
        <v>356520</v>
      </c>
      <c r="Z12" s="43">
        <v>17832</v>
      </c>
      <c r="AB12" s="45">
        <v>2</v>
      </c>
      <c r="AC12" s="45"/>
      <c r="AD12" s="45">
        <f t="shared" si="1"/>
        <v>2</v>
      </c>
    </row>
    <row r="13" spans="1:30" s="48" customFormat="1" ht="16.7" customHeight="1">
      <c r="A13" s="46" t="s">
        <v>51</v>
      </c>
      <c r="B13" s="46" t="s">
        <v>32</v>
      </c>
      <c r="C13" s="46" t="s">
        <v>27</v>
      </c>
      <c r="D13" s="46" t="s">
        <v>52</v>
      </c>
      <c r="E13" s="47" t="s">
        <v>53</v>
      </c>
      <c r="F13" s="32">
        <v>12650</v>
      </c>
      <c r="G13" s="32">
        <f>F13*12</f>
        <v>151800</v>
      </c>
      <c r="H13" s="32">
        <v>640</v>
      </c>
      <c r="I13" s="32">
        <f>F13+H13</f>
        <v>13290</v>
      </c>
      <c r="J13" s="31">
        <f>H13*12</f>
        <v>7680</v>
      </c>
      <c r="K13" s="32">
        <v>665</v>
      </c>
      <c r="L13" s="32">
        <f>K13*12</f>
        <v>7980</v>
      </c>
      <c r="M13" s="32">
        <f>IF(IF(B13="คนงาน",IF((10000-I13)&gt;1500,1500,10000-I13),IF(B13="เจ้าหน้าที่รักษาความปลอดภัย",IF((10000-I13)&gt;1500,1500,10000-I13),IF(B13="พนักงานขับรถยนต์",IF((10000-I13)&gt;1500,1500,10000-I13),IF(E13="ปริญญาตรี",IF((15000-I13)&gt;1500,1500,15000-I13),IF((13285-I13)&gt;1500,1500,13285-I13)))))&gt;0,IF(B13="คนงาน",IF((10000-I13)&gt;1500,1500,10000-I13),IF(B13="เจ้าหน้าที่รักษาความปลอดภัย",IF((10000-I13)&gt;1500,1500,10000-I13),IF(B13="พนักงานขับรถยนต์",IF((10000-I13)&gt;1500,1500,10000-I13),IF(E13="ปริญญาตรี",IF((15000-I13)&gt;1500,1500,15000-I13),IF((13285-I13)&gt;1500,1500,13285-I13))))),0)</f>
        <v>0</v>
      </c>
      <c r="N13" s="32">
        <f>M13*12</f>
        <v>0</v>
      </c>
      <c r="O13" s="32">
        <f>ROUND(I13*0.2%,0)</f>
        <v>27</v>
      </c>
      <c r="P13" s="32">
        <f>O13*12</f>
        <v>324</v>
      </c>
      <c r="Q13" s="32">
        <f>ROUND(I13*3%,0)</f>
        <v>399</v>
      </c>
      <c r="R13" s="32">
        <f>Q13*12</f>
        <v>4788</v>
      </c>
      <c r="S13" s="33">
        <f>G13+J13+N13+R13</f>
        <v>164268</v>
      </c>
      <c r="T13" s="34">
        <f>L13+P13</f>
        <v>8304</v>
      </c>
      <c r="U13" s="35">
        <f>T13+S13</f>
        <v>172572</v>
      </c>
      <c r="V13" s="32">
        <v>14310</v>
      </c>
      <c r="W13" s="32">
        <v>0</v>
      </c>
      <c r="X13" s="32">
        <v>14310</v>
      </c>
      <c r="Y13" s="32">
        <v>171720</v>
      </c>
      <c r="Z13" s="32">
        <v>8592</v>
      </c>
      <c r="AB13" s="49"/>
      <c r="AC13" s="49"/>
      <c r="AD13" s="49">
        <f t="shared" si="1"/>
        <v>0</v>
      </c>
    </row>
    <row r="14" spans="1:30" s="36" customFormat="1" ht="16.7" customHeight="1">
      <c r="A14" s="29" t="s">
        <v>54</v>
      </c>
      <c r="B14" s="29" t="s">
        <v>32</v>
      </c>
      <c r="C14" s="29" t="s">
        <v>27</v>
      </c>
      <c r="D14" s="29" t="s">
        <v>55</v>
      </c>
      <c r="E14" s="30" t="s">
        <v>56</v>
      </c>
      <c r="F14" s="31">
        <v>17190</v>
      </c>
      <c r="G14" s="31">
        <f>F14*12</f>
        <v>206280</v>
      </c>
      <c r="H14" s="31">
        <v>860</v>
      </c>
      <c r="I14" s="32">
        <f>F14+H14</f>
        <v>18050</v>
      </c>
      <c r="J14" s="31">
        <f>H14*12</f>
        <v>10320</v>
      </c>
      <c r="K14" s="31">
        <v>750</v>
      </c>
      <c r="L14" s="32">
        <f>K14*12</f>
        <v>9000</v>
      </c>
      <c r="M14" s="31">
        <f>IF(IF(B14="คนงาน",IF((10000-I14)&gt;1500,1500,10000-I14),IF(B14="เจ้าหน้าที่รักษาความปลอดภัย",IF((10000-I14)&gt;1500,1500,10000-I14),IF(B14="พนักงานขับรถยนต์",IF((10000-I14)&gt;1500,1500,10000-I14),IF(E14="ปริญญาตรี",IF((15000-I14)&gt;1500,1500,15000-I14),IF((13285-I14)&gt;1500,1500,13285-I14)))))&gt;0,IF(B14="คนงาน",IF((10000-I14)&gt;1500,1500,10000-I14),IF(B14="เจ้าหน้าที่รักษาความปลอดภัย",IF((10000-I14)&gt;1500,1500,10000-I14),IF(B14="พนักงานขับรถยนต์",IF((10000-I14)&gt;1500,1500,10000-I14),IF(E14="ปริญญาตรี",IF((15000-I14)&gt;1500,1500,15000-I14),IF((13285-I14)&gt;1500,1500,13285-I14))))),0)</f>
        <v>0</v>
      </c>
      <c r="N14" s="32">
        <f>M14*12</f>
        <v>0</v>
      </c>
      <c r="O14" s="32">
        <f>ROUND(I14*0.2%,0)</f>
        <v>36</v>
      </c>
      <c r="P14" s="32">
        <f>O14*12</f>
        <v>432</v>
      </c>
      <c r="Q14" s="32">
        <f>ROUND(I14*3%,0)</f>
        <v>542</v>
      </c>
      <c r="R14" s="32">
        <f>Q14*12</f>
        <v>6504</v>
      </c>
      <c r="S14" s="33">
        <f>G14+J14+N14+R14</f>
        <v>223104</v>
      </c>
      <c r="T14" s="34">
        <f>L14+P14</f>
        <v>9432</v>
      </c>
      <c r="U14" s="35">
        <f>T14+S14</f>
        <v>232536</v>
      </c>
      <c r="V14" s="31">
        <v>15400</v>
      </c>
      <c r="W14" s="31">
        <v>0</v>
      </c>
      <c r="X14" s="31">
        <v>15400</v>
      </c>
      <c r="Y14" s="31">
        <v>184800</v>
      </c>
      <c r="Z14" s="31">
        <v>9240</v>
      </c>
      <c r="AB14" s="37"/>
      <c r="AC14" s="37"/>
      <c r="AD14" s="37">
        <f t="shared" si="1"/>
        <v>0</v>
      </c>
    </row>
    <row r="15" spans="1:30" s="55" customFormat="1" ht="18.75" customHeight="1">
      <c r="A15" s="50" t="s">
        <v>57</v>
      </c>
      <c r="B15" s="51"/>
      <c r="C15" s="51"/>
      <c r="D15" s="51"/>
      <c r="E15" s="52"/>
      <c r="F15" s="53">
        <f>SUM(F3)</f>
        <v>163950</v>
      </c>
      <c r="G15" s="53">
        <f t="shared" ref="G15:AD15" si="6">SUM(G3)</f>
        <v>1967400</v>
      </c>
      <c r="H15" s="53">
        <f t="shared" si="6"/>
        <v>8230</v>
      </c>
      <c r="I15" s="53">
        <f t="shared" si="6"/>
        <v>172180</v>
      </c>
      <c r="J15" s="53">
        <f t="shared" si="6"/>
        <v>98760</v>
      </c>
      <c r="K15" s="53">
        <f t="shared" si="6"/>
        <v>7353</v>
      </c>
      <c r="L15" s="53">
        <f t="shared" si="6"/>
        <v>88236</v>
      </c>
      <c r="M15" s="53">
        <f t="shared" si="6"/>
        <v>0</v>
      </c>
      <c r="N15" s="53">
        <f t="shared" si="6"/>
        <v>0</v>
      </c>
      <c r="O15" s="53">
        <f t="shared" si="6"/>
        <v>343</v>
      </c>
      <c r="P15" s="53">
        <f t="shared" si="6"/>
        <v>4116</v>
      </c>
      <c r="Q15" s="53">
        <f t="shared" si="6"/>
        <v>5167</v>
      </c>
      <c r="R15" s="53">
        <f t="shared" si="6"/>
        <v>62004</v>
      </c>
      <c r="S15" s="53">
        <f t="shared" si="6"/>
        <v>2128164</v>
      </c>
      <c r="T15" s="53">
        <f t="shared" si="6"/>
        <v>92352</v>
      </c>
      <c r="U15" s="53">
        <f t="shared" si="6"/>
        <v>2220516</v>
      </c>
      <c r="V15" s="54">
        <f t="shared" si="6"/>
        <v>146390</v>
      </c>
      <c r="W15" s="54">
        <f t="shared" si="6"/>
        <v>0</v>
      </c>
      <c r="X15" s="54">
        <f t="shared" si="6"/>
        <v>146390</v>
      </c>
      <c r="Y15" s="54">
        <f t="shared" si="6"/>
        <v>1756680</v>
      </c>
      <c r="Z15" s="54">
        <f t="shared" si="6"/>
        <v>87876</v>
      </c>
      <c r="AA15" s="54">
        <f t="shared" si="6"/>
        <v>0</v>
      </c>
      <c r="AB15" s="54">
        <f t="shared" si="6"/>
        <v>10</v>
      </c>
      <c r="AC15" s="54">
        <f t="shared" si="6"/>
        <v>0</v>
      </c>
      <c r="AD15" s="54">
        <f t="shared" si="6"/>
        <v>10</v>
      </c>
    </row>
  </sheetData>
  <mergeCells count="6">
    <mergeCell ref="A1:Z1"/>
    <mergeCell ref="A3:D3"/>
    <mergeCell ref="A4:B4"/>
    <mergeCell ref="A6:B6"/>
    <mergeCell ref="A9:B9"/>
    <mergeCell ref="A12:B12"/>
  </mergeCells>
  <printOptions horizontalCentered="1"/>
  <pageMargins left="0.19685039370078741" right="0" top="0.59055118110236227" bottom="0.39370078740157483" header="0.31496062992125984" footer="0.19685039370078741"/>
  <pageSetup paperSize="9" scale="68" orientation="landscape" horizontalDpi="300" verticalDpi="300" r:id="rId1"/>
  <headerFooter>
    <oddFooter>&amp;Cหน้าที่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สรุป69วิทย์</vt:lpstr>
      <vt:lpstr>สรุป69วิทย์!Print_Area</vt:lpstr>
      <vt:lpstr>สรุป69วิทย์!Print_Titles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tonplan</dc:creator>
  <cp:lastModifiedBy>tonplan</cp:lastModifiedBy>
  <dcterms:created xsi:type="dcterms:W3CDTF">2025-07-14T04:12:46Z</dcterms:created>
  <dcterms:modified xsi:type="dcterms:W3CDTF">2025-07-14T04:13:03Z</dcterms:modified>
</cp:coreProperties>
</file>