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40.30\e\ประมาณการรายรับ ประจำปีงบประมาณ พ.ศ. 2569\7. ประชุมชี้แจงหลักเกณฑ์จัดทำงบประมาณ พ.ศ. 2569 7 กรกฎาคม 2568\งบบุคลากร\"/>
    </mc:Choice>
  </mc:AlternateContent>
  <xr:revisionPtr revIDLastSave="0" documentId="8_{B3330199-8FD2-4ED2-894B-3BD1CE28D82E}" xr6:coauthVersionLast="47" xr6:coauthVersionMax="47" xr10:uidLastSave="{00000000-0000-0000-0000-000000000000}"/>
  <bookViews>
    <workbookView xWindow="-120" yWindow="-120" windowWidth="24240" windowHeight="13140" xr2:uid="{0B52CC7F-5BA8-441F-947A-A804F6528220}"/>
  </bookViews>
  <sheets>
    <sheet name="สรุป69กองพัฒ" sheetId="1" r:id="rId1"/>
  </sheets>
  <definedNames>
    <definedName name="_xlnm.Print_Area" localSheetId="0">สรุป69กองพัฒ!$A$1:$U$16</definedName>
    <definedName name="_xlnm.Print_Titles" localSheetId="0">สรุป69กองพัฒ!$2:$2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6" i="1" l="1"/>
  <c r="M16" i="1"/>
  <c r="N16" i="1" s="1"/>
  <c r="L16" i="1"/>
  <c r="J16" i="1"/>
  <c r="I16" i="1"/>
  <c r="Q16" i="1" s="1"/>
  <c r="R16" i="1" s="1"/>
  <c r="G16" i="1"/>
  <c r="AD15" i="1"/>
  <c r="O15" i="1"/>
  <c r="P15" i="1" s="1"/>
  <c r="T15" i="1" s="1"/>
  <c r="M15" i="1"/>
  <c r="N15" i="1" s="1"/>
  <c r="L15" i="1"/>
  <c r="J15" i="1"/>
  <c r="I15" i="1"/>
  <c r="Q15" i="1" s="1"/>
  <c r="R15" i="1" s="1"/>
  <c r="G15" i="1"/>
  <c r="AD14" i="1"/>
  <c r="Q14" i="1"/>
  <c r="R14" i="1" s="1"/>
  <c r="O14" i="1"/>
  <c r="P14" i="1" s="1"/>
  <c r="M14" i="1"/>
  <c r="N14" i="1" s="1"/>
  <c r="L14" i="1"/>
  <c r="T14" i="1" s="1"/>
  <c r="J14" i="1"/>
  <c r="I14" i="1"/>
  <c r="G14" i="1"/>
  <c r="S14" i="1" s="1"/>
  <c r="AD13" i="1"/>
  <c r="Q13" i="1"/>
  <c r="R13" i="1" s="1"/>
  <c r="O13" i="1"/>
  <c r="P13" i="1" s="1"/>
  <c r="M13" i="1"/>
  <c r="N13" i="1" s="1"/>
  <c r="S13" i="1" s="1"/>
  <c r="L13" i="1"/>
  <c r="T13" i="1" s="1"/>
  <c r="U13" i="1" s="1"/>
  <c r="J13" i="1"/>
  <c r="I13" i="1"/>
  <c r="G13" i="1"/>
  <c r="AD12" i="1"/>
  <c r="Q12" i="1"/>
  <c r="R12" i="1" s="1"/>
  <c r="S12" i="1" s="1"/>
  <c r="O12" i="1"/>
  <c r="P12" i="1" s="1"/>
  <c r="T12" i="1" s="1"/>
  <c r="N12" i="1"/>
  <c r="M12" i="1"/>
  <c r="L12" i="1"/>
  <c r="J12" i="1"/>
  <c r="I12" i="1"/>
  <c r="G12" i="1"/>
  <c r="L11" i="1"/>
  <c r="J11" i="1"/>
  <c r="I11" i="1"/>
  <c r="Q11" i="1" s="1"/>
  <c r="G11" i="1"/>
  <c r="AD10" i="1"/>
  <c r="AC10" i="1"/>
  <c r="AA10" i="1"/>
  <c r="Z10" i="1"/>
  <c r="Y10" i="1"/>
  <c r="X10" i="1"/>
  <c r="W10" i="1"/>
  <c r="V10" i="1"/>
  <c r="L10" i="1"/>
  <c r="K10" i="1"/>
  <c r="H10" i="1"/>
  <c r="G10" i="1"/>
  <c r="F10" i="1"/>
  <c r="AD9" i="1"/>
  <c r="L9" i="1"/>
  <c r="J9" i="1"/>
  <c r="I9" i="1"/>
  <c r="I8" i="1" s="1"/>
  <c r="G9" i="1"/>
  <c r="AD8" i="1"/>
  <c r="L8" i="1"/>
  <c r="K8" i="1"/>
  <c r="J8" i="1"/>
  <c r="H8" i="1"/>
  <c r="H3" i="1" s="1"/>
  <c r="G8" i="1"/>
  <c r="F8" i="1"/>
  <c r="R7" i="1"/>
  <c r="P7" i="1"/>
  <c r="N7" i="1"/>
  <c r="L7" i="1"/>
  <c r="T7" i="1" s="1"/>
  <c r="J7" i="1"/>
  <c r="J4" i="1" s="1"/>
  <c r="I7" i="1"/>
  <c r="G7" i="1"/>
  <c r="S7" i="1" s="1"/>
  <c r="AD6" i="1"/>
  <c r="O6" i="1"/>
  <c r="P6" i="1" s="1"/>
  <c r="T6" i="1" s="1"/>
  <c r="M6" i="1"/>
  <c r="N6" i="1" s="1"/>
  <c r="L6" i="1"/>
  <c r="J6" i="1"/>
  <c r="I6" i="1"/>
  <c r="Q6" i="1" s="1"/>
  <c r="R6" i="1" s="1"/>
  <c r="G6" i="1"/>
  <c r="G4" i="1" s="1"/>
  <c r="G3" i="1" s="1"/>
  <c r="AD5" i="1"/>
  <c r="Q5" i="1"/>
  <c r="Q4" i="1" s="1"/>
  <c r="O5" i="1"/>
  <c r="P5" i="1" s="1"/>
  <c r="P4" i="1" s="1"/>
  <c r="M5" i="1"/>
  <c r="M4" i="1" s="1"/>
  <c r="L5" i="1"/>
  <c r="T5" i="1" s="1"/>
  <c r="J5" i="1"/>
  <c r="I5" i="1"/>
  <c r="G5" i="1"/>
  <c r="AC4" i="1"/>
  <c r="AD4" i="1" s="1"/>
  <c r="AA4" i="1"/>
  <c r="Z4" i="1"/>
  <c r="Y4" i="1"/>
  <c r="X4" i="1"/>
  <c r="W4" i="1"/>
  <c r="V4" i="1"/>
  <c r="L4" i="1"/>
  <c r="L3" i="1" s="1"/>
  <c r="K4" i="1"/>
  <c r="I4" i="1"/>
  <c r="H4" i="1"/>
  <c r="F4" i="1"/>
  <c r="AD3" i="1"/>
  <c r="AC3" i="1"/>
  <c r="AB3" i="1"/>
  <c r="AA3" i="1"/>
  <c r="Z3" i="1"/>
  <c r="Y3" i="1"/>
  <c r="X3" i="1"/>
  <c r="W3" i="1"/>
  <c r="V3" i="1"/>
  <c r="K3" i="1"/>
  <c r="F3" i="1"/>
  <c r="T4" i="1" l="1"/>
  <c r="J3" i="1"/>
  <c r="U7" i="1"/>
  <c r="S15" i="1"/>
  <c r="U12" i="1"/>
  <c r="U15" i="1"/>
  <c r="U14" i="1"/>
  <c r="S16" i="1"/>
  <c r="R11" i="1"/>
  <c r="R10" i="1" s="1"/>
  <c r="Q10" i="1"/>
  <c r="U6" i="1"/>
  <c r="O4" i="1"/>
  <c r="R5" i="1"/>
  <c r="R4" i="1" s="1"/>
  <c r="M9" i="1"/>
  <c r="S6" i="1"/>
  <c r="I10" i="1"/>
  <c r="I3" i="1" s="1"/>
  <c r="O16" i="1"/>
  <c r="P16" i="1" s="1"/>
  <c r="T16" i="1" s="1"/>
  <c r="U16" i="1" s="1"/>
  <c r="O9" i="1"/>
  <c r="J10" i="1"/>
  <c r="M11" i="1"/>
  <c r="Q9" i="1"/>
  <c r="O11" i="1"/>
  <c r="N5" i="1"/>
  <c r="N9" i="1" l="1"/>
  <c r="M8" i="1"/>
  <c r="M3" i="1" s="1"/>
  <c r="R9" i="1"/>
  <c r="R8" i="1" s="1"/>
  <c r="R3" i="1" s="1"/>
  <c r="Q8" i="1"/>
  <c r="Q3" i="1" s="1"/>
  <c r="N4" i="1"/>
  <c r="S5" i="1"/>
  <c r="O10" i="1"/>
  <c r="P11" i="1"/>
  <c r="M10" i="1"/>
  <c r="N11" i="1"/>
  <c r="P9" i="1"/>
  <c r="O8" i="1"/>
  <c r="O3" i="1" s="1"/>
  <c r="T9" i="1" l="1"/>
  <c r="P8" i="1"/>
  <c r="P3" i="1" s="1"/>
  <c r="S11" i="1"/>
  <c r="S10" i="1" s="1"/>
  <c r="N10" i="1"/>
  <c r="P10" i="1"/>
  <c r="T11" i="1"/>
  <c r="S4" i="1"/>
  <c r="U5" i="1"/>
  <c r="U4" i="1" s="1"/>
  <c r="N8" i="1"/>
  <c r="N3" i="1" s="1"/>
  <c r="S9" i="1"/>
  <c r="S8" i="1" s="1"/>
  <c r="U9" i="1" l="1"/>
  <c r="U8" i="1" s="1"/>
  <c r="T8" i="1"/>
  <c r="T3" i="1" s="1"/>
  <c r="U3" i="1"/>
  <c r="S3" i="1"/>
  <c r="T10" i="1"/>
  <c r="U11" i="1"/>
  <c r="U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peeter-plan</author>
  </authors>
  <commentList>
    <comment ref="A7" authorId="0" shapeId="0" xr:uid="{DC29472C-708F-4961-82E2-5116B7E52EB5}">
      <text>
        <r>
          <rPr>
            <b/>
            <sz val="9"/>
            <rFont val="Tahoma"/>
            <family val="2"/>
          </rPr>
          <t>peeter-plan:</t>
        </r>
        <r>
          <rPr>
            <sz val="9"/>
            <rFont val="Tahoma"/>
            <family val="2"/>
          </rPr>
          <t xml:space="preserve">
ทดแทนอัตราที่ลาออก นายภรภัทร วงศ์กาฬสินธุ์</t>
        </r>
      </text>
    </comment>
  </commentList>
</comments>
</file>

<file path=xl/sharedStrings.xml><?xml version="1.0" encoding="utf-8"?>
<sst xmlns="http://schemas.openxmlformats.org/spreadsheetml/2006/main" count="87" uniqueCount="60">
  <si>
    <t>คำขอตั้งงบประมาณเงินรายได้ ลูกจ้างชั่วคราวรายเดือน ประจำปีงบประมาณ พ.ศ. 2569</t>
  </si>
  <si>
    <t>ชื่อ - สกุล</t>
  </si>
  <si>
    <t>ชื่อตำแหน่ง</t>
  </si>
  <si>
    <t>ประเภทอัตรา</t>
  </si>
  <si>
    <t>เลขตำแหน่ง</t>
  </si>
  <si>
    <t>วุฒิการศึกษาที่บรรจุ</t>
  </si>
  <si>
    <t>เงินเดือน</t>
  </si>
  <si>
    <t>เงินเดือน*12</t>
  </si>
  <si>
    <t>เงินเลื่อนขั้น</t>
  </si>
  <si>
    <t>เงินเดือน+
เงินเลื่อนขั้น</t>
  </si>
  <si>
    <t>เงินเลื่อนขั้น*12</t>
  </si>
  <si>
    <t>ประกัน
สังคม</t>
  </si>
  <si>
    <t>ประกัน
สังคม*12</t>
  </si>
  <si>
    <t>ค่า
ครองชีพ</t>
  </si>
  <si>
    <t>ค่าครองชีพ*12</t>
  </si>
  <si>
    <t>กองทุน
ทดแทน
 0.2%</t>
  </si>
  <si>
    <t>กองทุน
ทดแทน 
0.2%*12</t>
  </si>
  <si>
    <t>กองทุนสำรองเลี้ยงชีพ</t>
  </si>
  <si>
    <t>กองทุนสำรองเลี้ยงชีพ*12</t>
  </si>
  <si>
    <t>รวมงบบุคลากร</t>
  </si>
  <si>
    <t>รวมงบ
ใช้สอย</t>
  </si>
  <si>
    <t>รวม</t>
  </si>
  <si>
    <t>รวมเงินเลื่อนขั้น</t>
  </si>
  <si>
    <t>เงินเพิ่ม</t>
  </si>
  <si>
    <t>รวมทั้งสิ้น</t>
  </si>
  <si>
    <t>รวมเงินเดือนทั้งปี</t>
  </si>
  <si>
    <t>งบประกันสังคม</t>
  </si>
  <si>
    <t>อัตราเดิม</t>
  </si>
  <si>
    <t>อัตราใหม่</t>
  </si>
  <si>
    <t>กองพัฒนานักศึกษา งบประมาณเงินรายได้  (รวมทั้งหมด 10 คน)</t>
  </si>
  <si>
    <r>
      <t>  </t>
    </r>
    <r>
      <rPr>
        <b/>
        <sz val="14"/>
        <rFont val="TH SarabunPSK"/>
        <family val="2"/>
      </rPr>
      <t>งานส่งเสริมและพัฒนากิจกรรมนักศึกษา 3 อัตรา</t>
    </r>
  </si>
  <si>
    <t>    1 นาย ชัยมงคล  โชติวัฒนตระกูล</t>
  </si>
  <si>
    <t xml:space="preserve">นักวิชาการศึกษา </t>
  </si>
  <si>
    <t>CW 383</t>
  </si>
  <si>
    <t>ปริญญาตรี</t>
  </si>
  <si>
    <t>    2 นาง กัลยาลักษณ์  โกษาแสง</t>
  </si>
  <si>
    <t>เจ้าหน้าที่บริหารงานทั่วไป</t>
  </si>
  <si>
    <t>CW 420</t>
  </si>
  <si>
    <t>    3 นาย อนุวัฒน์  พันธิราช</t>
  </si>
  <si>
    <t>นักวิชาการศึกษา</t>
  </si>
  <si>
    <t>CW 434</t>
  </si>
  <si>
    <r>
      <t>  </t>
    </r>
    <r>
      <rPr>
        <b/>
        <sz val="14"/>
        <rFont val="TH SarabunPSK"/>
        <family val="2"/>
      </rPr>
      <t>งานอนามัยและสุขาภิบาล 1 อัตรา</t>
    </r>
  </si>
  <si>
    <t>    1 นางสาว สุนิสา  บุญสาร</t>
  </si>
  <si>
    <t>นักสุขศึกษา</t>
  </si>
  <si>
    <t>CW 421</t>
  </si>
  <si>
    <r>
      <t>  </t>
    </r>
    <r>
      <rPr>
        <b/>
        <sz val="14"/>
        <rFont val="TH SarabunPSK"/>
        <family val="2"/>
      </rPr>
      <t>งานพัฒนาและส่งเสริมการศึกษานักศึกษาพิการ 6 อัตรา</t>
    </r>
  </si>
  <si>
    <t>    1 นางสาว อนงนารถ  จักทองกาย</t>
  </si>
  <si>
    <t>CW 377</t>
  </si>
  <si>
    <t>    2 นางสาว ภัทรวดี  แฝงพงศ์</t>
  </si>
  <si>
    <t>นักวิชาการศึกษาพิเศษ</t>
  </si>
  <si>
    <t>CW 399</t>
  </si>
  <si>
    <t>    3 นางสาว อัมพาพันธ์ อรัญญวาท</t>
  </si>
  <si>
    <t>CW 400</t>
  </si>
  <si>
    <t>    4 นางสาว ชุติกาญจน์  เพชรรักษ์</t>
  </si>
  <si>
    <t>นักวิชาการคอมพิวเตอร์</t>
  </si>
  <si>
    <t>CW 401</t>
  </si>
  <si>
    <t>    5 นางสาว กาญจนา  วงษ์ตา</t>
  </si>
  <si>
    <t>CW 424</t>
  </si>
  <si>
    <t>    6 นางสาว สุภาภรณ์  นามโคตร</t>
  </si>
  <si>
    <t>CW 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</si>
</sst>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>
    <font>
      <sz val="11"/>
      <color theme="1"/>
      <name val="Calibri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color theme="1"/>
      <name val="Calibri"/>
      <family val="2"/>
      <scheme val="minor"/>
    </font>
    <font>
      <u/>
      <sz val="14"/>
      <name val="TH SarabunPSK"/>
      <family val="2"/>
    </font>
    <font>
      <b/>
      <sz val="9"/>
      <name val="Tahoma"/>
      <family val="2"/>
    </font>
    <font>
      <sz val="9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78C7D8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rgb="FFF5F4E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6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4" borderId="4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5" borderId="3" xfId="1" applyNumberFormat="1" applyFont="1" applyFill="1" applyBorder="1" applyAlignment="1">
      <alignment horizontal="center" vertical="center" wrapText="1"/>
    </xf>
    <xf numFmtId="164" fontId="3" fillId="4" borderId="5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5" borderId="5" xfId="1" applyNumberFormat="1" applyFont="1" applyFill="1" applyBorder="1" applyAlignment="1">
      <alignment horizontal="center" vertical="center" wrapText="1"/>
    </xf>
    <xf numFmtId="164" fontId="3" fillId="6" borderId="6" xfId="1" applyNumberFormat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5" borderId="10" xfId="0" applyFont="1" applyFill="1" applyBorder="1" applyAlignment="1">
      <alignment wrapText="1"/>
    </xf>
    <xf numFmtId="0" fontId="3" fillId="5" borderId="11" xfId="0" applyFont="1" applyFill="1" applyBorder="1" applyAlignment="1">
      <alignment wrapText="1"/>
    </xf>
    <xf numFmtId="0" fontId="3" fillId="5" borderId="12" xfId="0" applyFont="1" applyFill="1" applyBorder="1" applyAlignment="1">
      <alignment wrapText="1"/>
    </xf>
    <xf numFmtId="0" fontId="3" fillId="5" borderId="13" xfId="0" applyFont="1" applyFill="1" applyBorder="1" applyAlignment="1">
      <alignment horizontal="right" wrapText="1"/>
    </xf>
    <xf numFmtId="164" fontId="3" fillId="5" borderId="13" xfId="1" applyNumberFormat="1" applyFont="1" applyFill="1" applyBorder="1" applyAlignment="1">
      <alignment horizontal="right" wrapText="1"/>
    </xf>
    <xf numFmtId="0" fontId="3" fillId="5" borderId="0" xfId="0" applyFont="1" applyFill="1"/>
    <xf numFmtId="0" fontId="2" fillId="7" borderId="10" xfId="0" applyFont="1" applyFill="1" applyBorder="1" applyAlignment="1">
      <alignment wrapText="1"/>
    </xf>
    <xf numFmtId="0" fontId="2" fillId="7" borderId="12" xfId="0" applyFont="1" applyFill="1" applyBorder="1" applyAlignment="1">
      <alignment wrapText="1"/>
    </xf>
    <xf numFmtId="0" fontId="2" fillId="7" borderId="13" xfId="0" applyFont="1" applyFill="1" applyBorder="1" applyAlignment="1">
      <alignment wrapText="1"/>
    </xf>
    <xf numFmtId="0" fontId="2" fillId="7" borderId="13" xfId="0" applyFont="1" applyFill="1" applyBorder="1" applyAlignment="1">
      <alignment horizontal="right" wrapText="1"/>
    </xf>
    <xf numFmtId="164" fontId="5" fillId="7" borderId="13" xfId="1" applyNumberFormat="1" applyFont="1" applyFill="1" applyBorder="1" applyAlignment="1">
      <alignment horizontal="right" wrapText="1"/>
    </xf>
    <xf numFmtId="164" fontId="5" fillId="8" borderId="13" xfId="1" applyNumberFormat="1" applyFont="1" applyFill="1" applyBorder="1" applyAlignment="1">
      <alignment horizontal="right" wrapText="1"/>
    </xf>
    <xf numFmtId="0" fontId="2" fillId="9" borderId="9" xfId="0" applyFont="1" applyFill="1" applyBorder="1"/>
    <xf numFmtId="0" fontId="2" fillId="8" borderId="0" xfId="0" applyFont="1" applyFill="1"/>
    <xf numFmtId="0" fontId="2" fillId="9" borderId="13" xfId="0" applyFont="1" applyFill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9" borderId="13" xfId="0" applyFont="1" applyFill="1" applyBorder="1" applyAlignment="1">
      <alignment horizontal="center" wrapText="1"/>
    </xf>
    <xf numFmtId="164" fontId="2" fillId="9" borderId="13" xfId="1" applyNumberFormat="1" applyFont="1" applyFill="1" applyBorder="1" applyAlignment="1">
      <alignment horizontal="right" wrapText="1"/>
    </xf>
    <xf numFmtId="164" fontId="2" fillId="10" borderId="13" xfId="1" applyNumberFormat="1" applyFont="1" applyFill="1" applyBorder="1" applyAlignment="1">
      <alignment horizontal="right" wrapText="1"/>
    </xf>
    <xf numFmtId="164" fontId="2" fillId="3" borderId="13" xfId="1" applyNumberFormat="1" applyFont="1" applyFill="1" applyBorder="1" applyAlignment="1">
      <alignment horizontal="right" wrapText="1"/>
    </xf>
    <xf numFmtId="164" fontId="2" fillId="5" borderId="13" xfId="1" applyNumberFormat="1" applyFont="1" applyFill="1" applyBorder="1" applyAlignment="1">
      <alignment horizontal="right" wrapText="1"/>
    </xf>
    <xf numFmtId="164" fontId="3" fillId="6" borderId="13" xfId="1" applyNumberFormat="1" applyFont="1" applyFill="1" applyBorder="1" applyAlignment="1">
      <alignment horizontal="right" wrapText="1"/>
    </xf>
    <xf numFmtId="0" fontId="2" fillId="9" borderId="0" xfId="0" applyFont="1" applyFill="1"/>
    <xf numFmtId="0" fontId="2" fillId="10" borderId="14" xfId="0" applyFont="1" applyFill="1" applyBorder="1" applyAlignment="1">
      <alignment wrapText="1"/>
    </xf>
    <xf numFmtId="0" fontId="2" fillId="10" borderId="13" xfId="0" applyFont="1" applyFill="1" applyBorder="1" applyAlignment="1">
      <alignment wrapText="1"/>
    </xf>
    <xf numFmtId="0" fontId="2" fillId="10" borderId="13" xfId="0" applyFont="1" applyFill="1" applyBorder="1" applyAlignment="1">
      <alignment horizontal="center" wrapText="1"/>
    </xf>
    <xf numFmtId="0" fontId="2" fillId="10" borderId="0" xfId="0" applyFont="1" applyFill="1"/>
    <xf numFmtId="0" fontId="2" fillId="10" borderId="9" xfId="0" applyFont="1" applyFill="1" applyBorder="1"/>
    <xf numFmtId="0" fontId="2" fillId="10" borderId="9" xfId="0" applyFont="1" applyFill="1" applyBorder="1" applyAlignment="1">
      <alignment wrapText="1"/>
    </xf>
    <xf numFmtId="0" fontId="2" fillId="10" borderId="12" xfId="0" applyFont="1" applyFill="1" applyBorder="1" applyAlignment="1">
      <alignment wrapText="1"/>
    </xf>
    <xf numFmtId="0" fontId="2" fillId="7" borderId="15" xfId="0" applyFont="1" applyFill="1" applyBorder="1" applyAlignment="1">
      <alignment wrapText="1"/>
    </xf>
    <xf numFmtId="0" fontId="2" fillId="7" borderId="7" xfId="0" applyFont="1" applyFill="1" applyBorder="1" applyAlignment="1">
      <alignment wrapText="1"/>
    </xf>
    <xf numFmtId="0" fontId="2" fillId="8" borderId="9" xfId="0" applyFont="1" applyFill="1" applyBorder="1"/>
    <xf numFmtId="0" fontId="2" fillId="7" borderId="16" xfId="0" applyFont="1" applyFill="1" applyBorder="1" applyAlignment="1">
      <alignment wrapText="1"/>
    </xf>
    <xf numFmtId="0" fontId="2" fillId="7" borderId="17" xfId="0" applyFont="1" applyFill="1" applyBorder="1" applyAlignment="1">
      <alignment wrapText="1"/>
    </xf>
    <xf numFmtId="0" fontId="2" fillId="7" borderId="14" xfId="0" applyFont="1" applyFill="1" applyBorder="1" applyAlignment="1">
      <alignment wrapText="1"/>
    </xf>
    <xf numFmtId="0" fontId="2" fillId="7" borderId="14" xfId="0" applyFont="1" applyFill="1" applyBorder="1" applyAlignment="1">
      <alignment horizontal="right" wrapText="1"/>
    </xf>
    <xf numFmtId="164" fontId="5" fillId="7" borderId="14" xfId="1" applyNumberFormat="1" applyFont="1" applyFill="1" applyBorder="1" applyAlignment="1">
      <alignment horizontal="right" wrapText="1"/>
    </xf>
    <xf numFmtId="164" fontId="5" fillId="8" borderId="14" xfId="1" applyNumberFormat="1" applyFont="1" applyFill="1" applyBorder="1" applyAlignment="1">
      <alignment horizontal="right" wrapText="1"/>
    </xf>
    <xf numFmtId="0" fontId="2" fillId="0" borderId="9" xfId="0" applyFont="1" applyBorder="1"/>
    <xf numFmtId="164" fontId="2" fillId="0" borderId="9" xfId="1" applyNumberFormat="1" applyFont="1" applyBorder="1" applyAlignment="1">
      <alignment horizontal="right" wrapText="1"/>
    </xf>
    <xf numFmtId="164" fontId="2" fillId="0" borderId="9" xfId="1" applyNumberFormat="1" applyFont="1" applyBorder="1"/>
    <xf numFmtId="164" fontId="2" fillId="3" borderId="9" xfId="1" applyNumberFormat="1" applyFont="1" applyFill="1" applyBorder="1" applyAlignment="1">
      <alignment horizontal="right" wrapText="1"/>
    </xf>
    <xf numFmtId="164" fontId="2" fillId="5" borderId="9" xfId="1" applyNumberFormat="1" applyFont="1" applyFill="1" applyBorder="1" applyAlignment="1">
      <alignment horizontal="right" wrapText="1"/>
    </xf>
    <xf numFmtId="164" fontId="3" fillId="6" borderId="9" xfId="1" applyNumberFormat="1" applyFont="1" applyFill="1" applyBorder="1" applyAlignment="1">
      <alignment horizontal="right" wrapText="1"/>
    </xf>
    <xf numFmtId="164" fontId="2" fillId="0" borderId="0" xfId="1" applyNumberFormat="1" applyFont="1"/>
    <xf numFmtId="0" fontId="2" fillId="9" borderId="9" xfId="0" applyFont="1" applyFill="1" applyBorder="1" applyAlignment="1">
      <alignment wrapText="1"/>
    </xf>
    <xf numFmtId="0" fontId="2" fillId="9" borderId="9" xfId="0" applyFont="1" applyFill="1" applyBorder="1" applyAlignment="1">
      <alignment horizontal="center" wrapText="1"/>
    </xf>
    <xf numFmtId="164" fontId="2" fillId="9" borderId="9" xfId="1" applyNumberFormat="1" applyFont="1" applyFill="1" applyBorder="1" applyAlignment="1">
      <alignment horizontal="right" wrapText="1"/>
    </xf>
    <xf numFmtId="164" fontId="2" fillId="10" borderId="9" xfId="1" applyNumberFormat="1" applyFont="1" applyFill="1" applyBorder="1" applyAlignment="1">
      <alignment horizontal="right" wrapText="1"/>
    </xf>
    <xf numFmtId="164" fontId="2" fillId="9" borderId="12" xfId="1" applyNumberFormat="1" applyFont="1" applyFill="1" applyBorder="1" applyAlignment="1">
      <alignment horizontal="right" wrapText="1"/>
    </xf>
    <xf numFmtId="0" fontId="2" fillId="10" borderId="9" xfId="0" applyFont="1" applyFill="1" applyBorder="1" applyAlignment="1">
      <alignment horizontal="center" wrapText="1"/>
    </xf>
    <xf numFmtId="164" fontId="2" fillId="10" borderId="12" xfId="1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64" fontId="2" fillId="0" borderId="1" xfId="1" applyNumberFormat="1" applyFont="1" applyFill="1" applyBorder="1" applyAlignment="1">
      <alignment horizontal="right" wrapText="1"/>
    </xf>
    <xf numFmtId="164" fontId="3" fillId="0" borderId="1" xfId="1" applyNumberFormat="1" applyFont="1" applyFill="1" applyBorder="1" applyAlignment="1">
      <alignment horizontal="right" wrapText="1"/>
    </xf>
    <xf numFmtId="164" fontId="3" fillId="0" borderId="0" xfId="1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EBFAB-B419-4D15-9300-4D6229B26DEC}">
  <sheetPr>
    <tabColor rgb="FFFFFF00"/>
  </sheetPr>
  <dimension ref="A1:AE17"/>
  <sheetViews>
    <sheetView showGridLines="0" tabSelected="1" view="pageBreakPreview" topLeftCell="B1" zoomScale="110" zoomScaleNormal="100" zoomScaleSheetLayoutView="110" workbookViewId="0">
      <pane ySplit="2" topLeftCell="A3" activePane="bottomLeft" state="frozen"/>
      <selection pane="bottomLeft" activeCell="I20" sqref="I20"/>
    </sheetView>
  </sheetViews>
  <sheetFormatPr defaultColWidth="9" defaultRowHeight="18.75"/>
  <cols>
    <col min="1" max="1" width="23.85546875" style="2" customWidth="1"/>
    <col min="2" max="2" width="19" style="2" customWidth="1"/>
    <col min="3" max="3" width="8.42578125" style="2" customWidth="1"/>
    <col min="4" max="4" width="7.140625" style="2" customWidth="1"/>
    <col min="5" max="5" width="15.28515625" style="2" hidden="1" customWidth="1"/>
    <col min="6" max="6" width="9.140625" style="63" customWidth="1"/>
    <col min="7" max="7" width="10.5703125" style="63" bestFit="1" customWidth="1"/>
    <col min="8" max="8" width="7.5703125" style="63" customWidth="1"/>
    <col min="9" max="9" width="9.5703125" style="63" customWidth="1"/>
    <col min="10" max="10" width="9" style="63" bestFit="1" customWidth="1"/>
    <col min="11" max="11" width="7.5703125" style="63" customWidth="1"/>
    <col min="12" max="12" width="8.7109375" style="63" customWidth="1"/>
    <col min="13" max="13" width="6.5703125" style="63" customWidth="1"/>
    <col min="14" max="14" width="8" style="63" bestFit="1" customWidth="1"/>
    <col min="15" max="15" width="6.28515625" style="63" customWidth="1"/>
    <col min="16" max="17" width="8.42578125" style="63" customWidth="1"/>
    <col min="18" max="18" width="9.5703125" style="63" customWidth="1"/>
    <col min="19" max="19" width="10.5703125" style="63" bestFit="1" customWidth="1"/>
    <col min="20" max="20" width="8.42578125" style="63" customWidth="1"/>
    <col min="21" max="21" width="10.5703125" style="75" bestFit="1" customWidth="1"/>
    <col min="22" max="22" width="10.85546875" style="63" hidden="1" customWidth="1"/>
    <col min="23" max="23" width="5.7109375" style="63" hidden="1" customWidth="1"/>
    <col min="24" max="24" width="10.85546875" style="63" hidden="1" customWidth="1"/>
    <col min="25" max="25" width="11.28515625" style="63" hidden="1" customWidth="1"/>
    <col min="26" max="26" width="9.5703125" style="63" hidden="1" customWidth="1"/>
    <col min="27" max="27" width="9" style="2" hidden="1" customWidth="1"/>
    <col min="28" max="28" width="7.140625" style="2" customWidth="1"/>
    <col min="29" max="29" width="7.42578125" style="2" customWidth="1"/>
    <col min="30" max="16384" width="9" style="2"/>
  </cols>
  <sheetData>
    <row r="1" spans="1:31" ht="18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s="16" customFormat="1" ht="93.7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5" t="s">
        <v>8</v>
      </c>
      <c r="I2" s="7" t="s">
        <v>9</v>
      </c>
      <c r="J2" s="8" t="s">
        <v>10</v>
      </c>
      <c r="K2" s="5" t="s">
        <v>11</v>
      </c>
      <c r="L2" s="9" t="s">
        <v>12</v>
      </c>
      <c r="M2" s="10" t="s">
        <v>13</v>
      </c>
      <c r="N2" s="8" t="s">
        <v>14</v>
      </c>
      <c r="O2" s="11" t="s">
        <v>15</v>
      </c>
      <c r="P2" s="12" t="s">
        <v>16</v>
      </c>
      <c r="Q2" s="11" t="s">
        <v>17</v>
      </c>
      <c r="R2" s="8" t="s">
        <v>18</v>
      </c>
      <c r="S2" s="8" t="s">
        <v>19</v>
      </c>
      <c r="T2" s="12" t="s">
        <v>20</v>
      </c>
      <c r="U2" s="13" t="s">
        <v>21</v>
      </c>
      <c r="V2" s="14" t="s">
        <v>22</v>
      </c>
      <c r="W2" s="15" t="s">
        <v>23</v>
      </c>
      <c r="X2" s="15" t="s">
        <v>24</v>
      </c>
      <c r="Y2" s="15" t="s">
        <v>25</v>
      </c>
      <c r="Z2" s="15" t="s">
        <v>26</v>
      </c>
      <c r="AB2" s="17" t="s">
        <v>27</v>
      </c>
      <c r="AC2" s="17" t="s">
        <v>28</v>
      </c>
      <c r="AD2" s="17" t="s">
        <v>21</v>
      </c>
    </row>
    <row r="3" spans="1:31" s="23" customFormat="1" ht="16.7" customHeight="1">
      <c r="A3" s="18" t="s">
        <v>29</v>
      </c>
      <c r="B3" s="19"/>
      <c r="C3" s="19"/>
      <c r="D3" s="20"/>
      <c r="E3" s="21"/>
      <c r="F3" s="22">
        <f>SUM(F4,F8,F10)</f>
        <v>195140</v>
      </c>
      <c r="G3" s="22">
        <f t="shared" ref="G3:U3" si="0">SUM(G4,G8,G10)</f>
        <v>2341680</v>
      </c>
      <c r="H3" s="22">
        <f t="shared" si="0"/>
        <v>9810</v>
      </c>
      <c r="I3" s="22">
        <f t="shared" si="0"/>
        <v>204950</v>
      </c>
      <c r="J3" s="22">
        <f t="shared" si="0"/>
        <v>117720</v>
      </c>
      <c r="K3" s="22">
        <f t="shared" si="0"/>
        <v>7500</v>
      </c>
      <c r="L3" s="22">
        <f t="shared" si="0"/>
        <v>90000</v>
      </c>
      <c r="M3" s="22">
        <f t="shared" si="0"/>
        <v>1380</v>
      </c>
      <c r="N3" s="22">
        <f t="shared" si="0"/>
        <v>16560</v>
      </c>
      <c r="O3" s="22">
        <f t="shared" si="0"/>
        <v>402</v>
      </c>
      <c r="P3" s="22">
        <f t="shared" si="0"/>
        <v>4824</v>
      </c>
      <c r="Q3" s="22">
        <f t="shared" si="0"/>
        <v>6037</v>
      </c>
      <c r="R3" s="22">
        <f t="shared" si="0"/>
        <v>72444</v>
      </c>
      <c r="S3" s="22">
        <f t="shared" si="0"/>
        <v>2548404</v>
      </c>
      <c r="T3" s="22">
        <f t="shared" si="0"/>
        <v>94824</v>
      </c>
      <c r="U3" s="22">
        <f t="shared" si="0"/>
        <v>2643228</v>
      </c>
      <c r="V3" s="22" t="e">
        <f>SUM(#REF!,V4,V8,V10)</f>
        <v>#REF!</v>
      </c>
      <c r="W3" s="22" t="e">
        <f>SUM(#REF!,W4,W8,W10)</f>
        <v>#REF!</v>
      </c>
      <c r="X3" s="22" t="e">
        <f>SUM(#REF!,X4,X8,X10)</f>
        <v>#REF!</v>
      </c>
      <c r="Y3" s="22" t="e">
        <f>SUM(#REF!,Y4,Y8,Y10)</f>
        <v>#REF!</v>
      </c>
      <c r="Z3" s="22" t="e">
        <f>SUM(#REF!,Z4,Z8,Z10)</f>
        <v>#REF!</v>
      </c>
      <c r="AA3" s="22" t="e">
        <f>SUM(#REF!,AA4,AA8,AA10)</f>
        <v>#REF!</v>
      </c>
      <c r="AB3" s="22" t="e">
        <f>SUM(#REF!,AB4,AB8,AB10)</f>
        <v>#REF!</v>
      </c>
      <c r="AC3" s="22" t="e">
        <f>SUM(#REF!,AC4,AC8,AC10)</f>
        <v>#REF!</v>
      </c>
      <c r="AD3" s="22" t="e">
        <f>SUM(#REF!,AD4,AD8,AD10)</f>
        <v>#REF!</v>
      </c>
    </row>
    <row r="4" spans="1:31" s="31" customFormat="1" ht="16.7" customHeight="1">
      <c r="A4" s="24" t="s">
        <v>30</v>
      </c>
      <c r="B4" s="25"/>
      <c r="C4" s="26"/>
      <c r="D4" s="26"/>
      <c r="E4" s="27"/>
      <c r="F4" s="28">
        <f t="shared" ref="F4:U4" si="1">SUM(F5:F7)</f>
        <v>58370</v>
      </c>
      <c r="G4" s="28">
        <f t="shared" si="1"/>
        <v>700440</v>
      </c>
      <c r="H4" s="28">
        <f t="shared" si="1"/>
        <v>2940</v>
      </c>
      <c r="I4" s="28">
        <f t="shared" si="1"/>
        <v>61310</v>
      </c>
      <c r="J4" s="28">
        <f t="shared" si="1"/>
        <v>35280</v>
      </c>
      <c r="K4" s="28">
        <f t="shared" si="1"/>
        <v>2250</v>
      </c>
      <c r="L4" s="28">
        <f t="shared" si="1"/>
        <v>27000</v>
      </c>
      <c r="M4" s="28">
        <f t="shared" si="1"/>
        <v>1380</v>
      </c>
      <c r="N4" s="28">
        <f t="shared" si="1"/>
        <v>16560</v>
      </c>
      <c r="O4" s="28">
        <f t="shared" si="1"/>
        <v>115</v>
      </c>
      <c r="P4" s="28">
        <f t="shared" si="1"/>
        <v>1380</v>
      </c>
      <c r="Q4" s="28">
        <f t="shared" si="1"/>
        <v>1728</v>
      </c>
      <c r="R4" s="28">
        <f t="shared" si="1"/>
        <v>20736</v>
      </c>
      <c r="S4" s="28">
        <f t="shared" si="1"/>
        <v>773016</v>
      </c>
      <c r="T4" s="28">
        <f t="shared" si="1"/>
        <v>28380</v>
      </c>
      <c r="U4" s="28">
        <f t="shared" si="1"/>
        <v>801396</v>
      </c>
      <c r="V4" s="29">
        <f t="shared" ref="V4:AC4" si="2">SUM(V6:V7)</f>
        <v>16550</v>
      </c>
      <c r="W4" s="29">
        <f t="shared" si="2"/>
        <v>0</v>
      </c>
      <c r="X4" s="29">
        <f t="shared" si="2"/>
        <v>16550</v>
      </c>
      <c r="Y4" s="29">
        <f t="shared" si="2"/>
        <v>198600</v>
      </c>
      <c r="Z4" s="29">
        <f t="shared" si="2"/>
        <v>9936</v>
      </c>
      <c r="AA4" s="29">
        <f t="shared" si="2"/>
        <v>0</v>
      </c>
      <c r="AB4" s="29">
        <v>3</v>
      </c>
      <c r="AC4" s="29">
        <f t="shared" si="2"/>
        <v>0</v>
      </c>
      <c r="AD4" s="30">
        <f t="shared" ref="AD4:AD6" si="3">AB4+AC4</f>
        <v>3</v>
      </c>
    </row>
    <row r="5" spans="1:31" s="40" customFormat="1" ht="16.7" customHeight="1">
      <c r="A5" s="32" t="s">
        <v>31</v>
      </c>
      <c r="B5" s="33" t="s">
        <v>32</v>
      </c>
      <c r="C5" s="32" t="s">
        <v>27</v>
      </c>
      <c r="D5" s="33" t="s">
        <v>33</v>
      </c>
      <c r="E5" s="34" t="s">
        <v>34</v>
      </c>
      <c r="F5" s="35">
        <v>20850</v>
      </c>
      <c r="G5" s="35">
        <f>F5*12</f>
        <v>250200</v>
      </c>
      <c r="H5" s="35">
        <v>1050</v>
      </c>
      <c r="I5" s="35">
        <f>F5+H5</f>
        <v>21900</v>
      </c>
      <c r="J5" s="36">
        <f>H5*12</f>
        <v>12600</v>
      </c>
      <c r="K5" s="36">
        <v>750</v>
      </c>
      <c r="L5" s="35">
        <f>K5*12</f>
        <v>9000</v>
      </c>
      <c r="M5" s="35">
        <f>IF(IF(B5="คนงาน",IF((10000-I5)&gt;1500,1500,10000-I5),IF(B5="เจ้าหน้าที่รักษาความปลอดภัย",IF((10000-I5)&gt;1500,1500,10000-I5),IF(B5="พนักงานขับรถยนต์",IF((10000-I5)&gt;1500,1500,10000-I5),IF(E5="ปริญญาตรี",IF((15000-I5)&gt;1500,1500,15000-I5),IF((13285-I5)&gt;1500,1500,13285-I5)))))&gt;0,IF(B5="คนงาน",IF((10000-I5)&gt;1500,1500,10000-I5),IF(B5="เจ้าหน้าที่รักษาความปลอดภัย",IF((10000-I5)&gt;1500,1500,10000-I5),IF(B5="พนักงานขับรถยนต์",IF((10000-I5)&gt;1500,1500,10000-I5),IF(E5="ปริญญาตรี",IF((15000-I5)&gt;1500,1500,15000-I5),IF((13285-I5)&gt;1500,1500,13285-I5))))),0)</f>
        <v>0</v>
      </c>
      <c r="N5" s="35">
        <f>M5*12</f>
        <v>0</v>
      </c>
      <c r="O5" s="35">
        <f>ROUND(I5*0.2%,0)</f>
        <v>44</v>
      </c>
      <c r="P5" s="35">
        <f>O5*12</f>
        <v>528</v>
      </c>
      <c r="Q5" s="35">
        <f>ROUND(I5*3%,0)</f>
        <v>657</v>
      </c>
      <c r="R5" s="35">
        <f>Q5*12</f>
        <v>7884</v>
      </c>
      <c r="S5" s="37">
        <f>G5+J5+N5+R5</f>
        <v>270684</v>
      </c>
      <c r="T5" s="38">
        <f>L5+P5</f>
        <v>9528</v>
      </c>
      <c r="U5" s="39">
        <f>T5+S5</f>
        <v>280212</v>
      </c>
      <c r="V5" s="35">
        <v>18180</v>
      </c>
      <c r="W5" s="35">
        <v>0</v>
      </c>
      <c r="X5" s="35">
        <v>18180</v>
      </c>
      <c r="Y5" s="35">
        <v>218160</v>
      </c>
      <c r="Z5" s="35">
        <v>10908</v>
      </c>
      <c r="AB5" s="30"/>
      <c r="AC5" s="30"/>
      <c r="AD5" s="30">
        <f t="shared" si="3"/>
        <v>0</v>
      </c>
    </row>
    <row r="6" spans="1:31" s="44" customFormat="1" ht="16.7" customHeight="1">
      <c r="A6" s="41" t="s">
        <v>35</v>
      </c>
      <c r="B6" s="41" t="s">
        <v>36</v>
      </c>
      <c r="C6" s="42" t="s">
        <v>27</v>
      </c>
      <c r="D6" s="42" t="s">
        <v>37</v>
      </c>
      <c r="E6" s="43" t="s">
        <v>34</v>
      </c>
      <c r="F6" s="36">
        <v>21020</v>
      </c>
      <c r="G6" s="36">
        <f>F6*12</f>
        <v>252240</v>
      </c>
      <c r="H6" s="36">
        <v>1060</v>
      </c>
      <c r="I6" s="35">
        <f>F6+H6</f>
        <v>22080</v>
      </c>
      <c r="J6" s="36">
        <f>H6*12</f>
        <v>12720</v>
      </c>
      <c r="K6" s="36">
        <v>750</v>
      </c>
      <c r="L6" s="35">
        <f>K6*12</f>
        <v>9000</v>
      </c>
      <c r="M6" s="36">
        <f>IF(IF(B6="คนงาน",IF((10000-I6)&gt;1500,1500,10000-I6),IF(B6="เจ้าหน้าที่รักษาความปลอดภัย",IF((10000-I6)&gt;1500,1500,10000-I6),IF(B6="พนักงานขับรถยนต์",IF((10000-I6)&gt;1500,1500,10000-I6),IF(E6="ปริญญาตรี",IF((15000-I6)&gt;1500,1500,15000-I6),IF((13285-I6)&gt;1500,1500,13285-I6)))))&gt;0,IF(B6="คนงาน",IF((10000-I6)&gt;1500,1500,10000-I6),IF(B6="เจ้าหน้าที่รักษาความปลอดภัย",IF((10000-I6)&gt;1500,1500,10000-I6),IF(B6="พนักงานขับรถยนต์",IF((10000-I6)&gt;1500,1500,10000-I6),IF(E6="ปริญญาตรี",IF((15000-I6)&gt;1500,1500,15000-I6),IF((13285-I6)&gt;1500,1500,13285-I6))))),0)</f>
        <v>0</v>
      </c>
      <c r="N6" s="35">
        <f>M6*12</f>
        <v>0</v>
      </c>
      <c r="O6" s="35">
        <f>ROUND(I6*0.2%,0)</f>
        <v>44</v>
      </c>
      <c r="P6" s="35">
        <f>O6*12</f>
        <v>528</v>
      </c>
      <c r="Q6" s="35">
        <f>ROUND(I6*3%,0)</f>
        <v>662</v>
      </c>
      <c r="R6" s="35">
        <f>Q6*12</f>
        <v>7944</v>
      </c>
      <c r="S6" s="37">
        <f>G6+J6+N6+R6</f>
        <v>272904</v>
      </c>
      <c r="T6" s="38">
        <f>L6+P6</f>
        <v>9528</v>
      </c>
      <c r="U6" s="39">
        <f>T6+S6</f>
        <v>282432</v>
      </c>
      <c r="V6" s="36">
        <v>16550</v>
      </c>
      <c r="W6" s="36">
        <v>0</v>
      </c>
      <c r="X6" s="36">
        <v>16550</v>
      </c>
      <c r="Y6" s="36">
        <v>198600</v>
      </c>
      <c r="Z6" s="36">
        <v>9936</v>
      </c>
      <c r="AB6" s="45"/>
      <c r="AC6" s="45"/>
      <c r="AD6" s="45">
        <f t="shared" si="3"/>
        <v>0</v>
      </c>
    </row>
    <row r="7" spans="1:31" s="44" customFormat="1" ht="16.7" customHeight="1">
      <c r="A7" s="46" t="s">
        <v>38</v>
      </c>
      <c r="B7" s="46" t="s">
        <v>39</v>
      </c>
      <c r="C7" s="47" t="s">
        <v>27</v>
      </c>
      <c r="D7" s="42" t="s">
        <v>40</v>
      </c>
      <c r="E7" s="43"/>
      <c r="F7" s="36">
        <v>16500</v>
      </c>
      <c r="G7" s="36">
        <f>F7*12</f>
        <v>198000</v>
      </c>
      <c r="H7" s="36">
        <v>830</v>
      </c>
      <c r="I7" s="35">
        <f>F7+H7</f>
        <v>17330</v>
      </c>
      <c r="J7" s="36">
        <f>H7*12</f>
        <v>9960</v>
      </c>
      <c r="K7" s="36">
        <v>750</v>
      </c>
      <c r="L7" s="35">
        <f>K7*12</f>
        <v>9000</v>
      </c>
      <c r="M7" s="36">
        <v>1380</v>
      </c>
      <c r="N7" s="35">
        <f>M7*12</f>
        <v>16560</v>
      </c>
      <c r="O7" s="35">
        <v>27</v>
      </c>
      <c r="P7" s="35">
        <f>O7*12</f>
        <v>324</v>
      </c>
      <c r="Q7" s="35">
        <v>409</v>
      </c>
      <c r="R7" s="35">
        <f>Q7*12</f>
        <v>4908</v>
      </c>
      <c r="S7" s="37">
        <f>G7+J7+N7+R7</f>
        <v>229428</v>
      </c>
      <c r="T7" s="38">
        <f>L7+P7</f>
        <v>9324</v>
      </c>
      <c r="U7" s="39">
        <f>T7+S7</f>
        <v>238752</v>
      </c>
      <c r="V7" s="36"/>
      <c r="W7" s="36"/>
      <c r="X7" s="36"/>
      <c r="Y7" s="36"/>
      <c r="Z7" s="36"/>
      <c r="AB7" s="45"/>
      <c r="AC7" s="45"/>
      <c r="AD7" s="45"/>
    </row>
    <row r="8" spans="1:31" s="31" customFormat="1" ht="16.7" customHeight="1">
      <c r="A8" s="48" t="s">
        <v>41</v>
      </c>
      <c r="B8" s="49"/>
      <c r="C8" s="26"/>
      <c r="D8" s="26"/>
      <c r="E8" s="27"/>
      <c r="F8" s="28">
        <f t="shared" ref="F8:U8" si="4">F9</f>
        <v>19690</v>
      </c>
      <c r="G8" s="28">
        <f t="shared" si="4"/>
        <v>236280</v>
      </c>
      <c r="H8" s="28">
        <f t="shared" si="4"/>
        <v>990</v>
      </c>
      <c r="I8" s="28">
        <f t="shared" si="4"/>
        <v>20680</v>
      </c>
      <c r="J8" s="28">
        <f t="shared" si="4"/>
        <v>11880</v>
      </c>
      <c r="K8" s="28">
        <f t="shared" si="4"/>
        <v>750</v>
      </c>
      <c r="L8" s="28">
        <f t="shared" si="4"/>
        <v>9000</v>
      </c>
      <c r="M8" s="28">
        <f t="shared" si="4"/>
        <v>0</v>
      </c>
      <c r="N8" s="28">
        <f t="shared" si="4"/>
        <v>0</v>
      </c>
      <c r="O8" s="28">
        <f t="shared" si="4"/>
        <v>41</v>
      </c>
      <c r="P8" s="28">
        <f t="shared" si="4"/>
        <v>492</v>
      </c>
      <c r="Q8" s="28">
        <f t="shared" si="4"/>
        <v>620</v>
      </c>
      <c r="R8" s="28">
        <f t="shared" si="4"/>
        <v>7440</v>
      </c>
      <c r="S8" s="28">
        <f t="shared" si="4"/>
        <v>255600</v>
      </c>
      <c r="T8" s="28">
        <f t="shared" si="4"/>
        <v>9492</v>
      </c>
      <c r="U8" s="28">
        <f t="shared" si="4"/>
        <v>265092</v>
      </c>
      <c r="V8" s="29">
        <v>17250</v>
      </c>
      <c r="W8" s="29">
        <v>0</v>
      </c>
      <c r="X8" s="29">
        <v>17250</v>
      </c>
      <c r="Y8" s="29">
        <v>207000</v>
      </c>
      <c r="Z8" s="29">
        <v>10356</v>
      </c>
      <c r="AB8" s="50">
        <v>1</v>
      </c>
      <c r="AC8" s="50"/>
      <c r="AD8" s="50">
        <f>AB8+AC8</f>
        <v>1</v>
      </c>
    </row>
    <row r="9" spans="1:31" s="40" customFormat="1" ht="16.7" customHeight="1">
      <c r="A9" s="32" t="s">
        <v>42</v>
      </c>
      <c r="B9" s="32" t="s">
        <v>43</v>
      </c>
      <c r="C9" s="32" t="s">
        <v>27</v>
      </c>
      <c r="D9" s="32" t="s">
        <v>44</v>
      </c>
      <c r="E9" s="34" t="s">
        <v>34</v>
      </c>
      <c r="F9" s="35">
        <v>19690</v>
      </c>
      <c r="G9" s="35">
        <f>F9*12</f>
        <v>236280</v>
      </c>
      <c r="H9" s="35">
        <v>990</v>
      </c>
      <c r="I9" s="35">
        <f>F9+H9</f>
        <v>20680</v>
      </c>
      <c r="J9" s="36">
        <f>H9*12</f>
        <v>11880</v>
      </c>
      <c r="K9" s="36">
        <v>750</v>
      </c>
      <c r="L9" s="35">
        <f>K9*12</f>
        <v>9000</v>
      </c>
      <c r="M9" s="35">
        <f>IF(IF(B9="คนงาน",IF((10000-I9)&gt;1500,1500,10000-I9),IF(B9="เจ้าหน้าที่รักษาความปลอดภัย",IF((10000-I9)&gt;1500,1500,10000-I9),IF(B9="พนักงานขับรถยนต์",IF((10000-I9)&gt;1500,1500,10000-I9),IF(E9="ปริญญาตรี",IF((15000-I9)&gt;1500,1500,15000-I9),IF((13285-I9)&gt;1500,1500,13285-I9)))))&gt;0,IF(B9="คนงาน",IF((10000-I9)&gt;1500,1500,10000-I9),IF(B9="เจ้าหน้าที่รักษาความปลอดภัย",IF((10000-I9)&gt;1500,1500,10000-I9),IF(B9="พนักงานขับรถยนต์",IF((10000-I9)&gt;1500,1500,10000-I9),IF(E9="ปริญญาตรี",IF((15000-I9)&gt;1500,1500,15000-I9),IF((13285-I9)&gt;1500,1500,13285-I9))))),0)</f>
        <v>0</v>
      </c>
      <c r="N9" s="35">
        <f>M9*12</f>
        <v>0</v>
      </c>
      <c r="O9" s="35">
        <f>ROUND(I9*0.2%,0)</f>
        <v>41</v>
      </c>
      <c r="P9" s="35">
        <f>O9*12</f>
        <v>492</v>
      </c>
      <c r="Q9" s="35">
        <f>ROUND(I9*3%,0)</f>
        <v>620</v>
      </c>
      <c r="R9" s="35">
        <f>Q9*12</f>
        <v>7440</v>
      </c>
      <c r="S9" s="37">
        <f>G9+J9+N9+R9</f>
        <v>255600</v>
      </c>
      <c r="T9" s="38">
        <f>L9+P9</f>
        <v>9492</v>
      </c>
      <c r="U9" s="39">
        <f>T9+S9</f>
        <v>265092</v>
      </c>
      <c r="V9" s="35">
        <v>17250</v>
      </c>
      <c r="W9" s="35">
        <v>0</v>
      </c>
      <c r="X9" s="35">
        <v>17250</v>
      </c>
      <c r="Y9" s="35">
        <v>207000</v>
      </c>
      <c r="Z9" s="35">
        <v>10356</v>
      </c>
      <c r="AB9" s="30"/>
      <c r="AC9" s="30"/>
      <c r="AD9" s="30">
        <f>AB9+AC9</f>
        <v>0</v>
      </c>
    </row>
    <row r="10" spans="1:31" s="31" customFormat="1" ht="16.7" customHeight="1">
      <c r="A10" s="51" t="s">
        <v>45</v>
      </c>
      <c r="B10" s="52"/>
      <c r="C10" s="53"/>
      <c r="D10" s="53"/>
      <c r="E10" s="54"/>
      <c r="F10" s="55">
        <f>SUM(F11:F16)</f>
        <v>117080</v>
      </c>
      <c r="G10" s="55">
        <f t="shared" ref="G10:AC10" si="5">SUM(G11:G16)</f>
        <v>1404960</v>
      </c>
      <c r="H10" s="55">
        <f t="shared" si="5"/>
        <v>5880</v>
      </c>
      <c r="I10" s="55">
        <f t="shared" si="5"/>
        <v>122960</v>
      </c>
      <c r="J10" s="55">
        <f t="shared" si="5"/>
        <v>70560</v>
      </c>
      <c r="K10" s="55">
        <f t="shared" si="5"/>
        <v>4500</v>
      </c>
      <c r="L10" s="55">
        <f t="shared" si="5"/>
        <v>54000</v>
      </c>
      <c r="M10" s="55">
        <f t="shared" si="5"/>
        <v>0</v>
      </c>
      <c r="N10" s="55">
        <f t="shared" si="5"/>
        <v>0</v>
      </c>
      <c r="O10" s="55">
        <f t="shared" si="5"/>
        <v>246</v>
      </c>
      <c r="P10" s="55">
        <f t="shared" si="5"/>
        <v>2952</v>
      </c>
      <c r="Q10" s="55">
        <f t="shared" si="5"/>
        <v>3689</v>
      </c>
      <c r="R10" s="55">
        <f t="shared" si="5"/>
        <v>44268</v>
      </c>
      <c r="S10" s="55">
        <f t="shared" si="5"/>
        <v>1519788</v>
      </c>
      <c r="T10" s="55">
        <f t="shared" si="5"/>
        <v>56952</v>
      </c>
      <c r="U10" s="55">
        <f t="shared" si="5"/>
        <v>1576740</v>
      </c>
      <c r="V10" s="56">
        <f t="shared" si="5"/>
        <v>84890</v>
      </c>
      <c r="W10" s="56">
        <f t="shared" si="5"/>
        <v>0</v>
      </c>
      <c r="X10" s="56">
        <f t="shared" si="5"/>
        <v>84890</v>
      </c>
      <c r="Y10" s="56">
        <f t="shared" si="5"/>
        <v>1018680</v>
      </c>
      <c r="Z10" s="56">
        <f t="shared" si="5"/>
        <v>50952</v>
      </c>
      <c r="AA10" s="56">
        <f t="shared" si="5"/>
        <v>0</v>
      </c>
      <c r="AB10" s="56">
        <v>6</v>
      </c>
      <c r="AC10" s="56">
        <f t="shared" si="5"/>
        <v>0</v>
      </c>
      <c r="AD10" s="56">
        <f>AB10+AC10</f>
        <v>6</v>
      </c>
    </row>
    <row r="11" spans="1:31" ht="16.7" customHeight="1">
      <c r="A11" s="57" t="s">
        <v>46</v>
      </c>
      <c r="B11" s="57" t="s">
        <v>36</v>
      </c>
      <c r="C11" s="57" t="s">
        <v>27</v>
      </c>
      <c r="D11" s="57" t="s">
        <v>47</v>
      </c>
      <c r="E11" s="57"/>
      <c r="F11" s="58">
        <v>19950</v>
      </c>
      <c r="G11" s="59">
        <f t="shared" ref="G11:G16" si="6">F11*12</f>
        <v>239400</v>
      </c>
      <c r="H11" s="59">
        <v>1000</v>
      </c>
      <c r="I11" s="59">
        <f t="shared" ref="I11:I16" si="7">F11+H11</f>
        <v>20950</v>
      </c>
      <c r="J11" s="59">
        <f t="shared" ref="J11:J16" si="8">H11*12</f>
        <v>12000</v>
      </c>
      <c r="K11" s="59">
        <v>750</v>
      </c>
      <c r="L11" s="59">
        <f t="shared" ref="L11:L16" si="9">K11*12</f>
        <v>9000</v>
      </c>
      <c r="M11" s="59">
        <f t="shared" ref="M11:M16" si="10">IF(IF(B11="คนงาน",IF((10000-I11)&gt;1500,1500,10000-I11),IF(B11="เจ้าหน้าที่รักษาความปลอดภัย",IF((10000-I11)&gt;1500,1500,10000-I11),IF(B11="พนักงานขับรถยนต์",IF((10000-I11)&gt;1500,1500,10000-I11),IF(E11="ปริญญาตรี",IF((15000-I11)&gt;1500,1500,15000-I11),IF((13285-I11)&gt;1500,1500,13285-I11)))))&gt;0,IF(B11="คนงาน",IF((10000-I11)&gt;1500,1500,10000-I11),IF(B11="เจ้าหน้าที่รักษาความปลอดภัย",IF((10000-I11)&gt;1500,1500,10000-I11),IF(B11="พนักงานขับรถยนต์",IF((10000-I11)&gt;1500,1500,10000-I11),IF(E11="ปริญญาตรี",IF((15000-I11)&gt;1500,1500,15000-I11),IF((13285-I11)&gt;1500,1500,13285-I11))))),0)</f>
        <v>0</v>
      </c>
      <c r="N11" s="59">
        <f t="shared" ref="N11:N16" si="11">M11*12</f>
        <v>0</v>
      </c>
      <c r="O11" s="59">
        <f t="shared" ref="O11:O16" si="12">ROUND(I11*0.2%,0)</f>
        <v>42</v>
      </c>
      <c r="P11" s="59">
        <f t="shared" ref="P11:P16" si="13">O11*12</f>
        <v>504</v>
      </c>
      <c r="Q11" s="59">
        <f t="shared" ref="Q11:Q16" si="14">ROUND(I11*3%,0)</f>
        <v>629</v>
      </c>
      <c r="R11" s="59">
        <f t="shared" ref="R11:R16" si="15">Q11*12</f>
        <v>7548</v>
      </c>
      <c r="S11" s="60">
        <f t="shared" ref="S11:S16" si="16">G11+J11+N11+R11</f>
        <v>258948</v>
      </c>
      <c r="T11" s="61">
        <f t="shared" ref="T11:T16" si="17">L11+P11</f>
        <v>9504</v>
      </c>
      <c r="U11" s="62">
        <f t="shared" ref="U11:U16" si="18">T11+S11</f>
        <v>268452</v>
      </c>
    </row>
    <row r="12" spans="1:31" s="40" customFormat="1" ht="16.7" customHeight="1">
      <c r="A12" s="64" t="s">
        <v>48</v>
      </c>
      <c r="B12" s="64" t="s">
        <v>49</v>
      </c>
      <c r="C12" s="64" t="s">
        <v>27</v>
      </c>
      <c r="D12" s="64" t="s">
        <v>50</v>
      </c>
      <c r="E12" s="65" t="s">
        <v>34</v>
      </c>
      <c r="F12" s="66">
        <v>17700</v>
      </c>
      <c r="G12" s="66">
        <f t="shared" si="6"/>
        <v>212400</v>
      </c>
      <c r="H12" s="66">
        <v>890</v>
      </c>
      <c r="I12" s="66">
        <f t="shared" si="7"/>
        <v>18590</v>
      </c>
      <c r="J12" s="67">
        <f t="shared" si="8"/>
        <v>10680</v>
      </c>
      <c r="K12" s="67">
        <v>750</v>
      </c>
      <c r="L12" s="66">
        <f t="shared" si="9"/>
        <v>9000</v>
      </c>
      <c r="M12" s="66">
        <f t="shared" si="10"/>
        <v>0</v>
      </c>
      <c r="N12" s="66">
        <f t="shared" si="11"/>
        <v>0</v>
      </c>
      <c r="O12" s="66">
        <f t="shared" si="12"/>
        <v>37</v>
      </c>
      <c r="P12" s="66">
        <f t="shared" si="13"/>
        <v>444</v>
      </c>
      <c r="Q12" s="66">
        <f t="shared" si="14"/>
        <v>558</v>
      </c>
      <c r="R12" s="66">
        <f t="shared" si="15"/>
        <v>6696</v>
      </c>
      <c r="S12" s="60">
        <f t="shared" si="16"/>
        <v>229776</v>
      </c>
      <c r="T12" s="61">
        <f t="shared" si="17"/>
        <v>9444</v>
      </c>
      <c r="U12" s="62">
        <f t="shared" si="18"/>
        <v>239220</v>
      </c>
      <c r="V12" s="68">
        <v>17310</v>
      </c>
      <c r="W12" s="35">
        <v>0</v>
      </c>
      <c r="X12" s="35">
        <v>17310</v>
      </c>
      <c r="Y12" s="35">
        <v>207720</v>
      </c>
      <c r="Z12" s="35">
        <v>10392</v>
      </c>
      <c r="AB12" s="30"/>
      <c r="AC12" s="30"/>
      <c r="AD12" s="30">
        <f>AB12+AC12</f>
        <v>0</v>
      </c>
      <c r="AE12" s="42" t="s">
        <v>50</v>
      </c>
    </row>
    <row r="13" spans="1:31" s="44" customFormat="1" ht="16.7" customHeight="1">
      <c r="A13" s="46" t="s">
        <v>51</v>
      </c>
      <c r="B13" s="46" t="s">
        <v>49</v>
      </c>
      <c r="C13" s="46" t="s">
        <v>27</v>
      </c>
      <c r="D13" s="46" t="s">
        <v>52</v>
      </c>
      <c r="E13" s="69" t="s">
        <v>34</v>
      </c>
      <c r="F13" s="67">
        <v>21870</v>
      </c>
      <c r="G13" s="67">
        <f t="shared" si="6"/>
        <v>262440</v>
      </c>
      <c r="H13" s="67">
        <v>1100</v>
      </c>
      <c r="I13" s="66">
        <f t="shared" si="7"/>
        <v>22970</v>
      </c>
      <c r="J13" s="67">
        <f t="shared" si="8"/>
        <v>13200</v>
      </c>
      <c r="K13" s="67">
        <v>750</v>
      </c>
      <c r="L13" s="66">
        <f t="shared" si="9"/>
        <v>9000</v>
      </c>
      <c r="M13" s="67">
        <f t="shared" si="10"/>
        <v>0</v>
      </c>
      <c r="N13" s="66">
        <f t="shared" si="11"/>
        <v>0</v>
      </c>
      <c r="O13" s="66">
        <f t="shared" si="12"/>
        <v>46</v>
      </c>
      <c r="P13" s="66">
        <f t="shared" si="13"/>
        <v>552</v>
      </c>
      <c r="Q13" s="66">
        <f t="shared" si="14"/>
        <v>689</v>
      </c>
      <c r="R13" s="66">
        <f t="shared" si="15"/>
        <v>8268</v>
      </c>
      <c r="S13" s="60">
        <f t="shared" si="16"/>
        <v>283908</v>
      </c>
      <c r="T13" s="61">
        <f t="shared" si="17"/>
        <v>9552</v>
      </c>
      <c r="U13" s="62">
        <f t="shared" si="18"/>
        <v>293460</v>
      </c>
      <c r="V13" s="70">
        <v>14310</v>
      </c>
      <c r="W13" s="36">
        <v>0</v>
      </c>
      <c r="X13" s="36">
        <v>14310</v>
      </c>
      <c r="Y13" s="36">
        <v>171720</v>
      </c>
      <c r="Z13" s="36">
        <v>8592</v>
      </c>
      <c r="AB13" s="45"/>
      <c r="AC13" s="45"/>
      <c r="AD13" s="45">
        <f>AB13+AC13</f>
        <v>0</v>
      </c>
      <c r="AE13" s="32" t="s">
        <v>52</v>
      </c>
    </row>
    <row r="14" spans="1:31" s="40" customFormat="1" ht="16.7" customHeight="1">
      <c r="A14" s="64" t="s">
        <v>53</v>
      </c>
      <c r="B14" s="64" t="s">
        <v>54</v>
      </c>
      <c r="C14" s="64" t="s">
        <v>27</v>
      </c>
      <c r="D14" s="64" t="s">
        <v>55</v>
      </c>
      <c r="E14" s="65" t="s">
        <v>34</v>
      </c>
      <c r="F14" s="66">
        <v>22640</v>
      </c>
      <c r="G14" s="66">
        <f t="shared" si="6"/>
        <v>271680</v>
      </c>
      <c r="H14" s="66">
        <v>1140</v>
      </c>
      <c r="I14" s="66">
        <f t="shared" si="7"/>
        <v>23780</v>
      </c>
      <c r="J14" s="67">
        <f t="shared" si="8"/>
        <v>13680</v>
      </c>
      <c r="K14" s="67">
        <v>750</v>
      </c>
      <c r="L14" s="66">
        <f t="shared" si="9"/>
        <v>9000</v>
      </c>
      <c r="M14" s="66">
        <f t="shared" si="10"/>
        <v>0</v>
      </c>
      <c r="N14" s="66">
        <f t="shared" si="11"/>
        <v>0</v>
      </c>
      <c r="O14" s="66">
        <f t="shared" si="12"/>
        <v>48</v>
      </c>
      <c r="P14" s="66">
        <f t="shared" si="13"/>
        <v>576</v>
      </c>
      <c r="Q14" s="66">
        <f t="shared" si="14"/>
        <v>713</v>
      </c>
      <c r="R14" s="66">
        <f t="shared" si="15"/>
        <v>8556</v>
      </c>
      <c r="S14" s="60">
        <f t="shared" si="16"/>
        <v>293916</v>
      </c>
      <c r="T14" s="61">
        <f t="shared" si="17"/>
        <v>9576</v>
      </c>
      <c r="U14" s="62">
        <f t="shared" si="18"/>
        <v>303492</v>
      </c>
      <c r="V14" s="68">
        <v>18680</v>
      </c>
      <c r="W14" s="35">
        <v>0</v>
      </c>
      <c r="X14" s="35">
        <v>18680</v>
      </c>
      <c r="Y14" s="35">
        <v>224160</v>
      </c>
      <c r="Z14" s="35">
        <v>11208</v>
      </c>
      <c r="AB14" s="30"/>
      <c r="AC14" s="30"/>
      <c r="AD14" s="30">
        <f>AB14+AC14</f>
        <v>0</v>
      </c>
      <c r="AE14" s="42" t="s">
        <v>55</v>
      </c>
    </row>
    <row r="15" spans="1:31" s="44" customFormat="1" ht="16.7" customHeight="1">
      <c r="A15" s="46" t="s">
        <v>56</v>
      </c>
      <c r="B15" s="46" t="s">
        <v>49</v>
      </c>
      <c r="C15" s="46" t="s">
        <v>27</v>
      </c>
      <c r="D15" s="46" t="s">
        <v>57</v>
      </c>
      <c r="E15" s="69" t="s">
        <v>34</v>
      </c>
      <c r="F15" s="67">
        <v>17200</v>
      </c>
      <c r="G15" s="67">
        <f t="shared" si="6"/>
        <v>206400</v>
      </c>
      <c r="H15" s="67">
        <v>860</v>
      </c>
      <c r="I15" s="66">
        <f t="shared" si="7"/>
        <v>18060</v>
      </c>
      <c r="J15" s="67">
        <f t="shared" si="8"/>
        <v>10320</v>
      </c>
      <c r="K15" s="67">
        <v>750</v>
      </c>
      <c r="L15" s="66">
        <f t="shared" si="9"/>
        <v>9000</v>
      </c>
      <c r="M15" s="67">
        <f t="shared" si="10"/>
        <v>0</v>
      </c>
      <c r="N15" s="66">
        <f t="shared" si="11"/>
        <v>0</v>
      </c>
      <c r="O15" s="66">
        <f t="shared" si="12"/>
        <v>36</v>
      </c>
      <c r="P15" s="66">
        <f t="shared" si="13"/>
        <v>432</v>
      </c>
      <c r="Q15" s="66">
        <f t="shared" si="14"/>
        <v>542</v>
      </c>
      <c r="R15" s="66">
        <f t="shared" si="15"/>
        <v>6504</v>
      </c>
      <c r="S15" s="60">
        <f t="shared" si="16"/>
        <v>223224</v>
      </c>
      <c r="T15" s="61">
        <f t="shared" si="17"/>
        <v>9432</v>
      </c>
      <c r="U15" s="62">
        <f t="shared" si="18"/>
        <v>232656</v>
      </c>
      <c r="V15" s="70">
        <v>19400</v>
      </c>
      <c r="W15" s="36">
        <v>0</v>
      </c>
      <c r="X15" s="36">
        <v>19400</v>
      </c>
      <c r="Y15" s="36">
        <v>232800</v>
      </c>
      <c r="Z15" s="36">
        <v>11640</v>
      </c>
      <c r="AB15" s="45"/>
      <c r="AC15" s="45"/>
      <c r="AD15" s="45">
        <f>AB15+AC15</f>
        <v>0</v>
      </c>
      <c r="AE15" s="64" t="s">
        <v>57</v>
      </c>
    </row>
    <row r="16" spans="1:31" s="40" customFormat="1" ht="16.7" customHeight="1">
      <c r="A16" s="64" t="s">
        <v>58</v>
      </c>
      <c r="B16" s="64" t="s">
        <v>49</v>
      </c>
      <c r="C16" s="64" t="s">
        <v>27</v>
      </c>
      <c r="D16" s="64" t="s">
        <v>59</v>
      </c>
      <c r="E16" s="65" t="s">
        <v>34</v>
      </c>
      <c r="F16" s="66">
        <v>17720</v>
      </c>
      <c r="G16" s="66">
        <f t="shared" si="6"/>
        <v>212640</v>
      </c>
      <c r="H16" s="66">
        <v>890</v>
      </c>
      <c r="I16" s="66">
        <f t="shared" si="7"/>
        <v>18610</v>
      </c>
      <c r="J16" s="67">
        <f t="shared" si="8"/>
        <v>10680</v>
      </c>
      <c r="K16" s="67">
        <v>750</v>
      </c>
      <c r="L16" s="66">
        <f t="shared" si="9"/>
        <v>9000</v>
      </c>
      <c r="M16" s="66">
        <f t="shared" si="10"/>
        <v>0</v>
      </c>
      <c r="N16" s="66">
        <f t="shared" si="11"/>
        <v>0</v>
      </c>
      <c r="O16" s="66">
        <f t="shared" si="12"/>
        <v>37</v>
      </c>
      <c r="P16" s="66">
        <f t="shared" si="13"/>
        <v>444</v>
      </c>
      <c r="Q16" s="66">
        <f t="shared" si="14"/>
        <v>558</v>
      </c>
      <c r="R16" s="66">
        <f t="shared" si="15"/>
        <v>6696</v>
      </c>
      <c r="S16" s="60">
        <f t="shared" si="16"/>
        <v>230016</v>
      </c>
      <c r="T16" s="61">
        <f t="shared" si="17"/>
        <v>9444</v>
      </c>
      <c r="U16" s="62">
        <f t="shared" si="18"/>
        <v>239460</v>
      </c>
      <c r="V16" s="68">
        <v>15190</v>
      </c>
      <c r="W16" s="35">
        <v>0</v>
      </c>
      <c r="X16" s="35">
        <v>15190</v>
      </c>
      <c r="Y16" s="35">
        <v>182280</v>
      </c>
      <c r="Z16" s="35">
        <v>9120</v>
      </c>
      <c r="AB16" s="30"/>
      <c r="AC16" s="30"/>
      <c r="AD16" s="30">
        <f>AB16+AC16</f>
        <v>0</v>
      </c>
      <c r="AE16" s="64" t="s">
        <v>59</v>
      </c>
    </row>
    <row r="17" spans="1:30" s="40" customFormat="1" ht="15.95" customHeight="1">
      <c r="A17" s="71"/>
      <c r="B17" s="71"/>
      <c r="C17" s="71"/>
      <c r="D17" s="71"/>
      <c r="E17" s="72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4"/>
      <c r="V17" s="68"/>
      <c r="W17" s="35"/>
      <c r="X17" s="35"/>
      <c r="Y17" s="35"/>
      <c r="Z17" s="35"/>
      <c r="AB17" s="30"/>
      <c r="AC17" s="30"/>
      <c r="AD17" s="30"/>
    </row>
  </sheetData>
  <mergeCells count="5">
    <mergeCell ref="A1:Z1"/>
    <mergeCell ref="A3:D3"/>
    <mergeCell ref="A4:B4"/>
    <mergeCell ref="A8:B8"/>
    <mergeCell ref="A10:B10"/>
  </mergeCells>
  <printOptions horizontalCentered="1"/>
  <pageMargins left="0.19685039370078741" right="0" top="0.59055118110236227" bottom="0.39370078740157483" header="0.31496062992125984" footer="0.15748031496062992"/>
  <pageSetup paperSize="9" scale="70" orientation="landscape" horizontalDpi="300" verticalDpi="300" r:id="rId1"/>
  <headerFooter>
    <oddFooter>&amp;Cหน้าที่ &amp;P จาก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สรุป69กองพัฒ</vt:lpstr>
      <vt:lpstr>สรุป69กองพัฒ!Print_Area</vt:lpstr>
      <vt:lpstr>สรุป69กองพัฒ!Print_Titles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tonplan</dc:creator>
  <cp:lastModifiedBy>tonplan</cp:lastModifiedBy>
  <dcterms:created xsi:type="dcterms:W3CDTF">2025-07-14T04:10:30Z</dcterms:created>
  <dcterms:modified xsi:type="dcterms:W3CDTF">2025-07-14T04:11:16Z</dcterms:modified>
</cp:coreProperties>
</file>