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40.32\e\ประมาณการรายรับ ประจำปีงบประมาณ พ.ศ. 2566\ประมาณการรายได้ ประจำปีงบประมาณ พ.ศ. 2566\"/>
    </mc:Choice>
  </mc:AlternateContent>
  <bookViews>
    <workbookView xWindow="0" yWindow="0" windowWidth="24000" windowHeight="10815"/>
  </bookViews>
  <sheets>
    <sheet name="รายได้จากการบริการ" sheetId="4" r:id="rId1"/>
    <sheet name="เปรียบเทียบ_59-63 (รายได้)" sheetId="7" state="hidden" r:id="rId2"/>
    <sheet name="เปรียบเทียบ_59-63(แผ่นดิน)" sheetId="8" state="hidden" r:id="rId3"/>
  </sheets>
  <externalReferences>
    <externalReference r:id="rId4"/>
  </externalReferences>
  <definedNames>
    <definedName name="_xlnm.Print_Area" localSheetId="1">'เปรียบเทียบ_59-63 (รายได้)'!$A$1:$G$10</definedName>
    <definedName name="_xlnm.Print_Area" localSheetId="2">'เปรียบเทียบ_59-63(แผ่นดิน)'!$A$1:$G$11</definedName>
    <definedName name="_xlnm.Print_Area" localSheetId="0">รายได้จากการบริการ!$A$1:$F$33</definedName>
    <definedName name="_xlnm.Print_Titles" localSheetId="1">'เปรียบเทียบ_59-63 (รายได้)'!$3:$3</definedName>
    <definedName name="_xlnm.Print_Titles" localSheetId="2">'เปรียบเทียบ_59-63(แผ่นดิน)'!$3:$3</definedName>
  </definedNames>
  <calcPr calcId="162913"/>
</workbook>
</file>

<file path=xl/calcChain.xml><?xml version="1.0" encoding="utf-8"?>
<calcChain xmlns="http://schemas.openxmlformats.org/spreadsheetml/2006/main">
  <c r="F25" i="4" l="1"/>
  <c r="F31" i="4"/>
  <c r="E31" i="4"/>
  <c r="C31" i="4"/>
  <c r="C25" i="4"/>
  <c r="C5" i="4" l="1"/>
  <c r="C8" i="4"/>
  <c r="C11" i="4"/>
  <c r="C14" i="4"/>
  <c r="C16" i="4"/>
  <c r="C18" i="4"/>
  <c r="C21" i="4"/>
  <c r="C27" i="4"/>
  <c r="C29" i="4"/>
  <c r="D10" i="4"/>
  <c r="F27" i="4" l="1"/>
  <c r="F29" i="4"/>
  <c r="F21" i="4"/>
  <c r="F16" i="4"/>
  <c r="F14" i="4"/>
  <c r="F11" i="4"/>
  <c r="F8" i="4"/>
  <c r="F5" i="4"/>
  <c r="F18" i="4" l="1"/>
  <c r="D30" i="4" l="1"/>
  <c r="D28" i="4"/>
  <c r="D26" i="4"/>
  <c r="D25" i="4" s="1"/>
  <c r="D24" i="4"/>
  <c r="D21" i="4" s="1"/>
  <c r="D20" i="4"/>
  <c r="D19" i="4"/>
  <c r="D17" i="4"/>
  <c r="D15" i="4"/>
  <c r="D14" i="4" s="1"/>
  <c r="D13" i="4"/>
  <c r="D12" i="4"/>
  <c r="D9" i="4"/>
  <c r="D7" i="4"/>
  <c r="D6" i="4"/>
  <c r="D29" i="4" l="1"/>
  <c r="D27" i="4"/>
  <c r="D16" i="4"/>
  <c r="D5" i="4" l="1"/>
  <c r="D8" i="4"/>
  <c r="D18" i="4"/>
  <c r="D31" i="4" s="1"/>
  <c r="D11" i="4"/>
  <c r="J10" i="7" l="1"/>
  <c r="I4" i="7"/>
  <c r="K4" i="7" s="1"/>
  <c r="K5" i="7"/>
  <c r="K6" i="7"/>
  <c r="K7" i="7"/>
  <c r="K8" i="7"/>
  <c r="K9" i="7"/>
  <c r="I10" i="7" l="1"/>
  <c r="J5" i="8"/>
  <c r="J6" i="8"/>
  <c r="J7" i="8"/>
  <c r="J8" i="8"/>
  <c r="J9" i="8"/>
  <c r="J4" i="8"/>
  <c r="H10" i="8"/>
  <c r="I10" i="8"/>
  <c r="J10" i="8" l="1"/>
  <c r="D5" i="8"/>
  <c r="D4" i="8"/>
  <c r="B5" i="8"/>
  <c r="B4" i="8"/>
  <c r="C5" i="8"/>
  <c r="C4" i="8"/>
  <c r="E5" i="8"/>
  <c r="E4" i="8"/>
  <c r="G9" i="8" l="1"/>
  <c r="G8" i="8"/>
  <c r="G7" i="8"/>
  <c r="G6" i="8"/>
  <c r="G5" i="8"/>
  <c r="G4" i="8"/>
  <c r="E10" i="7"/>
  <c r="F10" i="8" l="1"/>
  <c r="E10" i="8"/>
  <c r="D10" i="8"/>
  <c r="C10" i="8"/>
  <c r="B10" i="8"/>
  <c r="G10" i="8" l="1"/>
  <c r="K10" i="7"/>
  <c r="D10" i="7" l="1"/>
  <c r="C10" i="7"/>
  <c r="B10" i="7"/>
  <c r="F9" i="7" l="1"/>
  <c r="H9" i="7" s="1"/>
  <c r="F8" i="7"/>
  <c r="H8" i="7" s="1"/>
  <c r="G9" i="7" l="1"/>
  <c r="G8" i="7"/>
  <c r="F5" i="7" l="1"/>
  <c r="H5" i="7" s="1"/>
  <c r="F6" i="7"/>
  <c r="H6" i="7" s="1"/>
  <c r="F7" i="7"/>
  <c r="H7" i="7" s="1"/>
  <c r="F4" i="7"/>
  <c r="H4" i="7" s="1"/>
  <c r="G5" i="7" l="1"/>
  <c r="G4" i="7"/>
  <c r="G6" i="7"/>
  <c r="G7" i="7"/>
  <c r="F10" i="7"/>
  <c r="H10" i="7" s="1"/>
  <c r="G10" i="7" l="1"/>
</calcChain>
</file>

<file path=xl/sharedStrings.xml><?xml version="1.0" encoding="utf-8"?>
<sst xmlns="http://schemas.openxmlformats.org/spreadsheetml/2006/main" count="63" uniqueCount="49">
  <si>
    <t>หน่วยงาน</t>
  </si>
  <si>
    <t>รวมทั้งสิ้น</t>
  </si>
  <si>
    <t>รวม</t>
  </si>
  <si>
    <t>ที่</t>
  </si>
  <si>
    <t>เงินลงทะเบียนบัณฑิต</t>
  </si>
  <si>
    <t>ค่าเช่าสิทธิประโยชน์</t>
  </si>
  <si>
    <t>เงินบูรณะทรัพย์สิน</t>
  </si>
  <si>
    <t>รายได้ค่าเก็บขยะ</t>
  </si>
  <si>
    <t>รายได้ศูนย์วิทยาศาสตร์</t>
  </si>
  <si>
    <t>รายได้ศูนย์วิทยบริการ</t>
  </si>
  <si>
    <t>รายได้บริการน้ำดื่ม</t>
  </si>
  <si>
    <t>รายได้จากสระว่ายน้ำ</t>
  </si>
  <si>
    <t>หน่วยงาน / รายการ</t>
  </si>
  <si>
    <t>สำนักส่งเสริมวิชาการและงานทะเบียน</t>
  </si>
  <si>
    <t>สำนักวิทยบริการและเทคโนโลยีสารสนเทศ</t>
  </si>
  <si>
    <t>สถาบันวิจัยและพัฒนา</t>
  </si>
  <si>
    <t>งานคลัง สำนักงานอธิการบดี</t>
  </si>
  <si>
    <t>งานทรัพย์สินและรายได้ สำนักงานอธิการบดี</t>
  </si>
  <si>
    <t>จัดสรร 80%</t>
  </si>
  <si>
    <t>รายได้ส่งเสริมวิชาการ</t>
  </si>
  <si>
    <t>รายได้ศูนย์คอมพิวเตอร์</t>
  </si>
  <si>
    <t>สนับสนุนรถยนต์</t>
  </si>
  <si>
    <t>งานอาคารสถานที่และยานพาหนะ สำนักงานอธิการบดี</t>
  </si>
  <si>
    <t>ศูนย์วิทยาศาสตร์ (คณะวิทยาศาสตร์และเทคโนโลยี)</t>
  </si>
  <si>
    <t>งานบริหารทั่วไป สำนักงานอธิการบดี</t>
  </si>
  <si>
    <t>รายได้ศูนย์ความเป็นเลิศด้านพลังงานทางเลือก</t>
  </si>
  <si>
    <t>คณะเทคโนโลยีการเกษตร</t>
  </si>
  <si>
    <t>รายได้คณะเทคโนโลยีการเกษตร</t>
  </si>
  <si>
    <t>คณะครุศาสตร์</t>
  </si>
  <si>
    <t>คณะวิทยาศาสตร์และเทคโนโลยี</t>
  </si>
  <si>
    <t>คณะมนุษย์ศาสตร์และสังคมศาสตร์</t>
  </si>
  <si>
    <t>คณะวิทยาการจัดการ</t>
  </si>
  <si>
    <t>คณะเทคโนโลยีอุตสาหกรรม</t>
  </si>
  <si>
    <t>เปรียบเทียบงบประมาณเงินรายได้จากนักศึกษาภาคปกติ และ ภาค กศ.ป. ประจำปีงบประมาณ พ.ศ. 2559 - 2563</t>
  </si>
  <si>
    <t>(งบพัฒนา,วัสดุฝึกนักศึกษา,ฝึกประสบการณ์ และ ค่าธรรมเนียมการศึกษา)</t>
  </si>
  <si>
    <t>หมายเหตุ ไม่รวมนักศึกษา ป.โท/เอก</t>
  </si>
  <si>
    <t>เปรียบเทียบงบประมาณแผ่นดินจากการจัดสรรวัสดุการศึกษา ประจำปีงบประมาณ พ.ศ. 2559 - 2563</t>
  </si>
  <si>
    <t>(ด้านสังคมศาสตร์ 700 บาท และ ด้านวิทยาศาสตร์ 2,700 บาท)</t>
  </si>
  <si>
    <t>นศ.</t>
  </si>
  <si>
    <t>หมายเหตุ ยอดงบประมาณปี 63 เพิ่มขึ้นเนื่องจาก จำนวนนักศึกษาใหม่ มากกว่า ปี 62 จึงทำให้ตัวแปรการคูณหน่วยกิตและจำนวนเทอมจบมากขึ้น</t>
  </si>
  <si>
    <t>จึงเป็นผลทำให้งบประมาณเพิ่มขึ้นด้วย</t>
  </si>
  <si>
    <t>เงินรายได้จากการบริการวิชาการและการทดสอบด้านเทคโนโลยีอุตสาหกรรม</t>
  </si>
  <si>
    <t xml:space="preserve"> ประจำปีงบประมาณ พ.ศ. 2566</t>
  </si>
  <si>
    <t>ประมาณจากเงินรายได้จากการบริการทางวิชาการและจากการบริหารสินทรัพย์</t>
  </si>
  <si>
    <t>รายรับ 100%</t>
  </si>
  <si>
    <t>รายได้จากการบริการจริยธรรมการวิจัยในมนุษย์</t>
  </si>
  <si>
    <t>เงินรายได้จากการบริการ 2565</t>
  </si>
  <si>
    <t>เงินรายได้จากการบริการ 2566</t>
  </si>
  <si>
    <t>รายได้จากการบริการจริยธรรมการวิจัยในสัตว์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</si>
</sst>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4"/>
      <name val="Cordia New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0"/>
      <name val="TH SarabunPSK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8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187" fontId="2" fillId="0" borderId="0" xfId="1" applyNumberFormat="1" applyFont="1"/>
    <xf numFmtId="187" fontId="2" fillId="0" borderId="4" xfId="1" applyNumberFormat="1" applyFont="1" applyBorder="1" applyAlignment="1">
      <alignment horizontal="left" indent="1"/>
    </xf>
    <xf numFmtId="43" fontId="2" fillId="0" borderId="4" xfId="1" applyFont="1" applyFill="1" applyBorder="1" applyAlignment="1">
      <alignment horizontal="right"/>
    </xf>
    <xf numFmtId="187" fontId="2" fillId="0" borderId="5" xfId="1" applyNumberFormat="1" applyFont="1" applyBorder="1" applyAlignment="1">
      <alignment horizontal="left" indent="1"/>
    </xf>
    <xf numFmtId="43" fontId="2" fillId="0" borderId="5" xfId="1" applyFont="1" applyFill="1" applyBorder="1" applyAlignment="1">
      <alignment horizontal="right"/>
    </xf>
    <xf numFmtId="187" fontId="2" fillId="0" borderId="0" xfId="0" applyNumberFormat="1" applyFont="1"/>
    <xf numFmtId="187" fontId="5" fillId="2" borderId="1" xfId="1" applyNumberFormat="1" applyFont="1" applyFill="1" applyBorder="1" applyAlignment="1">
      <alignment horizontal="center"/>
    </xf>
    <xf numFmtId="43" fontId="5" fillId="2" borderId="1" xfId="1" applyFont="1" applyFill="1" applyBorder="1"/>
    <xf numFmtId="43" fontId="2" fillId="0" borderId="0" xfId="0" applyNumberFormat="1" applyFont="1"/>
    <xf numFmtId="0" fontId="2" fillId="0" borderId="0" xfId="4" applyFont="1"/>
    <xf numFmtId="0" fontId="7" fillId="0" borderId="0" xfId="4" applyFont="1"/>
    <xf numFmtId="9" fontId="5" fillId="2" borderId="1" xfId="4" applyNumberFormat="1" applyFont="1" applyFill="1" applyBorder="1" applyAlignment="1">
      <alignment horizontal="center" vertical="center"/>
    </xf>
    <xf numFmtId="43" fontId="2" fillId="0" borderId="10" xfId="5" applyFont="1" applyBorder="1" applyAlignment="1">
      <alignment horizontal="left"/>
    </xf>
    <xf numFmtId="43" fontId="7" fillId="0" borderId="0" xfId="4" applyNumberFormat="1" applyFont="1"/>
    <xf numFmtId="43" fontId="2" fillId="0" borderId="0" xfId="5" applyFont="1"/>
    <xf numFmtId="43" fontId="5" fillId="4" borderId="1" xfId="4" applyNumberFormat="1" applyFont="1" applyFill="1" applyBorder="1" applyAlignment="1">
      <alignment horizontal="left"/>
    </xf>
    <xf numFmtId="43" fontId="2" fillId="0" borderId="4" xfId="5" applyFont="1" applyBorder="1" applyAlignment="1">
      <alignment horizontal="left"/>
    </xf>
    <xf numFmtId="15" fontId="2" fillId="0" borderId="7" xfId="4" applyNumberFormat="1" applyFont="1" applyBorder="1" applyAlignment="1">
      <alignment horizontal="left"/>
    </xf>
    <xf numFmtId="43" fontId="2" fillId="0" borderId="7" xfId="5" applyFont="1" applyBorder="1" applyAlignment="1">
      <alignment horizontal="left"/>
    </xf>
    <xf numFmtId="0" fontId="5" fillId="3" borderId="1" xfId="4" applyFont="1" applyFill="1" applyBorder="1" applyAlignment="1">
      <alignment horizontal="center"/>
    </xf>
    <xf numFmtId="43" fontId="5" fillId="3" borderId="1" xfId="5" applyFont="1" applyFill="1" applyBorder="1" applyAlignment="1">
      <alignment horizontal="left"/>
    </xf>
    <xf numFmtId="43" fontId="2" fillId="0" borderId="11" xfId="5" applyFont="1" applyBorder="1" applyAlignment="1">
      <alignment horizontal="left"/>
    </xf>
    <xf numFmtId="15" fontId="2" fillId="0" borderId="4" xfId="4" applyNumberFormat="1" applyFont="1" applyBorder="1" applyAlignment="1">
      <alignment horizontal="left"/>
    </xf>
    <xf numFmtId="15" fontId="5" fillId="3" borderId="1" xfId="4" applyNumberFormat="1" applyFont="1" applyFill="1" applyBorder="1" applyAlignment="1">
      <alignment horizontal="left"/>
    </xf>
    <xf numFmtId="15" fontId="2" fillId="0" borderId="11" xfId="4" applyNumberFormat="1" applyFont="1" applyBorder="1" applyAlignment="1">
      <alignment horizontal="left"/>
    </xf>
    <xf numFmtId="0" fontId="2" fillId="0" borderId="9" xfId="4" applyFont="1" applyBorder="1" applyAlignment="1">
      <alignment horizontal="left"/>
    </xf>
    <xf numFmtId="0" fontId="2" fillId="0" borderId="7" xfId="4" applyFont="1" applyBorder="1" applyAlignment="1">
      <alignment horizontal="right"/>
    </xf>
    <xf numFmtId="0" fontId="2" fillId="0" borderId="4" xfId="4" applyFont="1" applyBorder="1" applyAlignment="1">
      <alignment horizontal="right"/>
    </xf>
    <xf numFmtId="0" fontId="2" fillId="0" borderId="11" xfId="4" applyFont="1" applyBorder="1" applyAlignment="1">
      <alignment horizontal="right"/>
    </xf>
    <xf numFmtId="0" fontId="2" fillId="0" borderId="9" xfId="4" applyFont="1" applyBorder="1" applyAlignment="1">
      <alignment horizontal="right"/>
    </xf>
    <xf numFmtId="0" fontId="2" fillId="4" borderId="2" xfId="4" applyFont="1" applyFill="1" applyBorder="1" applyAlignment="1">
      <alignment horizontal="center"/>
    </xf>
    <xf numFmtId="0" fontId="5" fillId="4" borderId="3" xfId="4" applyFont="1" applyFill="1" applyBorder="1" applyAlignment="1">
      <alignment horizontal="right"/>
    </xf>
    <xf numFmtId="0" fontId="5" fillId="3" borderId="1" xfId="4" applyFont="1" applyFill="1" applyBorder="1" applyAlignment="1">
      <alignment horizontal="center" vertical="center"/>
    </xf>
    <xf numFmtId="0" fontId="5" fillId="3" borderId="1" xfId="4" applyFont="1" applyFill="1" applyBorder="1" applyAlignment="1">
      <alignment horizontal="left" vertical="center"/>
    </xf>
    <xf numFmtId="43" fontId="5" fillId="3" borderId="1" xfId="4" applyNumberFormat="1" applyFont="1" applyFill="1" applyBorder="1" applyAlignment="1">
      <alignment horizontal="center" vertical="center"/>
    </xf>
    <xf numFmtId="43" fontId="2" fillId="0" borderId="6" xfId="5" applyFont="1" applyBorder="1" applyAlignment="1">
      <alignment horizontal="left"/>
    </xf>
    <xf numFmtId="15" fontId="2" fillId="0" borderId="10" xfId="4" applyNumberFormat="1" applyFont="1" applyBorder="1" applyAlignment="1">
      <alignment horizontal="left"/>
    </xf>
    <xf numFmtId="15" fontId="2" fillId="0" borderId="6" xfId="4" applyNumberFormat="1" applyFont="1" applyBorder="1" applyAlignment="1">
      <alignment horizontal="left"/>
    </xf>
    <xf numFmtId="187" fontId="2" fillId="0" borderId="4" xfId="1" applyNumberFormat="1" applyFont="1" applyBorder="1"/>
    <xf numFmtId="187" fontId="2" fillId="0" borderId="5" xfId="1" applyNumberFormat="1" applyFont="1" applyBorder="1"/>
    <xf numFmtId="187" fontId="5" fillId="2" borderId="1" xfId="1" applyNumberFormat="1" applyFont="1" applyFill="1" applyBorder="1"/>
    <xf numFmtId="0" fontId="2" fillId="0" borderId="10" xfId="4" applyFont="1" applyBorder="1" applyAlignment="1">
      <alignment horizontal="right"/>
    </xf>
    <xf numFmtId="0" fontId="2" fillId="0" borderId="6" xfId="4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 applyBorder="1" applyAlignment="1">
      <alignment horizontal="center"/>
    </xf>
    <xf numFmtId="43" fontId="2" fillId="0" borderId="4" xfId="1" applyFont="1" applyBorder="1"/>
    <xf numFmtId="43" fontId="2" fillId="0" borderId="5" xfId="1" applyFont="1" applyBorder="1"/>
    <xf numFmtId="0" fontId="5" fillId="4" borderId="1" xfId="0" applyFont="1" applyFill="1" applyBorder="1" applyAlignment="1">
      <alignment horizontal="center" vertical="center"/>
    </xf>
    <xf numFmtId="0" fontId="2" fillId="0" borderId="10" xfId="4" applyFont="1" applyBorder="1" applyAlignment="1">
      <alignment horizontal="left"/>
    </xf>
    <xf numFmtId="0" fontId="5" fillId="0" borderId="0" xfId="4" applyFont="1"/>
    <xf numFmtId="0" fontId="2" fillId="0" borderId="10" xfId="4" applyFont="1" applyFill="1" applyBorder="1" applyAlignment="1">
      <alignment horizontal="right"/>
    </xf>
    <xf numFmtId="15" fontId="2" fillId="0" borderId="10" xfId="4" applyNumberFormat="1" applyFont="1" applyFill="1" applyBorder="1" applyAlignment="1">
      <alignment horizontal="left"/>
    </xf>
    <xf numFmtId="43" fontId="2" fillId="0" borderId="10" xfId="5" applyFont="1" applyFill="1" applyBorder="1" applyAlignment="1">
      <alignment horizontal="left"/>
    </xf>
    <xf numFmtId="0" fontId="5" fillId="2" borderId="2" xfId="4" applyFont="1" applyFill="1" applyBorder="1" applyAlignment="1">
      <alignment horizontal="center" vertical="center"/>
    </xf>
    <xf numFmtId="0" fontId="5" fillId="2" borderId="3" xfId="4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/>
    </xf>
    <xf numFmtId="0" fontId="4" fillId="0" borderId="8" xfId="4" applyFont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4" applyFont="1" applyFill="1" applyBorder="1" applyAlignment="1">
      <alignment horizontal="right"/>
    </xf>
    <xf numFmtId="15" fontId="2" fillId="0" borderId="4" xfId="4" applyNumberFormat="1" applyFont="1" applyFill="1" applyBorder="1" applyAlignment="1">
      <alignment horizontal="left"/>
    </xf>
    <xf numFmtId="43" fontId="2" fillId="0" borderId="4" xfId="5" applyFont="1" applyFill="1" applyBorder="1" applyAlignment="1">
      <alignment horizontal="left"/>
    </xf>
  </cellXfs>
  <cellStyles count="6">
    <cellStyle name="เครื่องหมายจุลภาค 2" xfId="2"/>
    <cellStyle name="เครื่องหมายจุลภาค 2 2" xfId="5"/>
    <cellStyle name="จุลภาค" xfId="1" builtinId="3"/>
    <cellStyle name="ปกติ" xfId="0" builtinId="0"/>
    <cellStyle name="ปกติ 2" xfId="3"/>
    <cellStyle name="ปกติ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plan-pc\E\&#3611;&#3619;&#3632;&#3617;&#3634;&#3603;&#3585;&#3634;&#3619;&#3619;&#3634;&#3618;&#3619;&#3633;&#3610;%20&#3611;&#3619;&#3632;&#3592;&#3635;&#3611;&#3637;&#3591;&#3610;&#3611;&#3619;&#3632;&#3617;&#3634;&#3603;%20&#3614;.&#3624;.%202565\08%20&#3594;&#3637;&#3657;&#3649;&#3592;&#3591;&#3627;&#3621;&#3633;&#3585;&#3648;&#3585;&#3603;&#3601;&#3660;&#3592;&#3633;&#3604;&#3607;&#3635;&#3588;&#3635;&#3586;&#3629;&#3605;&#3633;&#3657;&#3591;&#3591;&#3610;&#3611;&#3619;&#3632;&#3617;&#3634;&#3603;&#3619;&#3634;&#3618;&#3592;&#3656;&#3634;&#3618;&#3592;&#3634;&#3585;&#3648;&#3591;&#3636;&#3609;&#3619;&#3634;&#3618;&#3652;&#3604;&#3657;&#3631;%205%20&#3585;&#3619;&#3585;&#3598;&#3634;&#3588;&#3617;%202564\3_&#3626;&#3619;&#3640;&#3611;&#3585;&#3619;&#3629;&#3610;&#3623;&#3591;&#3648;&#3591;&#3636;&#3609;&#3611;&#3619;&#3632;&#3617;&#3634;&#3603;&#3585;&#3634;&#3619;&#3619;&#3634;&#3618;&#3619;&#3633;&#3610;_25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 (4)"/>
      <sheetName val="สรุป (3)"/>
      <sheetName val="สรุป (2)"/>
      <sheetName val="สรุป"/>
      <sheetName val="เงินรายได้"/>
      <sheetName val="บัณฑิตศึกษา"/>
      <sheetName val="โรงเรียนวิถีธรรม"/>
      <sheetName val="ภูพานเพลช"/>
      <sheetName val="ค่าหอพักนักศึกษา"/>
      <sheetName val="ค่าหอพักบุคลากร"/>
      <sheetName val="รายได้จากการบริการ"/>
      <sheetName val="เปรียบเทียบ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L5">
            <v>605800</v>
          </cell>
        </row>
        <row r="6">
          <cell r="L6">
            <v>2024030</v>
          </cell>
        </row>
        <row r="7">
          <cell r="L7">
            <v>197400</v>
          </cell>
        </row>
        <row r="8">
          <cell r="L8">
            <v>1429100</v>
          </cell>
        </row>
        <row r="9">
          <cell r="L9">
            <v>85840</v>
          </cell>
        </row>
        <row r="10">
          <cell r="L10">
            <v>156570</v>
          </cell>
        </row>
        <row r="11">
          <cell r="L11">
            <v>32070</v>
          </cell>
        </row>
        <row r="12">
          <cell r="L12">
            <v>50800</v>
          </cell>
        </row>
        <row r="14">
          <cell r="L14">
            <v>252860</v>
          </cell>
        </row>
        <row r="15">
          <cell r="L15">
            <v>242720</v>
          </cell>
        </row>
        <row r="16">
          <cell r="L16">
            <v>187830</v>
          </cell>
        </row>
        <row r="17">
          <cell r="L17">
            <v>15410</v>
          </cell>
        </row>
        <row r="18">
          <cell r="L18">
            <v>30520</v>
          </cell>
        </row>
        <row r="21">
          <cell r="L21">
            <v>28740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3"/>
  <sheetViews>
    <sheetView tabSelected="1" view="pageBreakPreview" zoomScaleSheetLayoutView="100" workbookViewId="0">
      <selection activeCell="D27" sqref="D27"/>
    </sheetView>
  </sheetViews>
  <sheetFormatPr defaultColWidth="9.09765625" defaultRowHeight="15"/>
  <cols>
    <col min="1" max="1" width="3.8984375" style="12" bestFit="1" customWidth="1"/>
    <col min="2" max="2" width="43.296875" style="12" bestFit="1" customWidth="1"/>
    <col min="3" max="3" width="12.19921875" style="12" customWidth="1"/>
    <col min="4" max="5" width="11.8984375" style="12" customWidth="1"/>
    <col min="6" max="6" width="12" style="12" customWidth="1"/>
    <col min="7" max="9" width="9.09765625" style="12"/>
    <col min="10" max="10" width="11" style="12" customWidth="1"/>
    <col min="11" max="16384" width="9.09765625" style="12"/>
  </cols>
  <sheetData>
    <row r="1" spans="1:7" ht="27.75">
      <c r="A1" s="59" t="s">
        <v>43</v>
      </c>
      <c r="B1" s="59"/>
      <c r="C1" s="59"/>
      <c r="D1" s="59"/>
      <c r="E1" s="59"/>
      <c r="F1" s="59"/>
    </row>
    <row r="2" spans="1:7" ht="23.25" customHeight="1">
      <c r="A2" s="60" t="s">
        <v>42</v>
      </c>
      <c r="B2" s="60"/>
      <c r="C2" s="60"/>
      <c r="D2" s="60"/>
      <c r="E2" s="60"/>
      <c r="F2" s="60"/>
    </row>
    <row r="3" spans="1:7" ht="24">
      <c r="A3" s="61" t="s">
        <v>3</v>
      </c>
      <c r="B3" s="61" t="s">
        <v>12</v>
      </c>
      <c r="C3" s="57" t="s">
        <v>46</v>
      </c>
      <c r="D3" s="58"/>
      <c r="E3" s="57" t="s">
        <v>47</v>
      </c>
      <c r="F3" s="58"/>
    </row>
    <row r="4" spans="1:7" ht="24">
      <c r="A4" s="61"/>
      <c r="B4" s="61"/>
      <c r="C4" s="13" t="s">
        <v>44</v>
      </c>
      <c r="D4" s="13" t="s">
        <v>18</v>
      </c>
      <c r="E4" s="13" t="s">
        <v>44</v>
      </c>
      <c r="F4" s="13" t="s">
        <v>18</v>
      </c>
    </row>
    <row r="5" spans="1:7" ht="24">
      <c r="A5" s="34">
        <v>1</v>
      </c>
      <c r="B5" s="35" t="s">
        <v>13</v>
      </c>
      <c r="C5" s="36">
        <f>SUM(C6:C7)</f>
        <v>1060650</v>
      </c>
      <c r="D5" s="36">
        <f>SUM(D6:D7)</f>
        <v>848520</v>
      </c>
      <c r="E5" s="36"/>
      <c r="F5" s="36">
        <f>SUM(F6:F7)</f>
        <v>0</v>
      </c>
    </row>
    <row r="6" spans="1:7" ht="24">
      <c r="A6" s="30">
        <v>1.1000000000000001</v>
      </c>
      <c r="B6" s="26" t="s">
        <v>4</v>
      </c>
      <c r="C6" s="18">
        <v>757250</v>
      </c>
      <c r="D6" s="18">
        <f>[1]รายได้จากการบริการ!$L$5</f>
        <v>605800</v>
      </c>
      <c r="E6" s="18"/>
      <c r="F6" s="18"/>
      <c r="G6" s="15"/>
    </row>
    <row r="7" spans="1:7" ht="24">
      <c r="A7" s="28">
        <v>1.2</v>
      </c>
      <c r="B7" s="19" t="s">
        <v>19</v>
      </c>
      <c r="C7" s="20">
        <v>303400</v>
      </c>
      <c r="D7" s="20">
        <f>[1]รายได้จากการบริการ!$L$15</f>
        <v>242720</v>
      </c>
      <c r="E7" s="20"/>
      <c r="F7" s="20"/>
    </row>
    <row r="8" spans="1:7" ht="24">
      <c r="A8" s="21">
        <v>2</v>
      </c>
      <c r="B8" s="25" t="s">
        <v>17</v>
      </c>
      <c r="C8" s="22">
        <f>SUM(C9:C10)</f>
        <v>2846120</v>
      </c>
      <c r="D8" s="22">
        <f>SUM(D9:D10)</f>
        <v>2276890</v>
      </c>
      <c r="E8" s="22"/>
      <c r="F8" s="22">
        <f>SUM(F9:F10)</f>
        <v>0</v>
      </c>
      <c r="G8" s="15"/>
    </row>
    <row r="9" spans="1:7" ht="24">
      <c r="A9" s="29">
        <v>2.1</v>
      </c>
      <c r="B9" s="26" t="s">
        <v>5</v>
      </c>
      <c r="C9" s="18">
        <v>2530040</v>
      </c>
      <c r="D9" s="18">
        <f>[1]รายได้จากการบริการ!$L$6</f>
        <v>2024030</v>
      </c>
      <c r="E9" s="18"/>
      <c r="F9" s="18"/>
    </row>
    <row r="10" spans="1:7" ht="24">
      <c r="A10" s="28">
        <v>2.2000000000000002</v>
      </c>
      <c r="B10" s="19" t="s">
        <v>10</v>
      </c>
      <c r="C10" s="20">
        <v>316080</v>
      </c>
      <c r="D10" s="20">
        <f>[1]รายได้จากการบริการ!$L$14</f>
        <v>252860</v>
      </c>
      <c r="E10" s="20"/>
      <c r="F10" s="20"/>
    </row>
    <row r="11" spans="1:7" ht="24">
      <c r="A11" s="21">
        <v>3</v>
      </c>
      <c r="B11" s="25" t="s">
        <v>22</v>
      </c>
      <c r="C11" s="22">
        <f>SUM(C12:C13)</f>
        <v>354050</v>
      </c>
      <c r="D11" s="22">
        <f>SUM(D12:D13)</f>
        <v>283240</v>
      </c>
      <c r="E11" s="22"/>
      <c r="F11" s="22">
        <f>SUM(F12:F13)</f>
        <v>0</v>
      </c>
    </row>
    <row r="12" spans="1:7" ht="24">
      <c r="A12" s="29">
        <v>3.1</v>
      </c>
      <c r="B12" s="19" t="s">
        <v>21</v>
      </c>
      <c r="C12" s="18">
        <v>246750</v>
      </c>
      <c r="D12" s="18">
        <f>[1]รายได้จากการบริการ!$L$7</f>
        <v>197400</v>
      </c>
      <c r="E12" s="18"/>
      <c r="F12" s="18"/>
    </row>
    <row r="13" spans="1:7" ht="24">
      <c r="A13" s="28">
        <v>3.2</v>
      </c>
      <c r="B13" s="19" t="s">
        <v>7</v>
      </c>
      <c r="C13" s="20">
        <v>107300</v>
      </c>
      <c r="D13" s="20">
        <f>[1]รายได้จากการบริการ!$L$9</f>
        <v>85840</v>
      </c>
      <c r="E13" s="20"/>
      <c r="F13" s="20"/>
    </row>
    <row r="14" spans="1:7" ht="24">
      <c r="A14" s="21">
        <v>4</v>
      </c>
      <c r="B14" s="25" t="s">
        <v>16</v>
      </c>
      <c r="C14" s="22">
        <f>SUM(C15:C15)</f>
        <v>1786370</v>
      </c>
      <c r="D14" s="22">
        <f>SUM(D15:D15)</f>
        <v>1429100</v>
      </c>
      <c r="E14" s="22"/>
      <c r="F14" s="22">
        <f>SUM(F15:F15)</f>
        <v>0</v>
      </c>
    </row>
    <row r="15" spans="1:7" ht="24">
      <c r="A15" s="43">
        <v>4.0999999999999996</v>
      </c>
      <c r="B15" s="38" t="s">
        <v>6</v>
      </c>
      <c r="C15" s="14">
        <v>1786370</v>
      </c>
      <c r="D15" s="14">
        <f>[1]รายได้จากการบริการ!$L$8</f>
        <v>1429100</v>
      </c>
      <c r="E15" s="14"/>
      <c r="F15" s="14"/>
    </row>
    <row r="16" spans="1:7" ht="24">
      <c r="A16" s="21">
        <v>5</v>
      </c>
      <c r="B16" s="25" t="s">
        <v>23</v>
      </c>
      <c r="C16" s="22">
        <f>C17</f>
        <v>195710</v>
      </c>
      <c r="D16" s="22">
        <f>D17</f>
        <v>156570</v>
      </c>
      <c r="E16" s="22"/>
      <c r="F16" s="22">
        <f>F17</f>
        <v>0</v>
      </c>
    </row>
    <row r="17" spans="1:8" ht="24">
      <c r="A17" s="30">
        <v>5.0999999999999996</v>
      </c>
      <c r="B17" s="26" t="s">
        <v>8</v>
      </c>
      <c r="C17" s="23">
        <v>195710</v>
      </c>
      <c r="D17" s="23">
        <f>[1]รายได้จากการบริการ!$L$10</f>
        <v>156570</v>
      </c>
      <c r="E17" s="23"/>
      <c r="F17" s="23"/>
    </row>
    <row r="18" spans="1:8" ht="24">
      <c r="A18" s="21">
        <v>6</v>
      </c>
      <c r="B18" s="25" t="s">
        <v>14</v>
      </c>
      <c r="C18" s="22">
        <f>SUM(C19:C20)</f>
        <v>103590</v>
      </c>
      <c r="D18" s="22">
        <f>SUM(D19:D20)</f>
        <v>82870</v>
      </c>
      <c r="E18" s="22"/>
      <c r="F18" s="22">
        <f>SUM(F19:F20)</f>
        <v>0</v>
      </c>
    </row>
    <row r="19" spans="1:8" ht="24">
      <c r="A19" s="29">
        <v>6.1</v>
      </c>
      <c r="B19" s="24" t="s">
        <v>9</v>
      </c>
      <c r="C19" s="18">
        <v>40090</v>
      </c>
      <c r="D19" s="18">
        <f>[1]รายได้จากการบริการ!$L$11</f>
        <v>32070</v>
      </c>
      <c r="E19" s="18"/>
      <c r="F19" s="18"/>
    </row>
    <row r="20" spans="1:8" ht="24">
      <c r="A20" s="28">
        <v>6.2</v>
      </c>
      <c r="B20" s="19" t="s">
        <v>20</v>
      </c>
      <c r="C20" s="20">
        <v>63500</v>
      </c>
      <c r="D20" s="20">
        <f>[1]รายได้จากการบริการ!$L$12</f>
        <v>50800</v>
      </c>
      <c r="E20" s="20"/>
      <c r="F20" s="20"/>
    </row>
    <row r="21" spans="1:8" ht="24">
      <c r="A21" s="21">
        <v>7</v>
      </c>
      <c r="B21" s="25" t="s">
        <v>15</v>
      </c>
      <c r="C21" s="22">
        <f>SUM(C22:C24)</f>
        <v>38150</v>
      </c>
      <c r="D21" s="22">
        <f>SUM(D22:D24)</f>
        <v>30520</v>
      </c>
      <c r="E21" s="22"/>
      <c r="F21" s="22">
        <f>SUM(F22:F24)</f>
        <v>0</v>
      </c>
    </row>
    <row r="22" spans="1:8" ht="24">
      <c r="A22" s="54">
        <v>7.1</v>
      </c>
      <c r="B22" s="55" t="s">
        <v>45</v>
      </c>
      <c r="C22" s="56"/>
      <c r="D22" s="56"/>
      <c r="E22" s="56"/>
      <c r="F22" s="56"/>
    </row>
    <row r="23" spans="1:8" ht="24">
      <c r="A23" s="67">
        <v>7.2</v>
      </c>
      <c r="B23" s="68" t="s">
        <v>48</v>
      </c>
      <c r="C23" s="69"/>
      <c r="D23" s="69"/>
      <c r="E23" s="69"/>
      <c r="F23" s="69"/>
    </row>
    <row r="24" spans="1:8" ht="24">
      <c r="A24" s="44">
        <v>7.3</v>
      </c>
      <c r="B24" s="39" t="s">
        <v>25</v>
      </c>
      <c r="C24" s="37">
        <v>38150</v>
      </c>
      <c r="D24" s="37">
        <f>[1]รายได้จากการบริการ!$L$18</f>
        <v>30520</v>
      </c>
      <c r="E24" s="37"/>
      <c r="F24" s="37"/>
    </row>
    <row r="25" spans="1:8" ht="24">
      <c r="A25" s="21">
        <v>8</v>
      </c>
      <c r="B25" s="25" t="s">
        <v>24</v>
      </c>
      <c r="C25" s="22">
        <f>C26</f>
        <v>234790</v>
      </c>
      <c r="D25" s="22">
        <f>D26</f>
        <v>187830</v>
      </c>
      <c r="E25" s="22"/>
      <c r="F25" s="22">
        <f>F26</f>
        <v>0</v>
      </c>
    </row>
    <row r="26" spans="1:8" ht="24">
      <c r="A26" s="43">
        <v>8.1</v>
      </c>
      <c r="B26" s="52" t="s">
        <v>11</v>
      </c>
      <c r="C26" s="14">
        <v>234790</v>
      </c>
      <c r="D26" s="14">
        <f>[1]รายได้จากการบริการ!$L$16</f>
        <v>187830</v>
      </c>
      <c r="E26" s="14"/>
      <c r="F26" s="14"/>
    </row>
    <row r="27" spans="1:8" ht="24">
      <c r="A27" s="21">
        <v>9</v>
      </c>
      <c r="B27" s="25" t="s">
        <v>26</v>
      </c>
      <c r="C27" s="22">
        <f>C28</f>
        <v>19260</v>
      </c>
      <c r="D27" s="22">
        <f>D28</f>
        <v>15410</v>
      </c>
      <c r="E27" s="22"/>
      <c r="F27" s="22">
        <f>F28</f>
        <v>0</v>
      </c>
    </row>
    <row r="28" spans="1:8" ht="24">
      <c r="A28" s="31">
        <v>9.1</v>
      </c>
      <c r="B28" s="27" t="s">
        <v>27</v>
      </c>
      <c r="C28" s="18">
        <v>19260</v>
      </c>
      <c r="D28" s="18">
        <f>[1]รายได้จากการบริการ!$L$17</f>
        <v>15410</v>
      </c>
      <c r="E28" s="18"/>
      <c r="F28" s="18"/>
    </row>
    <row r="29" spans="1:8" ht="24">
      <c r="A29" s="21">
        <v>10</v>
      </c>
      <c r="B29" s="25" t="s">
        <v>32</v>
      </c>
      <c r="C29" s="22">
        <f>C30</f>
        <v>35920</v>
      </c>
      <c r="D29" s="22">
        <f>D30</f>
        <v>28740</v>
      </c>
      <c r="E29" s="22"/>
      <c r="F29" s="22">
        <f>F30</f>
        <v>0</v>
      </c>
    </row>
    <row r="30" spans="1:8" ht="24">
      <c r="A30" s="31">
        <v>10.1</v>
      </c>
      <c r="B30" s="27" t="s">
        <v>41</v>
      </c>
      <c r="C30" s="18">
        <v>35920</v>
      </c>
      <c r="D30" s="18">
        <f>[1]รายได้จากการบริการ!$L$21</f>
        <v>28740</v>
      </c>
      <c r="E30" s="18"/>
      <c r="F30" s="18"/>
      <c r="G30" s="11"/>
      <c r="H30" s="11"/>
    </row>
    <row r="31" spans="1:8" ht="24">
      <c r="A31" s="32"/>
      <c r="B31" s="33" t="s">
        <v>1</v>
      </c>
      <c r="C31" s="17">
        <f>SUM(C25,C21,C18,C16,C14,C11,C8,C5,C27,C29)</f>
        <v>6674610</v>
      </c>
      <c r="D31" s="17">
        <f>SUM(D25,D21,D18,D16,D14,D11,D8,D5,D27,D29)</f>
        <v>5339690</v>
      </c>
      <c r="E31" s="17">
        <f>SUM(E25,E21,E18,E16,E14,E11,E8,E5,E27,E29)</f>
        <v>0</v>
      </c>
      <c r="F31" s="17">
        <f>SUM(F25,F21,F18,F16,F14,F11,F8,F5,F27,F29)</f>
        <v>0</v>
      </c>
    </row>
    <row r="32" spans="1:8" ht="24">
      <c r="A32" s="53"/>
      <c r="D32" s="16"/>
      <c r="E32" s="16"/>
      <c r="F32" s="16"/>
    </row>
    <row r="33" spans="2:6" ht="24">
      <c r="B33" s="11"/>
      <c r="C33" s="11"/>
      <c r="D33" s="16"/>
      <c r="E33" s="16"/>
      <c r="F33" s="16"/>
    </row>
  </sheetData>
  <mergeCells count="6">
    <mergeCell ref="E3:F3"/>
    <mergeCell ref="A1:F1"/>
    <mergeCell ref="A2:F2"/>
    <mergeCell ref="A3:A4"/>
    <mergeCell ref="B3:B4"/>
    <mergeCell ref="C3:D3"/>
  </mergeCells>
  <printOptions horizontalCentered="1"/>
  <pageMargins left="0.98425196850393704" right="0.39370078740157483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2"/>
  <sheetViews>
    <sheetView view="pageBreakPreview" zoomScale="115" zoomScaleNormal="96" zoomScaleSheetLayoutView="115" workbookViewId="0">
      <selection activeCell="A6" sqref="A6"/>
    </sheetView>
  </sheetViews>
  <sheetFormatPr defaultColWidth="9.09765625" defaultRowHeight="24"/>
  <cols>
    <col min="1" max="1" width="36.3984375" style="1" customWidth="1"/>
    <col min="2" max="5" width="14" style="2" bestFit="1" customWidth="1"/>
    <col min="6" max="6" width="15.69921875" style="2" bestFit="1" customWidth="1"/>
    <col min="7" max="7" width="15.69921875" style="2" customWidth="1"/>
    <col min="8" max="8" width="15.296875" style="1" bestFit="1" customWidth="1"/>
    <col min="9" max="9" width="15.296875" style="1" customWidth="1"/>
    <col min="10" max="10" width="11.296875" style="1" bestFit="1" customWidth="1"/>
    <col min="11" max="16384" width="9.09765625" style="1"/>
  </cols>
  <sheetData>
    <row r="1" spans="1:11" ht="27.75">
      <c r="A1" s="62" t="s">
        <v>33</v>
      </c>
      <c r="B1" s="63"/>
      <c r="C1" s="63"/>
      <c r="D1" s="63"/>
      <c r="E1" s="63"/>
      <c r="F1" s="63"/>
      <c r="G1" s="63"/>
    </row>
    <row r="2" spans="1:11" ht="27.75">
      <c r="A2" s="62" t="s">
        <v>34</v>
      </c>
      <c r="B2" s="63"/>
      <c r="C2" s="63"/>
      <c r="D2" s="63"/>
      <c r="E2" s="63"/>
      <c r="F2" s="63"/>
      <c r="G2" s="63"/>
    </row>
    <row r="3" spans="1:11">
      <c r="A3" s="45" t="s">
        <v>0</v>
      </c>
      <c r="B3" s="45">
        <v>2559</v>
      </c>
      <c r="C3" s="45">
        <v>2560</v>
      </c>
      <c r="D3" s="45">
        <v>2561</v>
      </c>
      <c r="E3" s="51">
        <v>2562</v>
      </c>
      <c r="F3" s="51">
        <v>2563</v>
      </c>
      <c r="G3" s="46" t="s">
        <v>2</v>
      </c>
      <c r="I3" s="1">
        <v>62</v>
      </c>
      <c r="J3" s="1">
        <v>63</v>
      </c>
    </row>
    <row r="4" spans="1:11">
      <c r="A4" s="3" t="s">
        <v>28</v>
      </c>
      <c r="B4" s="40">
        <v>5377947</v>
      </c>
      <c r="C4" s="40">
        <v>4374341</v>
      </c>
      <c r="D4" s="40">
        <v>4205900</v>
      </c>
      <c r="E4" s="40">
        <v>3517500</v>
      </c>
      <c r="F4" s="4" t="e">
        <f>#REF!</f>
        <v>#REF!</v>
      </c>
      <c r="G4" s="4" t="e">
        <f>SUM(B4:F4)</f>
        <v>#REF!</v>
      </c>
      <c r="H4" s="10" t="e">
        <f>F4-E4</f>
        <v>#REF!</v>
      </c>
      <c r="I4" s="10">
        <f>1876</f>
        <v>1876</v>
      </c>
      <c r="J4" s="7">
        <v>1894</v>
      </c>
      <c r="K4" s="10">
        <f>J4-I4</f>
        <v>18</v>
      </c>
    </row>
    <row r="5" spans="1:11">
      <c r="A5" s="5" t="s">
        <v>29</v>
      </c>
      <c r="B5" s="41">
        <v>3704847</v>
      </c>
      <c r="C5" s="41">
        <v>3517236</v>
      </c>
      <c r="D5" s="41">
        <v>3586600</v>
      </c>
      <c r="E5" s="41">
        <v>2660200</v>
      </c>
      <c r="F5" s="6" t="e">
        <f>#REF!</f>
        <v>#REF!</v>
      </c>
      <c r="G5" s="6" t="e">
        <f>SUM(B5:F5)</f>
        <v>#REF!</v>
      </c>
      <c r="H5" s="10" t="e">
        <f t="shared" ref="H5:H10" si="0">F5-E5</f>
        <v>#REF!</v>
      </c>
      <c r="I5" s="10">
        <v>1284</v>
      </c>
      <c r="J5" s="7">
        <v>1172</v>
      </c>
      <c r="K5" s="10">
        <f t="shared" ref="K5:K10" si="1">J5-I5</f>
        <v>-112</v>
      </c>
    </row>
    <row r="6" spans="1:11">
      <c r="A6" s="5" t="s">
        <v>30</v>
      </c>
      <c r="B6" s="41">
        <v>5027118</v>
      </c>
      <c r="C6" s="41">
        <v>5041486</v>
      </c>
      <c r="D6" s="41">
        <v>3857800</v>
      </c>
      <c r="E6" s="41">
        <v>3060400</v>
      </c>
      <c r="F6" s="6" t="e">
        <f>#REF!</f>
        <v>#REF!</v>
      </c>
      <c r="G6" s="6" t="e">
        <f t="shared" ref="G6:G10" si="2">SUM(B6:F6)</f>
        <v>#REF!</v>
      </c>
      <c r="H6" s="10" t="e">
        <f t="shared" si="0"/>
        <v>#REF!</v>
      </c>
      <c r="I6" s="10">
        <v>1748</v>
      </c>
      <c r="J6" s="7">
        <v>1700</v>
      </c>
      <c r="K6" s="10">
        <f t="shared" si="1"/>
        <v>-48</v>
      </c>
    </row>
    <row r="7" spans="1:11">
      <c r="A7" s="5" t="s">
        <v>31</v>
      </c>
      <c r="B7" s="41">
        <v>6706496</v>
      </c>
      <c r="C7" s="41">
        <v>7335888</v>
      </c>
      <c r="D7" s="41">
        <v>6418100</v>
      </c>
      <c r="E7" s="41">
        <v>4359100</v>
      </c>
      <c r="F7" s="6" t="e">
        <f>#REF!</f>
        <v>#REF!</v>
      </c>
      <c r="G7" s="6" t="e">
        <f t="shared" si="2"/>
        <v>#REF!</v>
      </c>
      <c r="H7" s="10" t="e">
        <f t="shared" si="0"/>
        <v>#REF!</v>
      </c>
      <c r="I7" s="10">
        <v>2034</v>
      </c>
      <c r="J7" s="7">
        <v>1999</v>
      </c>
      <c r="K7" s="10">
        <f t="shared" si="1"/>
        <v>-35</v>
      </c>
    </row>
    <row r="8" spans="1:11">
      <c r="A8" s="5" t="s">
        <v>26</v>
      </c>
      <c r="B8" s="41">
        <v>2889671</v>
      </c>
      <c r="C8" s="41">
        <v>2328014</v>
      </c>
      <c r="D8" s="41">
        <v>1843600</v>
      </c>
      <c r="E8" s="41">
        <v>1265200</v>
      </c>
      <c r="F8" s="6" t="e">
        <f>#REF!</f>
        <v>#REF!</v>
      </c>
      <c r="G8" s="6" t="e">
        <f t="shared" si="2"/>
        <v>#REF!</v>
      </c>
      <c r="H8" s="10" t="e">
        <f t="shared" si="0"/>
        <v>#REF!</v>
      </c>
      <c r="I8" s="10">
        <v>520</v>
      </c>
      <c r="J8" s="7">
        <v>397</v>
      </c>
      <c r="K8" s="10">
        <f t="shared" si="1"/>
        <v>-123</v>
      </c>
    </row>
    <row r="9" spans="1:11">
      <c r="A9" s="5" t="s">
        <v>32</v>
      </c>
      <c r="B9" s="41">
        <v>2569840</v>
      </c>
      <c r="C9" s="41">
        <v>2289996</v>
      </c>
      <c r="D9" s="41">
        <v>1843400</v>
      </c>
      <c r="E9" s="41">
        <v>1336800</v>
      </c>
      <c r="F9" s="6" t="e">
        <f>#REF!</f>
        <v>#REF!</v>
      </c>
      <c r="G9" s="6" t="e">
        <f t="shared" si="2"/>
        <v>#REF!</v>
      </c>
      <c r="H9" s="10" t="e">
        <f t="shared" si="0"/>
        <v>#REF!</v>
      </c>
      <c r="I9" s="10">
        <v>568</v>
      </c>
      <c r="J9" s="7">
        <v>527</v>
      </c>
      <c r="K9" s="10">
        <f t="shared" si="1"/>
        <v>-41</v>
      </c>
    </row>
    <row r="10" spans="1:11">
      <c r="A10" s="8" t="s">
        <v>2</v>
      </c>
      <c r="B10" s="42">
        <f>SUM(B4:B9)</f>
        <v>26275919</v>
      </c>
      <c r="C10" s="42">
        <f>SUM(C4:C9)</f>
        <v>24886961</v>
      </c>
      <c r="D10" s="42">
        <f>SUM(D4:D9)</f>
        <v>21755400</v>
      </c>
      <c r="E10" s="42">
        <f>SUM(E4:E9)</f>
        <v>16199200</v>
      </c>
      <c r="F10" s="42" t="e">
        <f>SUM(F4:F9)</f>
        <v>#REF!</v>
      </c>
      <c r="G10" s="42" t="e">
        <f t="shared" si="2"/>
        <v>#REF!</v>
      </c>
      <c r="H10" s="10" t="e">
        <f t="shared" si="0"/>
        <v>#REF!</v>
      </c>
      <c r="I10" s="10">
        <f>SUM(I4:I9)</f>
        <v>8030</v>
      </c>
      <c r="J10" s="10">
        <f>SUM(J4:J9)</f>
        <v>7689</v>
      </c>
      <c r="K10" s="10">
        <f t="shared" si="1"/>
        <v>-341</v>
      </c>
    </row>
    <row r="11" spans="1:11">
      <c r="A11" s="1" t="s">
        <v>39</v>
      </c>
    </row>
    <row r="12" spans="1:11">
      <c r="A12" s="1" t="s">
        <v>40</v>
      </c>
    </row>
  </sheetData>
  <mergeCells count="2">
    <mergeCell ref="A1:G1"/>
    <mergeCell ref="A2:G2"/>
  </mergeCells>
  <printOptions horizontalCentered="1"/>
  <pageMargins left="0.51181102362204722" right="0.39370078740157483" top="0.59055118110236227" bottom="0.35433070866141736" header="0.51181102362204722" footer="0.35433070866141736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1"/>
  <sheetViews>
    <sheetView view="pageBreakPreview" zoomScale="115" zoomScaleNormal="96" zoomScaleSheetLayoutView="115" workbookViewId="0">
      <selection activeCell="E4" sqref="E4"/>
    </sheetView>
  </sheetViews>
  <sheetFormatPr defaultColWidth="9.09765625" defaultRowHeight="24"/>
  <cols>
    <col min="1" max="1" width="36.3984375" style="1" customWidth="1"/>
    <col min="2" max="4" width="15.69921875" style="2" bestFit="1" customWidth="1"/>
    <col min="5" max="5" width="14.59765625" style="2" bestFit="1" customWidth="1"/>
    <col min="6" max="6" width="15.8984375" style="2" bestFit="1" customWidth="1"/>
    <col min="7" max="7" width="15.69921875" style="1" bestFit="1" customWidth="1"/>
    <col min="8" max="8" width="15.69921875" style="1" customWidth="1"/>
    <col min="9" max="9" width="15.296875" style="1" customWidth="1"/>
    <col min="10" max="10" width="11.296875" style="1" bestFit="1" customWidth="1"/>
    <col min="11" max="16384" width="9.09765625" style="1"/>
  </cols>
  <sheetData>
    <row r="1" spans="1:11" ht="27.75">
      <c r="A1" s="62" t="s">
        <v>36</v>
      </c>
      <c r="B1" s="63"/>
      <c r="C1" s="63"/>
      <c r="D1" s="63"/>
      <c r="E1" s="63"/>
      <c r="F1" s="63"/>
      <c r="G1" s="63"/>
      <c r="H1" s="48"/>
    </row>
    <row r="2" spans="1:11" ht="25.5" customHeight="1">
      <c r="A2" s="64" t="s">
        <v>37</v>
      </c>
      <c r="B2" s="65"/>
      <c r="C2" s="65"/>
      <c r="D2" s="65"/>
      <c r="E2" s="65"/>
      <c r="F2" s="65"/>
      <c r="G2" s="65"/>
      <c r="H2" s="66" t="s">
        <v>38</v>
      </c>
      <c r="I2" s="66"/>
      <c r="J2" s="66"/>
    </row>
    <row r="3" spans="1:11">
      <c r="A3" s="45" t="s">
        <v>0</v>
      </c>
      <c r="B3" s="45">
        <v>2559</v>
      </c>
      <c r="C3" s="45">
        <v>2560</v>
      </c>
      <c r="D3" s="45">
        <v>2561</v>
      </c>
      <c r="E3" s="45">
        <v>2562</v>
      </c>
      <c r="F3" s="45">
        <v>2563</v>
      </c>
      <c r="G3" s="46" t="s">
        <v>2</v>
      </c>
      <c r="H3" s="1">
        <v>62</v>
      </c>
      <c r="I3" s="1">
        <v>63</v>
      </c>
    </row>
    <row r="4" spans="1:11">
      <c r="A4" s="3" t="s">
        <v>28</v>
      </c>
      <c r="B4" s="49">
        <f>1817900-2800</f>
        <v>1815100</v>
      </c>
      <c r="C4" s="49">
        <f>1491700-6300</f>
        <v>1485400</v>
      </c>
      <c r="D4" s="49">
        <f>1198050-9100</f>
        <v>1188950</v>
      </c>
      <c r="E4" s="49">
        <f>1043700-6300</f>
        <v>1037400</v>
      </c>
      <c r="F4" s="4">
        <v>1068200</v>
      </c>
      <c r="G4" s="4">
        <f>SUM(B4:F4)</f>
        <v>6595050</v>
      </c>
      <c r="H4" s="2">
        <v>1876</v>
      </c>
      <c r="I4" s="2">
        <v>1894</v>
      </c>
      <c r="J4" s="7">
        <f>I4-H4</f>
        <v>18</v>
      </c>
      <c r="K4" s="10"/>
    </row>
    <row r="5" spans="1:11">
      <c r="A5" s="5" t="s">
        <v>29</v>
      </c>
      <c r="B5" s="50">
        <f>4200750-32400</f>
        <v>4168350</v>
      </c>
      <c r="C5" s="50">
        <f>4306600-43200</f>
        <v>4263400</v>
      </c>
      <c r="D5" s="50">
        <f>3820475-32400</f>
        <v>3788075</v>
      </c>
      <c r="E5" s="50">
        <f>3079000-35100</f>
        <v>3043900</v>
      </c>
      <c r="F5" s="6">
        <v>2688950</v>
      </c>
      <c r="G5" s="6">
        <f t="shared" ref="G5:G10" si="0">SUM(B5:F5)</f>
        <v>17952675</v>
      </c>
      <c r="H5" s="2">
        <v>1284</v>
      </c>
      <c r="I5" s="2">
        <v>1172</v>
      </c>
      <c r="J5" s="7">
        <f t="shared" ref="J5:J10" si="1">I5-H5</f>
        <v>-112</v>
      </c>
      <c r="K5" s="10"/>
    </row>
    <row r="6" spans="1:11">
      <c r="A6" s="5" t="s">
        <v>30</v>
      </c>
      <c r="B6" s="50">
        <v>1303400</v>
      </c>
      <c r="C6" s="50">
        <v>1397200</v>
      </c>
      <c r="D6" s="50">
        <v>1246350</v>
      </c>
      <c r="E6" s="50">
        <v>1076600</v>
      </c>
      <c r="F6" s="6">
        <v>1029700</v>
      </c>
      <c r="G6" s="6">
        <f t="shared" si="0"/>
        <v>6053250</v>
      </c>
      <c r="H6" s="2">
        <v>1748</v>
      </c>
      <c r="I6" s="2">
        <v>1700</v>
      </c>
      <c r="J6" s="7">
        <f t="shared" si="1"/>
        <v>-48</v>
      </c>
      <c r="K6" s="10"/>
    </row>
    <row r="7" spans="1:11">
      <c r="A7" s="5" t="s">
        <v>31</v>
      </c>
      <c r="B7" s="50">
        <v>1744400</v>
      </c>
      <c r="C7" s="50">
        <v>1727600</v>
      </c>
      <c r="D7" s="50">
        <v>1602050</v>
      </c>
      <c r="E7" s="50">
        <v>1246000</v>
      </c>
      <c r="F7" s="6">
        <v>1195250</v>
      </c>
      <c r="G7" s="6">
        <f t="shared" si="0"/>
        <v>7515300</v>
      </c>
      <c r="H7" s="2">
        <v>2034</v>
      </c>
      <c r="I7" s="2">
        <v>1999</v>
      </c>
      <c r="J7" s="7">
        <f t="shared" si="1"/>
        <v>-35</v>
      </c>
      <c r="K7" s="10"/>
    </row>
    <row r="8" spans="1:11">
      <c r="A8" s="5" t="s">
        <v>26</v>
      </c>
      <c r="B8" s="50">
        <v>2224000</v>
      </c>
      <c r="C8" s="50">
        <v>2157700</v>
      </c>
      <c r="D8" s="50">
        <v>1695850</v>
      </c>
      <c r="E8" s="50">
        <v>1268100</v>
      </c>
      <c r="F8" s="6">
        <v>974350</v>
      </c>
      <c r="G8" s="6">
        <f t="shared" si="0"/>
        <v>8320000</v>
      </c>
      <c r="H8" s="2">
        <v>520</v>
      </c>
      <c r="I8" s="2">
        <v>397</v>
      </c>
      <c r="J8" s="7">
        <f t="shared" si="1"/>
        <v>-123</v>
      </c>
      <c r="K8" s="10"/>
    </row>
    <row r="9" spans="1:11">
      <c r="A9" s="5" t="s">
        <v>32</v>
      </c>
      <c r="B9" s="50">
        <v>2275250</v>
      </c>
      <c r="C9" s="50">
        <v>2276600</v>
      </c>
      <c r="D9" s="50">
        <v>1600975</v>
      </c>
      <c r="E9" s="50">
        <v>1339650</v>
      </c>
      <c r="F9" s="6">
        <v>1184350</v>
      </c>
      <c r="G9" s="6">
        <f t="shared" si="0"/>
        <v>8676825</v>
      </c>
      <c r="H9" s="2">
        <v>568</v>
      </c>
      <c r="I9" s="2">
        <v>527</v>
      </c>
      <c r="J9" s="7">
        <f t="shared" si="1"/>
        <v>-41</v>
      </c>
      <c r="K9" s="10"/>
    </row>
    <row r="10" spans="1:11">
      <c r="A10" s="8" t="s">
        <v>2</v>
      </c>
      <c r="B10" s="9">
        <f>SUM(B4:B9)</f>
        <v>13530500</v>
      </c>
      <c r="C10" s="9">
        <f>SUM(C4:C9)</f>
        <v>13307900</v>
      </c>
      <c r="D10" s="9">
        <f>SUM(D4:D9)</f>
        <v>11122250</v>
      </c>
      <c r="E10" s="9">
        <f t="shared" ref="E10" si="2">SUM(E4:E9)</f>
        <v>9011650</v>
      </c>
      <c r="F10" s="9">
        <f>SUM(F4:F9)</f>
        <v>8140800</v>
      </c>
      <c r="G10" s="9">
        <f t="shared" si="0"/>
        <v>55113100</v>
      </c>
      <c r="H10" s="2">
        <f>SUM(H4:H9)</f>
        <v>8030</v>
      </c>
      <c r="I10" s="2">
        <f>SUM(I4:I9)</f>
        <v>7689</v>
      </c>
      <c r="J10" s="7">
        <f t="shared" si="1"/>
        <v>-341</v>
      </c>
      <c r="K10" s="10"/>
    </row>
    <row r="11" spans="1:11">
      <c r="A11" s="47" t="s">
        <v>35</v>
      </c>
    </row>
  </sheetData>
  <mergeCells count="3">
    <mergeCell ref="A1:G1"/>
    <mergeCell ref="A2:G2"/>
    <mergeCell ref="H2:J2"/>
  </mergeCells>
  <printOptions horizontalCentered="1"/>
  <pageMargins left="0.51181102362204722" right="0.39370078740157483" top="0.59055118110236227" bottom="0.35433070866141736" header="0.51181102362204722" footer="0.35433070866141736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5</vt:i4>
      </vt:variant>
    </vt:vector>
  </HeadingPairs>
  <TitlesOfParts>
    <vt:vector size="8" baseType="lpstr">
      <vt:lpstr>รายได้จากการบริการ</vt:lpstr>
      <vt:lpstr>เปรียบเทียบ_59-63 (รายได้)</vt:lpstr>
      <vt:lpstr>เปรียบเทียบ_59-63(แผ่นดิน)</vt:lpstr>
      <vt:lpstr>'เปรียบเทียบ_59-63 (รายได้)'!Print_Area</vt:lpstr>
      <vt:lpstr>'เปรียบเทียบ_59-63(แผ่นดิน)'!Print_Area</vt:lpstr>
      <vt:lpstr>รายได้จากการบริการ!Print_Area</vt:lpstr>
      <vt:lpstr>'เปรียบเทียบ_59-63 (รายได้)'!Print_Titles</vt:lpstr>
      <vt:lpstr>'เปรียบเทียบ_59-63(แผ่นดิน)'!Print_Titles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TON_PLAN</cp:lastModifiedBy>
  <cp:lastPrinted>2022-05-19T01:39:27Z</cp:lastPrinted>
  <dcterms:created xsi:type="dcterms:W3CDTF">2016-07-11T11:41:48Z</dcterms:created>
  <dcterms:modified xsi:type="dcterms:W3CDTF">2022-05-19T03:18:17Z</dcterms:modified>
</cp:coreProperties>
</file>