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3 ปีงบประมาณ พ.ศ. 2563\25 งานตามภาระกิจ\15 จ้างงาน 4.5 ล้าน ระยะ 3\21 คู่มือระบบ PBM\"/>
    </mc:Choice>
  </mc:AlternateContent>
  <xr:revisionPtr revIDLastSave="0" documentId="13_ncr:1_{09E42385-F422-4A58-924A-6F4D78FFFBB4}" xr6:coauthVersionLast="46" xr6:coauthVersionMax="46" xr10:uidLastSave="{00000000-0000-0000-0000-000000000000}"/>
  <bookViews>
    <workbookView xWindow="-120" yWindow="-120" windowWidth="29040" windowHeight="15840" activeTab="3" xr2:uid="{09162F8F-E673-44A1-8DA3-12A1A86D2D17}"/>
  </bookViews>
  <sheets>
    <sheet name="รายละเอียด" sheetId="1" r:id="rId1"/>
    <sheet name="กรอกในระบบ" sheetId="3" r:id="rId2"/>
    <sheet name="รายละเอียด (2)" sheetId="4" r:id="rId3"/>
    <sheet name="New" sheetId="7" r:id="rId4"/>
    <sheet name="Sheet2" sheetId="5" r:id="rId5"/>
    <sheet name="Sheet3" sheetId="6" r:id="rId6"/>
  </sheets>
  <definedNames>
    <definedName name="_xlnm.Print_Area" localSheetId="1">กรอกในระบบ!$A$1:$N$9</definedName>
    <definedName name="_xlnm.Print_Area" localSheetId="0">รายละเอียด!$A$1:$N$20</definedName>
    <definedName name="_xlnm.Print_Area" localSheetId="2">'รายละเอียด (2)'!$A$1:$N$14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B9" i="7"/>
  <c r="B6" i="7"/>
  <c r="B7" i="7"/>
  <c r="B8" i="7" s="1"/>
  <c r="C6" i="7"/>
  <c r="C7" i="7" s="1"/>
  <c r="C8" i="7" s="1"/>
  <c r="H5" i="6"/>
  <c r="H4" i="6"/>
  <c r="G5" i="6"/>
  <c r="G4" i="6"/>
  <c r="M10" i="4"/>
  <c r="C10" i="4"/>
  <c r="N10" i="4" s="1"/>
  <c r="N11" i="4" s="1"/>
  <c r="D10" i="4"/>
  <c r="E10" i="4"/>
  <c r="F10" i="4"/>
  <c r="G10" i="4"/>
  <c r="H10" i="4"/>
  <c r="I10" i="4"/>
  <c r="J10" i="4"/>
  <c r="K10" i="4"/>
  <c r="L10" i="4"/>
  <c r="B12" i="4"/>
  <c r="B10" i="4"/>
  <c r="B13" i="4" s="1"/>
  <c r="E2" i="5"/>
  <c r="E1" i="5"/>
  <c r="C1" i="5"/>
  <c r="A4" i="5"/>
  <c r="A3" i="5"/>
  <c r="N9" i="4"/>
  <c r="D13" i="1"/>
  <c r="C4" i="3"/>
  <c r="D4" i="3"/>
  <c r="E4" i="3"/>
  <c r="F4" i="3"/>
  <c r="G4" i="3"/>
  <c r="B4" i="3"/>
  <c r="C7" i="3"/>
  <c r="D7" i="3"/>
  <c r="E7" i="3"/>
  <c r="F7" i="3"/>
  <c r="G7" i="3"/>
  <c r="H7" i="3"/>
  <c r="J7" i="3"/>
  <c r="K7" i="3"/>
  <c r="L7" i="3"/>
  <c r="M7" i="3"/>
  <c r="B7" i="3"/>
  <c r="N6" i="1"/>
  <c r="N7" i="1"/>
  <c r="N8" i="1"/>
  <c r="N10" i="1"/>
  <c r="N5" i="1"/>
  <c r="C11" i="1"/>
  <c r="C16" i="1" s="1"/>
  <c r="D11" i="1"/>
  <c r="D16" i="1" s="1"/>
  <c r="E11" i="1"/>
  <c r="E16" i="1" s="1"/>
  <c r="F11" i="1"/>
  <c r="F16" i="1" s="1"/>
  <c r="G11" i="1"/>
  <c r="G16" i="1" s="1"/>
  <c r="H11" i="1"/>
  <c r="H16" i="1" s="1"/>
  <c r="I11" i="1"/>
  <c r="I16" i="1" s="1"/>
  <c r="J11" i="1"/>
  <c r="J16" i="1" s="1"/>
  <c r="K11" i="1"/>
  <c r="K16" i="1" s="1"/>
  <c r="L11" i="1"/>
  <c r="L16" i="1" s="1"/>
  <c r="M11" i="1"/>
  <c r="M16" i="1" s="1"/>
  <c r="B11" i="1"/>
  <c r="B16" i="1" s="1"/>
  <c r="I7" i="3" l="1"/>
  <c r="N11" i="1"/>
  <c r="N16" i="1" s="1"/>
  <c r="B17" i="1"/>
  <c r="C17" i="1"/>
  <c r="D17" i="1" s="1"/>
  <c r="E17" i="1" s="1"/>
  <c r="F17" i="1" s="1"/>
  <c r="G17" i="1" s="1"/>
  <c r="H17" i="1" s="1"/>
  <c r="I17" i="1" l="1"/>
  <c r="J17" i="1" s="1"/>
  <c r="H4" i="3"/>
  <c r="I4" i="3" l="1"/>
  <c r="K17" i="1"/>
  <c r="J4" i="3"/>
  <c r="L17" i="1" l="1"/>
  <c r="L4" i="3" s="1"/>
  <c r="K4" i="3"/>
</calcChain>
</file>

<file path=xl/sharedStrings.xml><?xml version="1.0" encoding="utf-8"?>
<sst xmlns="http://schemas.openxmlformats.org/spreadsheetml/2006/main" count="123" uniqueCount="54">
  <si>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</si>
  <si>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</si>
  <si>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</si>
  <si>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</si>
  <si>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</si>
  <si>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</si>
  <si>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</si>
  <si>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</si>
  <si>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</si>
  <si>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</si>
  <si>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</si>
  <si>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</si>
  <si>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ปี พ.ศ. 2564</t>
  </si>
  <si>
    <t>พ.ศ. 2565</t>
  </si>
  <si>
    <t>งบบริหารจัดการ 43,000 บาทต่อตำบลที่ต้องกรอกในระบบ PBM</t>
  </si>
  <si>
    <t>รวม</t>
  </si>
  <si>
    <t>การกรอกเปอร์เซ็นสะสมในระบบ PBM</t>
  </si>
  <si>
    <t>การคิดเปอร์เซ็นจากงบประมาณ</t>
  </si>
  <si>
    <t xml:space="preserve">ยอดรวมต่อเดือนที่ต้องกรอกในระบบ PBM </t>
  </si>
  <si>
    <t>แท็บ 1 การดำเนินงาน
การกรอกเปอร์เซ็นสะสมในระบบ PBM</t>
  </si>
  <si>
    <t>แท็บ 2 งบประมาณ
จำนวนที่ต้องกรอกในระบบ PBM</t>
  </si>
  <si>
    <r>
      <rPr>
        <b/>
        <sz val="16"/>
        <color rgb="FFFF0000"/>
        <rFont val="TH SarabunPSK"/>
        <family val="2"/>
      </rPr>
      <t>แท็บ 1 การดำเนินงาน</t>
    </r>
    <r>
      <rPr>
        <b/>
        <sz val="16"/>
        <rFont val="TH SarabunPSK"/>
        <family val="2"/>
      </rPr>
      <t xml:space="preserve">
การกรอกเปอร์เซ็นสะสมในระบบ PBM</t>
    </r>
  </si>
  <si>
    <r>
      <rPr>
        <b/>
        <sz val="16"/>
        <color rgb="FFFF0000"/>
        <rFont val="TH SarabunPSK"/>
        <family val="2"/>
      </rPr>
      <t>แท็บ 2 งบประมาณ</t>
    </r>
    <r>
      <rPr>
        <b/>
        <sz val="16"/>
        <color theme="1"/>
        <rFont val="TH SarabunPSK"/>
        <family val="2"/>
      </rPr>
      <t xml:space="preserve">
จำนวนที่ต้องกรอกในระบบ PBM</t>
    </r>
  </si>
  <si>
    <t>หมายเหตุ ข้อ 5 ให้ตำบลดำเนินการวางแผนตามความเหมาะสมของหน่วยงานในยอด 19,610 บาท</t>
  </si>
  <si>
    <t>1.การบริหารจัดการส่วนกลาง</t>
  </si>
  <si>
    <t>1.1 การสรรรหาคนเข้าทำงานที่มีการรับสมัครและสัมภาษณ์งานที่ผ่านมา (200,000/30)</t>
  </si>
  <si>
    <t>1.2 ค่าจ้างบุคลากรในการบริหารจัดการ
เดือนละ 11,840*10 เดือน รวม 130,240 และนำมาหาร 30 ตำบลเพื่อหาค่าเฉลี่ยตกตำบละ 394 ต่อตำบล</t>
  </si>
  <si>
    <t>1.4 การนิเทศติดตามการดำเนินงานโดยรองอธิการบดีที่กำกับแต่ละตำบล</t>
  </si>
  <si>
    <t>2. การบริหารจัดการโดยตำบล จำนวน 19,610 บาท</t>
  </si>
  <si>
    <t xml:space="preserve"> ให้ตำบลดำเนินการจัดทำโครงการและวางแผนว่าจะทำโครงการในเดือนไหน
(*ตัวอย่างได้ใส่ไว้ในเดือน ก.ย.)</t>
  </si>
  <si>
    <t xml:space="preserve">1.3 ค่าอบรมพัฒนาทักษะการทำงาน </t>
  </si>
  <si>
    <t>คงเหลือ</t>
  </si>
  <si>
    <t>คณะ</t>
  </si>
  <si>
    <t>เงินลงคณะและตำบล</t>
  </si>
  <si>
    <t>กรณีวิจัย</t>
  </si>
  <si>
    <t>1.1กระบวนการสรรหาผู้ถูกจ้างงาน จำนวน 600 คน การรับสมัคร การสัมภาษณ์ การปฐมนิเทศ รอบ 1 และรอบ 2 จำนวน 200,000 บาท</t>
  </si>
  <si>
    <t xml:space="preserve">1.2 1.2 จ้างเจ้าหน้าที่ดำเนินการประสานเรื่องสถานะการจ้างงานของแต่ละตำบลและดำเนินการทำเรื่องเบิกจ่ายค่าจ้างของผู้ถูกจ้างงาน 600 คน จำนวน 1 คนเดือนละ 11,840 บาท * 10 เดือน รวม 118,400 บาท </t>
  </si>
  <si>
    <t>1.3 การพัฒนาทักษะการทำงานร่วมกัน Social Skill ของ 7 หน่วยงานๆละ 35,000 บาท รวมเป็นเงิน 245,000 บาท</t>
  </si>
  <si>
    <t>คเงหลือ</t>
  </si>
  <si>
    <t>สถาบันวิจัยและพัฒนา</t>
  </si>
  <si>
    <t>การบริหารจัดการส่วนกลาง</t>
  </si>
  <si>
    <t>บริหารจัดการระดับคณะ/สถาบันวิจัย/ระดับตำบล</t>
  </si>
  <si>
    <t>หมายเหตุ</t>
  </si>
  <si>
    <t>ลงตารางเดือนกุมภาพันธ์</t>
  </si>
  <si>
    <t>รายละเอียด</t>
  </si>
  <si>
    <t>ลงตารางเดือน มี.ค. - ธ.ค. โดยนำมา
หาร 10 เดือนตกเดือนละ 394.66 บาท</t>
  </si>
  <si>
    <r>
      <rPr>
        <b/>
        <sz val="14"/>
        <color theme="1"/>
        <rFont val="TH SarabunPSK"/>
        <family val="2"/>
      </rPr>
      <t>1.1</t>
    </r>
    <r>
      <rPr>
        <sz val="14"/>
        <color theme="1"/>
        <rFont val="TH SarabunPSK"/>
        <family val="2"/>
      </rPr>
      <t>กระบวนการสรรหาผู้ถูกจ้างงาน จำนวน 600 คน การรับสมัคร การสัมภาษณ์ การปฐมนิเทศ รอบ 1 และรอบ 2 จำนวน 200,000 บาท</t>
    </r>
  </si>
  <si>
    <r>
      <rPr>
        <b/>
        <sz val="14"/>
        <color theme="1"/>
        <rFont val="TH SarabunPSK"/>
        <family val="2"/>
      </rPr>
      <t xml:space="preserve">1.3 </t>
    </r>
    <r>
      <rPr>
        <sz val="14"/>
        <color theme="1"/>
        <rFont val="TH SarabunPSK"/>
        <family val="2"/>
      </rPr>
      <t>การพัฒนาทักษะการทำงานร่วมกัน Social Skill ของ 7 หน่วยงานๆละ 35,000 บาท รวมเป็นเงิน 245,000 บาท</t>
    </r>
  </si>
  <si>
    <t>ให้คณะ/สถาบันวิจัยเขียนโครงการรองรับ</t>
  </si>
  <si>
    <t>รายละเอียดการบริหารจัดการงบดำเนินงานรายตำบล จำนวน 43,000 บาท</t>
  </si>
  <si>
    <r>
      <rPr>
        <b/>
        <sz val="14"/>
        <color theme="1"/>
        <rFont val="TH SarabunPSK"/>
        <family val="2"/>
      </rPr>
      <t>1.2</t>
    </r>
    <r>
      <rPr>
        <sz val="14"/>
        <color theme="1"/>
        <rFont val="TH SarabunPSK"/>
        <family val="2"/>
      </rPr>
      <t xml:space="preserve"> จ้างเจ้าหน้าที่ดำเนินการประสานเรื่องสถานะการจ้างงานของแต่ละตำบลและดำเนินการทำเรื่องเบิกจ่ายค่าจ้างของผู้ถูกจ้างงาน 600 คน 
</t>
    </r>
    <r>
      <rPr>
        <sz val="14"/>
        <color rgb="FFFF0000"/>
        <rFont val="TH SarabunPSK"/>
        <family val="2"/>
      </rPr>
      <t>(จ้าง 1 คนเดือนละ 11,840 บาท * 10 เดือน รวม 118,400 บาท)</t>
    </r>
  </si>
  <si>
    <t>รวมทั้งสิ้น</t>
  </si>
  <si>
    <t>ลงเดือนมี.ค. ให้คณะ/สถาบันวิจัย
เขียนโครงการรองรับ</t>
  </si>
  <si>
    <r>
      <rPr>
        <b/>
        <sz val="16"/>
        <color rgb="FFFF0000"/>
        <rFont val="TH Sarabun New"/>
        <family val="2"/>
      </rPr>
      <t>หมายเหตุ</t>
    </r>
    <r>
      <rPr>
        <sz val="16"/>
        <color theme="1"/>
        <rFont val="TH Sarabun New"/>
        <family val="2"/>
      </rPr>
      <t xml:space="preserve"> โครงการบริหารจัดการ </t>
    </r>
    <r>
      <rPr>
        <b/>
        <sz val="16"/>
        <color rgb="FFFF0000"/>
        <rFont val="TH Sarabun New"/>
        <family val="2"/>
      </rPr>
      <t>1.1 - 1.2</t>
    </r>
    <r>
      <rPr>
        <sz val="16"/>
        <color theme="1"/>
        <rFont val="TH Sarabun New"/>
        <family val="2"/>
      </rPr>
      <t xml:space="preserve"> มหาวิทยาลัยเป็นผู้เขียนโครงการ </t>
    </r>
    <r>
      <rPr>
        <b/>
        <sz val="16"/>
        <color rgb="FFFF0000"/>
        <rFont val="TH Sarabun New"/>
        <family val="2"/>
      </rPr>
      <t>แต่</t>
    </r>
    <r>
      <rPr>
        <sz val="16"/>
        <color theme="1"/>
        <rFont val="TH Sarabun New"/>
        <family val="2"/>
      </rPr>
      <t xml:space="preserve">โครงการที่ </t>
    </r>
    <r>
      <rPr>
        <b/>
        <sz val="16"/>
        <color rgb="FFFF0000"/>
        <rFont val="TH Sarabun New"/>
        <family val="2"/>
      </rPr>
      <t>1.3 - 1.4</t>
    </r>
    <r>
      <rPr>
        <sz val="16"/>
        <color theme="1"/>
        <rFont val="TH Sarabun New"/>
        <family val="2"/>
      </rPr>
      <t xml:space="preserve"> ให้คณะ/สถาบันวิจัยเป็นผู้เขียนโครงการ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</si>
</sst>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b/>
      <u val="singleAccounting"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PSK"/>
      <family val="2"/>
    </font>
    <font>
      <b/>
      <sz val="16"/>
      <color rgb="FFFF0000"/>
      <name val="TH Sarabun New"/>
      <family val="2"/>
    </font>
    <font>
      <b/>
      <sz val="16"/>
      <name val="TH Sarabun New"/>
      <family val="2"/>
    </font>
    <font>
      <sz val="14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87" fontId="2" fillId="0" borderId="1" xfId="1" applyNumberFormat="1" applyFont="1" applyBorder="1"/>
    <xf numFmtId="188" fontId="2" fillId="0" borderId="1" xfId="1" applyNumberFormat="1" applyFont="1" applyBorder="1"/>
    <xf numFmtId="188" fontId="2" fillId="0" borderId="0" xfId="0" applyNumberFormat="1" applyFont="1"/>
    <xf numFmtId="189" fontId="2" fillId="0" borderId="0" xfId="0" applyNumberFormat="1" applyFont="1"/>
    <xf numFmtId="43" fontId="2" fillId="0" borderId="0" xfId="0" applyNumberFormat="1" applyFont="1"/>
    <xf numFmtId="0" fontId="5" fillId="0" borderId="1" xfId="0" applyFont="1" applyBorder="1" applyAlignment="1">
      <alignment horizontal="center"/>
    </xf>
    <xf numFmtId="188" fontId="2" fillId="0" borderId="1" xfId="0" applyNumberFormat="1" applyFont="1" applyBorder="1"/>
    <xf numFmtId="0" fontId="4" fillId="0" borderId="1" xfId="0" applyFont="1" applyBorder="1"/>
    <xf numFmtId="0" fontId="2" fillId="0" borderId="0" xfId="0" applyFont="1" applyBorder="1"/>
    <xf numFmtId="187" fontId="2" fillId="0" borderId="0" xfId="1" applyNumberFormat="1" applyFont="1" applyBorder="1"/>
    <xf numFmtId="188" fontId="5" fillId="0" borderId="0" xfId="0" applyNumberFormat="1" applyFont="1" applyBorder="1"/>
    <xf numFmtId="188" fontId="2" fillId="0" borderId="0" xfId="0" applyNumberFormat="1" applyFont="1" applyBorder="1"/>
    <xf numFmtId="0" fontId="4" fillId="0" borderId="1" xfId="0" applyFont="1" applyBorder="1" applyAlignment="1">
      <alignment wrapText="1"/>
    </xf>
    <xf numFmtId="188" fontId="6" fillId="0" borderId="1" xfId="0" applyNumberFormat="1" applyFont="1" applyBorder="1"/>
    <xf numFmtId="0" fontId="7" fillId="0" borderId="0" xfId="0" applyFont="1"/>
    <xf numFmtId="43" fontId="2" fillId="0" borderId="1" xfId="1" applyNumberFormat="1" applyFont="1" applyBorder="1"/>
    <xf numFmtId="2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87" fontId="5" fillId="0" borderId="1" xfId="1" applyNumberFormat="1" applyFont="1" applyBorder="1"/>
    <xf numFmtId="188" fontId="8" fillId="0" borderId="1" xfId="0" applyNumberFormat="1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188" fontId="5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188" fontId="2" fillId="3" borderId="1" xfId="1" applyNumberFormat="1" applyFont="1" applyFill="1" applyBorder="1"/>
    <xf numFmtId="188" fontId="2" fillId="3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2" fontId="2" fillId="0" borderId="0" xfId="0" applyNumberFormat="1" applyFont="1"/>
    <xf numFmtId="43" fontId="2" fillId="0" borderId="0" xfId="1" applyFont="1"/>
    <xf numFmtId="43" fontId="0" fillId="0" borderId="0" xfId="1" applyFont="1"/>
    <xf numFmtId="43" fontId="8" fillId="0" borderId="1" xfId="0" applyNumberFormat="1" applyFont="1" applyBorder="1"/>
    <xf numFmtId="43" fontId="2" fillId="0" borderId="0" xfId="1" applyNumberFormat="1" applyFont="1"/>
    <xf numFmtId="43" fontId="0" fillId="0" borderId="0" xfId="0" applyNumberForma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 applyAlignment="1">
      <alignment vertical="top" wrapText="1"/>
    </xf>
    <xf numFmtId="43" fontId="2" fillId="0" borderId="1" xfId="1" applyNumberFormat="1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43" fontId="12" fillId="0" borderId="1" xfId="1" applyFont="1" applyBorder="1" applyAlignment="1">
      <alignment vertical="top"/>
    </xf>
    <xf numFmtId="43" fontId="14" fillId="0" borderId="1" xfId="1" applyFont="1" applyBorder="1" applyAlignment="1">
      <alignment vertical="top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right"/>
    </xf>
    <xf numFmtId="43" fontId="13" fillId="5" borderId="1" xfId="0" applyNumberFormat="1" applyFont="1" applyFill="1" applyBorder="1"/>
    <xf numFmtId="0" fontId="12" fillId="5" borderId="1" xfId="0" applyFont="1" applyFill="1" applyBorder="1" applyAlignment="1">
      <alignment wrapText="1"/>
    </xf>
    <xf numFmtId="43" fontId="12" fillId="0" borderId="1" xfId="0" applyNumberFormat="1" applyFont="1" applyBorder="1" applyAlignment="1">
      <alignment vertical="top"/>
    </xf>
    <xf numFmtId="0" fontId="16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43" fontId="15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3D72-4DE6-434D-9ABC-7F8D28618519}">
  <sheetPr>
    <pageSetUpPr fitToPage="1"/>
  </sheetPr>
  <dimension ref="A1:N17"/>
  <sheetViews>
    <sheetView view="pageBreakPreview" zoomScale="115" zoomScaleNormal="100" zoomScaleSheetLayoutView="115" workbookViewId="0">
      <selection activeCell="C7" sqref="C7"/>
    </sheetView>
  </sheetViews>
  <sheetFormatPr defaultRowHeight="24" x14ac:dyDescent="0.55000000000000004"/>
  <cols>
    <col min="1" max="1" width="36.5" style="1" customWidth="1"/>
    <col min="2" max="13" width="13.625" style="1" customWidth="1"/>
    <col min="14" max="14" width="9.875" style="1" bestFit="1" customWidth="1"/>
    <col min="15" max="16384" width="9" style="1"/>
  </cols>
  <sheetData>
    <row r="1" spans="1:14" x14ac:dyDescent="0.55000000000000004">
      <c r="B1" s="64" t="s">
        <v>14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48" customHeight="1" x14ac:dyDescent="0.55000000000000004">
      <c r="A2" s="67" t="s">
        <v>20</v>
      </c>
      <c r="B2" s="63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4" t="s">
        <v>13</v>
      </c>
      <c r="N2" s="4" t="s">
        <v>15</v>
      </c>
    </row>
    <row r="3" spans="1:14" x14ac:dyDescent="0.55000000000000004">
      <c r="A3" s="68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2"/>
    </row>
    <row r="4" spans="1:14" x14ac:dyDescent="0.55000000000000004">
      <c r="A4" s="32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44.25" x14ac:dyDescent="0.55000000000000004">
      <c r="A5" s="17" t="s">
        <v>25</v>
      </c>
      <c r="B5" s="6">
        <v>6700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>
        <f>SUM(B5:M5)</f>
        <v>6700</v>
      </c>
    </row>
    <row r="6" spans="1:14" ht="65.25" customHeight="1" x14ac:dyDescent="0.55000000000000004">
      <c r="A6" s="17" t="s">
        <v>26</v>
      </c>
      <c r="B6" s="2"/>
      <c r="C6" s="6">
        <v>394</v>
      </c>
      <c r="D6" s="6">
        <v>394</v>
      </c>
      <c r="E6" s="6">
        <v>394</v>
      </c>
      <c r="F6" s="6">
        <v>394</v>
      </c>
      <c r="G6" s="6">
        <v>394</v>
      </c>
      <c r="H6" s="6">
        <v>394</v>
      </c>
      <c r="I6" s="6">
        <v>394</v>
      </c>
      <c r="J6" s="6">
        <v>394</v>
      </c>
      <c r="K6" s="6">
        <v>394</v>
      </c>
      <c r="L6" s="6">
        <v>394</v>
      </c>
      <c r="M6" s="6"/>
      <c r="N6" s="11">
        <f t="shared" ref="N6:N10" si="0">SUM(B6:M6)</f>
        <v>3940</v>
      </c>
    </row>
    <row r="7" spans="1:14" x14ac:dyDescent="0.55000000000000004">
      <c r="A7" s="12" t="s">
        <v>30</v>
      </c>
      <c r="B7" s="2"/>
      <c r="C7" s="6">
        <v>8750</v>
      </c>
      <c r="D7" s="2"/>
      <c r="E7" s="2"/>
      <c r="F7" s="2"/>
      <c r="G7" s="2"/>
      <c r="H7" s="2"/>
      <c r="I7" s="2"/>
      <c r="J7" s="2"/>
      <c r="K7" s="2"/>
      <c r="L7" s="2"/>
      <c r="M7" s="2"/>
      <c r="N7" s="11">
        <f t="shared" si="0"/>
        <v>8750</v>
      </c>
    </row>
    <row r="8" spans="1:14" ht="44.25" x14ac:dyDescent="0.55000000000000004">
      <c r="A8" s="17" t="s">
        <v>27</v>
      </c>
      <c r="B8" s="2"/>
      <c r="C8" s="2"/>
      <c r="D8" s="2"/>
      <c r="E8" s="2"/>
      <c r="F8" s="6">
        <v>2000</v>
      </c>
      <c r="G8" s="6"/>
      <c r="H8" s="6"/>
      <c r="I8" s="6"/>
      <c r="J8" s="6"/>
      <c r="K8" s="6">
        <v>2000</v>
      </c>
      <c r="L8" s="6"/>
      <c r="M8" s="6"/>
      <c r="N8" s="11">
        <f t="shared" si="0"/>
        <v>4000</v>
      </c>
    </row>
    <row r="9" spans="1:14" x14ac:dyDescent="0.55000000000000004">
      <c r="A9" s="35" t="s">
        <v>28</v>
      </c>
      <c r="B9" s="34"/>
      <c r="C9" s="34"/>
      <c r="D9" s="34"/>
      <c r="E9" s="34"/>
      <c r="F9" s="36"/>
      <c r="G9" s="36"/>
      <c r="H9" s="36"/>
      <c r="I9" s="36"/>
      <c r="J9" s="36"/>
      <c r="K9" s="36"/>
      <c r="L9" s="36"/>
      <c r="M9" s="36"/>
      <c r="N9" s="37"/>
    </row>
    <row r="10" spans="1:14" ht="68.25" customHeight="1" x14ac:dyDescent="0.55000000000000004">
      <c r="A10" s="31" t="s">
        <v>29</v>
      </c>
      <c r="B10" s="2"/>
      <c r="C10" s="2"/>
      <c r="D10" s="2"/>
      <c r="E10" s="2"/>
      <c r="F10" s="2"/>
      <c r="G10" s="5"/>
      <c r="H10" s="25"/>
      <c r="I10" s="29">
        <v>19610</v>
      </c>
      <c r="J10" s="2"/>
      <c r="K10" s="2"/>
      <c r="L10" s="2"/>
      <c r="M10" s="2"/>
      <c r="N10" s="11">
        <f t="shared" si="0"/>
        <v>19610</v>
      </c>
    </row>
    <row r="11" spans="1:14" ht="30" customHeight="1" x14ac:dyDescent="0.55000000000000004">
      <c r="A11" s="38" t="s">
        <v>18</v>
      </c>
      <c r="B11" s="26">
        <f t="shared" ref="B11:N11" si="1">SUM(B5:B10)</f>
        <v>6700</v>
      </c>
      <c r="C11" s="26">
        <f t="shared" si="1"/>
        <v>9144</v>
      </c>
      <c r="D11" s="26">
        <f t="shared" si="1"/>
        <v>394</v>
      </c>
      <c r="E11" s="26">
        <f t="shared" si="1"/>
        <v>394</v>
      </c>
      <c r="F11" s="26">
        <f t="shared" si="1"/>
        <v>2394</v>
      </c>
      <c r="G11" s="26">
        <f t="shared" si="1"/>
        <v>394</v>
      </c>
      <c r="H11" s="26">
        <f t="shared" si="1"/>
        <v>394</v>
      </c>
      <c r="I11" s="26">
        <f t="shared" si="1"/>
        <v>20004</v>
      </c>
      <c r="J11" s="26">
        <f t="shared" si="1"/>
        <v>394</v>
      </c>
      <c r="K11" s="26">
        <f t="shared" si="1"/>
        <v>2394</v>
      </c>
      <c r="L11" s="26">
        <f t="shared" si="1"/>
        <v>394</v>
      </c>
      <c r="M11" s="26">
        <f t="shared" si="1"/>
        <v>0</v>
      </c>
      <c r="N11" s="26">
        <f t="shared" si="1"/>
        <v>43000</v>
      </c>
    </row>
    <row r="12" spans="1:14" x14ac:dyDescent="0.55000000000000004">
      <c r="A12" s="19" t="s">
        <v>23</v>
      </c>
      <c r="B12" s="13"/>
      <c r="C12" s="13"/>
      <c r="D12" s="13"/>
      <c r="E12" s="13"/>
      <c r="F12" s="13"/>
      <c r="G12" s="14"/>
      <c r="H12" s="14"/>
      <c r="I12" s="16"/>
      <c r="J12" s="13"/>
      <c r="K12" s="13"/>
      <c r="L12" s="13"/>
      <c r="M12" s="13"/>
      <c r="N12" s="15"/>
    </row>
    <row r="13" spans="1:14" x14ac:dyDescent="0.55000000000000004">
      <c r="A13" s="19"/>
      <c r="D13" s="1">
        <f>43000-19610</f>
        <v>23390</v>
      </c>
      <c r="G13" s="8"/>
      <c r="H13" s="9"/>
      <c r="N13" s="7"/>
    </row>
    <row r="14" spans="1:14" ht="48" customHeight="1" x14ac:dyDescent="0.55000000000000004">
      <c r="A14" s="65" t="s">
        <v>19</v>
      </c>
      <c r="B14" s="63" t="s">
        <v>12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4" t="s">
        <v>13</v>
      </c>
      <c r="N14" s="4" t="s">
        <v>15</v>
      </c>
    </row>
    <row r="15" spans="1:14" x14ac:dyDescent="0.55000000000000004">
      <c r="A15" s="66"/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  <c r="L15" s="3" t="s">
        <v>10</v>
      </c>
      <c r="M15" s="3" t="s">
        <v>11</v>
      </c>
      <c r="N15" s="2"/>
    </row>
    <row r="16" spans="1:14" x14ac:dyDescent="0.55000000000000004">
      <c r="A16" s="27" t="s">
        <v>17</v>
      </c>
      <c r="B16" s="20">
        <f>B11/43000*100</f>
        <v>15.58139534883721</v>
      </c>
      <c r="C16" s="20">
        <f t="shared" ref="C16:M16" si="2">C11/43000*100</f>
        <v>21.265116279069769</v>
      </c>
      <c r="D16" s="20">
        <f t="shared" si="2"/>
        <v>0.91627906976744189</v>
      </c>
      <c r="E16" s="20">
        <f t="shared" si="2"/>
        <v>0.91627906976744189</v>
      </c>
      <c r="F16" s="20">
        <f t="shared" si="2"/>
        <v>5.5674418604651166</v>
      </c>
      <c r="G16" s="20">
        <f t="shared" si="2"/>
        <v>0.91627906976744189</v>
      </c>
      <c r="H16" s="20">
        <f>H11/43000*100</f>
        <v>0.91627906976744189</v>
      </c>
      <c r="I16" s="20">
        <f t="shared" si="2"/>
        <v>46.520930232558136</v>
      </c>
      <c r="J16" s="20">
        <f t="shared" si="2"/>
        <v>0.91627906976744189</v>
      </c>
      <c r="K16" s="20">
        <f t="shared" si="2"/>
        <v>5.5674418604651166</v>
      </c>
      <c r="L16" s="20">
        <f t="shared" si="2"/>
        <v>0.91627906976744189</v>
      </c>
      <c r="M16" s="20">
        <f t="shared" si="2"/>
        <v>0</v>
      </c>
      <c r="N16" s="20">
        <f>N11/43000*100</f>
        <v>100</v>
      </c>
    </row>
    <row r="17" spans="1:14" x14ac:dyDescent="0.55000000000000004">
      <c r="A17" s="10" t="s">
        <v>16</v>
      </c>
      <c r="B17" s="28">
        <f>B16</f>
        <v>15.58139534883721</v>
      </c>
      <c r="C17" s="28">
        <f>B16+C16</f>
        <v>36.846511627906978</v>
      </c>
      <c r="D17" s="28">
        <f t="shared" ref="D17:L17" si="3">C17+D16</f>
        <v>37.762790697674419</v>
      </c>
      <c r="E17" s="28">
        <f t="shared" si="3"/>
        <v>38.67906976744186</v>
      </c>
      <c r="F17" s="28">
        <f t="shared" si="3"/>
        <v>44.246511627906976</v>
      </c>
      <c r="G17" s="28">
        <f t="shared" si="3"/>
        <v>45.162790697674417</v>
      </c>
      <c r="H17" s="28">
        <f t="shared" si="3"/>
        <v>46.079069767441858</v>
      </c>
      <c r="I17" s="28">
        <f t="shared" si="3"/>
        <v>92.6</v>
      </c>
      <c r="J17" s="28">
        <f t="shared" si="3"/>
        <v>93.516279069767435</v>
      </c>
      <c r="K17" s="28">
        <f t="shared" si="3"/>
        <v>99.083720930232545</v>
      </c>
      <c r="L17" s="28">
        <f t="shared" si="3"/>
        <v>99.999999999999986</v>
      </c>
      <c r="M17" s="2"/>
      <c r="N17" s="2"/>
    </row>
  </sheetData>
  <mergeCells count="5">
    <mergeCell ref="B2:L2"/>
    <mergeCell ref="B1:M1"/>
    <mergeCell ref="B14:L14"/>
    <mergeCell ref="A14:A15"/>
    <mergeCell ref="A2:A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B7B8-BC56-4ED7-954C-C46107285584}">
  <sheetPr>
    <pageSetUpPr fitToPage="1"/>
  </sheetPr>
  <dimension ref="A1:N7"/>
  <sheetViews>
    <sheetView view="pageBreakPreview" zoomScale="115" zoomScaleNormal="100" zoomScaleSheetLayoutView="115" workbookViewId="0">
      <selection activeCell="C13" sqref="C13:C14"/>
    </sheetView>
  </sheetViews>
  <sheetFormatPr defaultRowHeight="24" x14ac:dyDescent="0.55000000000000004"/>
  <cols>
    <col min="1" max="1" width="36.5" style="1" customWidth="1"/>
    <col min="2" max="13" width="13.625" style="1" customWidth="1"/>
    <col min="14" max="14" width="11.25" style="1" bestFit="1" customWidth="1"/>
    <col min="15" max="16384" width="9" style="1"/>
  </cols>
  <sheetData>
    <row r="1" spans="1:14" x14ac:dyDescent="0.55000000000000004">
      <c r="B1" s="64" t="s">
        <v>14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x14ac:dyDescent="0.55000000000000004">
      <c r="A2" s="2"/>
      <c r="B2" s="63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4" t="s">
        <v>13</v>
      </c>
      <c r="N2" s="4" t="s">
        <v>15</v>
      </c>
    </row>
    <row r="3" spans="1:14" x14ac:dyDescent="0.55000000000000004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2"/>
    </row>
    <row r="4" spans="1:14" ht="48" x14ac:dyDescent="0.55000000000000004">
      <c r="A4" s="23" t="s">
        <v>21</v>
      </c>
      <c r="B4" s="21">
        <f>รายละเอียด!B17</f>
        <v>15.58139534883721</v>
      </c>
      <c r="C4" s="21">
        <f>รายละเอียด!C17</f>
        <v>36.846511627906978</v>
      </c>
      <c r="D4" s="21">
        <f>รายละเอียด!D17</f>
        <v>37.762790697674419</v>
      </c>
      <c r="E4" s="21">
        <f>รายละเอียด!E17</f>
        <v>38.67906976744186</v>
      </c>
      <c r="F4" s="21">
        <f>รายละเอียด!F17</f>
        <v>44.246511627906976</v>
      </c>
      <c r="G4" s="21">
        <f>รายละเอียด!G17</f>
        <v>45.162790697674417</v>
      </c>
      <c r="H4" s="21">
        <f>รายละเอียด!H17</f>
        <v>46.079069767441858</v>
      </c>
      <c r="I4" s="21">
        <f>รายละเอียด!I17</f>
        <v>92.6</v>
      </c>
      <c r="J4" s="21">
        <f>รายละเอียด!J17</f>
        <v>93.516279069767435</v>
      </c>
      <c r="K4" s="21">
        <f>รายละเอียด!K17</f>
        <v>99.083720930232545</v>
      </c>
      <c r="L4" s="21">
        <f>รายละเอียด!L17</f>
        <v>99.999999999999986</v>
      </c>
      <c r="M4" s="21"/>
      <c r="N4" s="21"/>
    </row>
    <row r="5" spans="1:14" x14ac:dyDescent="0.55000000000000004">
      <c r="A5" s="22"/>
      <c r="B5" s="63" t="s">
        <v>12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4" t="s">
        <v>13</v>
      </c>
      <c r="N5" s="4" t="s">
        <v>15</v>
      </c>
    </row>
    <row r="6" spans="1:14" x14ac:dyDescent="0.55000000000000004">
      <c r="A6" s="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2"/>
    </row>
    <row r="7" spans="1:14" ht="50.25" x14ac:dyDescent="0.7">
      <c r="A7" s="24" t="s">
        <v>22</v>
      </c>
      <c r="B7" s="6">
        <f>รายละเอียด!B11</f>
        <v>6700</v>
      </c>
      <c r="C7" s="6">
        <f>รายละเอียด!C11</f>
        <v>9144</v>
      </c>
      <c r="D7" s="6">
        <f>รายละเอียด!D11</f>
        <v>394</v>
      </c>
      <c r="E7" s="6">
        <f>รายละเอียด!E11</f>
        <v>394</v>
      </c>
      <c r="F7" s="6">
        <f>รายละเอียด!F11</f>
        <v>2394</v>
      </c>
      <c r="G7" s="6">
        <f>รายละเอียด!G11</f>
        <v>394</v>
      </c>
      <c r="H7" s="6">
        <f>รายละเอียด!H11</f>
        <v>394</v>
      </c>
      <c r="I7" s="6">
        <f>รายละเอียด!I11</f>
        <v>20004</v>
      </c>
      <c r="J7" s="6">
        <f>รายละเอียด!J11</f>
        <v>394</v>
      </c>
      <c r="K7" s="6">
        <f>รายละเอียด!K11</f>
        <v>2394</v>
      </c>
      <c r="L7" s="6">
        <f>รายละเอียด!L11</f>
        <v>394</v>
      </c>
      <c r="M7" s="6">
        <f>รายละเอียด!M11</f>
        <v>0</v>
      </c>
      <c r="N7" s="18">
        <v>43000</v>
      </c>
    </row>
  </sheetData>
  <mergeCells count="3">
    <mergeCell ref="B1:M1"/>
    <mergeCell ref="B5:L5"/>
    <mergeCell ref="B2:L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5C640-CB46-4870-8AD7-DEC85843E4DC}">
  <sheetPr>
    <pageSetUpPr fitToPage="1"/>
  </sheetPr>
  <dimension ref="A1:N13"/>
  <sheetViews>
    <sheetView view="pageBreakPreview" topLeftCell="A2" zoomScaleNormal="100" zoomScaleSheetLayoutView="100" workbookViewId="0">
      <selection activeCell="A6" sqref="A6"/>
    </sheetView>
  </sheetViews>
  <sheetFormatPr defaultRowHeight="24" x14ac:dyDescent="0.55000000000000004"/>
  <cols>
    <col min="1" max="1" width="36.5" style="1" customWidth="1"/>
    <col min="2" max="13" width="13.625" style="1" customWidth="1"/>
    <col min="14" max="14" width="9.875" style="1" bestFit="1" customWidth="1"/>
    <col min="15" max="16384" width="9" style="1"/>
  </cols>
  <sheetData>
    <row r="1" spans="1:14" x14ac:dyDescent="0.55000000000000004">
      <c r="B1" s="64" t="s">
        <v>14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48" customHeight="1" x14ac:dyDescent="0.55000000000000004">
      <c r="A2" s="67" t="s">
        <v>20</v>
      </c>
      <c r="B2" s="63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30" t="s">
        <v>13</v>
      </c>
      <c r="N2" s="30" t="s">
        <v>15</v>
      </c>
    </row>
    <row r="3" spans="1:14" x14ac:dyDescent="0.55000000000000004">
      <c r="A3" s="68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2"/>
    </row>
    <row r="4" spans="1:14" x14ac:dyDescent="0.55000000000000004">
      <c r="A4" s="32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66" x14ac:dyDescent="0.55000000000000004">
      <c r="A5" s="17" t="s">
        <v>35</v>
      </c>
      <c r="B5" s="20">
        <v>6667.66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/>
    </row>
    <row r="6" spans="1:14" ht="65.25" customHeight="1" x14ac:dyDescent="0.55000000000000004">
      <c r="A6" s="17" t="s">
        <v>36</v>
      </c>
      <c r="B6" s="2"/>
      <c r="C6" s="2">
        <v>394.66</v>
      </c>
      <c r="D6" s="2">
        <v>394.66</v>
      </c>
      <c r="E6" s="2">
        <v>394.66</v>
      </c>
      <c r="F6" s="2">
        <v>394.66</v>
      </c>
      <c r="G6" s="2">
        <v>394.66</v>
      </c>
      <c r="H6" s="2">
        <v>394.66</v>
      </c>
      <c r="I6" s="2">
        <v>394.66</v>
      </c>
      <c r="J6" s="2">
        <v>394.66</v>
      </c>
      <c r="K6" s="2">
        <v>394.66</v>
      </c>
      <c r="L6" s="2">
        <v>394.66</v>
      </c>
      <c r="M6" s="6"/>
      <c r="N6" s="11"/>
    </row>
    <row r="7" spans="1:14" ht="66" x14ac:dyDescent="0.55000000000000004">
      <c r="A7" s="17" t="s">
        <v>37</v>
      </c>
      <c r="B7" s="2"/>
      <c r="C7" s="2">
        <v>5833.33</v>
      </c>
      <c r="D7" s="2"/>
      <c r="E7" s="2"/>
      <c r="F7" s="2"/>
      <c r="G7" s="2"/>
      <c r="H7" s="2"/>
      <c r="I7" s="2"/>
      <c r="J7" s="2"/>
      <c r="K7" s="2"/>
      <c r="L7" s="2"/>
      <c r="M7" s="2"/>
      <c r="N7" s="11"/>
    </row>
    <row r="8" spans="1:14" x14ac:dyDescent="0.55000000000000004">
      <c r="A8" s="35" t="s">
        <v>28</v>
      </c>
      <c r="B8" s="34"/>
      <c r="C8" s="34"/>
      <c r="D8" s="34"/>
      <c r="E8" s="34"/>
      <c r="F8" s="36"/>
      <c r="G8" s="36"/>
      <c r="H8" s="36"/>
      <c r="I8" s="36"/>
      <c r="J8" s="36"/>
      <c r="K8" s="36"/>
      <c r="L8" s="36"/>
      <c r="M8" s="36"/>
      <c r="N8" s="37"/>
    </row>
    <row r="9" spans="1:14" ht="68.25" customHeight="1" x14ac:dyDescent="0.55000000000000004">
      <c r="A9" s="31" t="s">
        <v>29</v>
      </c>
      <c r="B9" s="2"/>
      <c r="C9" s="2"/>
      <c r="D9" s="2"/>
      <c r="E9" s="2"/>
      <c r="F9" s="2"/>
      <c r="G9" s="5"/>
      <c r="H9" s="25"/>
      <c r="I9" s="29"/>
      <c r="J9" s="2"/>
      <c r="K9" s="2"/>
      <c r="L9" s="2"/>
      <c r="M9" s="2"/>
      <c r="N9" s="11">
        <f t="shared" ref="N9" si="0">SUM(B9:M9)</f>
        <v>0</v>
      </c>
    </row>
    <row r="10" spans="1:14" ht="30" customHeight="1" x14ac:dyDescent="0.55000000000000004">
      <c r="A10" s="38" t="s">
        <v>18</v>
      </c>
      <c r="B10" s="42">
        <f>SUM(B5:B9)</f>
        <v>6667.66</v>
      </c>
      <c r="C10" s="42">
        <f t="shared" ref="C10:L10" si="1">SUM(C5:C9)</f>
        <v>6227.99</v>
      </c>
      <c r="D10" s="42">
        <f t="shared" si="1"/>
        <v>394.66</v>
      </c>
      <c r="E10" s="42">
        <f t="shared" si="1"/>
        <v>394.66</v>
      </c>
      <c r="F10" s="42">
        <f t="shared" si="1"/>
        <v>394.66</v>
      </c>
      <c r="G10" s="42">
        <f t="shared" si="1"/>
        <v>394.66</v>
      </c>
      <c r="H10" s="42">
        <f t="shared" si="1"/>
        <v>394.66</v>
      </c>
      <c r="I10" s="42">
        <f t="shared" si="1"/>
        <v>394.66</v>
      </c>
      <c r="J10" s="42">
        <f t="shared" si="1"/>
        <v>394.66</v>
      </c>
      <c r="K10" s="42">
        <f t="shared" si="1"/>
        <v>394.66</v>
      </c>
      <c r="L10" s="42">
        <f t="shared" si="1"/>
        <v>394.66</v>
      </c>
      <c r="M10" s="42">
        <f>SUM(M5:M9)</f>
        <v>0</v>
      </c>
      <c r="N10" s="26">
        <f>SUM(B10:M10)</f>
        <v>16447.59</v>
      </c>
    </row>
    <row r="11" spans="1:14" x14ac:dyDescent="0.55000000000000004">
      <c r="A11" s="19" t="s">
        <v>23</v>
      </c>
      <c r="B11" s="13"/>
      <c r="C11" s="13"/>
      <c r="D11" s="13"/>
      <c r="E11" s="13"/>
      <c r="F11" s="13"/>
      <c r="G11" s="14"/>
      <c r="H11" s="14"/>
      <c r="I11" s="16"/>
      <c r="J11" s="13"/>
      <c r="K11" s="13"/>
      <c r="L11" s="13"/>
      <c r="M11" s="13" t="s">
        <v>31</v>
      </c>
      <c r="N11" s="15">
        <f>43000-N10</f>
        <v>26552.41</v>
      </c>
    </row>
    <row r="12" spans="1:14" x14ac:dyDescent="0.55000000000000004">
      <c r="A12" s="1" t="s">
        <v>33</v>
      </c>
      <c r="B12" s="43">
        <f>43000-15812</f>
        <v>27188</v>
      </c>
      <c r="F12" s="39"/>
    </row>
    <row r="13" spans="1:14" x14ac:dyDescent="0.55000000000000004">
      <c r="A13" s="40" t="s">
        <v>34</v>
      </c>
      <c r="B13" s="9">
        <f>43000-B10</f>
        <v>36332.339999999997</v>
      </c>
      <c r="F13" s="39"/>
    </row>
  </sheetData>
  <mergeCells count="3">
    <mergeCell ref="B1:M1"/>
    <mergeCell ref="A2:A3"/>
    <mergeCell ref="B2:L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12490-650F-4273-8DAF-0C19D1C69597}">
  <sheetPr>
    <pageSetUpPr fitToPage="1"/>
  </sheetPr>
  <dimension ref="A1:D10"/>
  <sheetViews>
    <sheetView tabSelected="1" view="pageBreakPreview" topLeftCell="A4" zoomScale="190" zoomScaleNormal="160" zoomScaleSheetLayoutView="190" workbookViewId="0">
      <selection activeCell="A5" sqref="A5"/>
    </sheetView>
  </sheetViews>
  <sheetFormatPr defaultRowHeight="24" x14ac:dyDescent="0.55000000000000004"/>
  <cols>
    <col min="1" max="1" width="44.5" style="45" customWidth="1"/>
    <col min="2" max="2" width="12.5" style="45" customWidth="1"/>
    <col min="3" max="3" width="19.375" style="45" customWidth="1"/>
    <col min="4" max="4" width="30.625" style="45" customWidth="1"/>
    <col min="5" max="16384" width="9" style="45"/>
  </cols>
  <sheetData>
    <row r="1" spans="1:4" x14ac:dyDescent="0.55000000000000004">
      <c r="A1" s="69" t="s">
        <v>49</v>
      </c>
      <c r="B1" s="69"/>
      <c r="C1" s="69"/>
      <c r="D1" s="69"/>
    </row>
    <row r="2" spans="1:4" x14ac:dyDescent="0.55000000000000004">
      <c r="A2" s="55" t="s">
        <v>44</v>
      </c>
      <c r="B2" s="55" t="s">
        <v>32</v>
      </c>
      <c r="C2" s="60" t="s">
        <v>39</v>
      </c>
      <c r="D2" s="55" t="s">
        <v>42</v>
      </c>
    </row>
    <row r="3" spans="1:4" x14ac:dyDescent="0.55000000000000004">
      <c r="A3" s="46" t="s">
        <v>40</v>
      </c>
      <c r="B3" s="47"/>
      <c r="C3" s="47"/>
      <c r="D3" s="47"/>
    </row>
    <row r="4" spans="1:4" s="51" customFormat="1" ht="46.5" customHeight="1" x14ac:dyDescent="0.2">
      <c r="A4" s="48" t="s">
        <v>46</v>
      </c>
      <c r="B4" s="49">
        <v>6667.66</v>
      </c>
      <c r="C4" s="49">
        <v>6667.66</v>
      </c>
      <c r="D4" s="50" t="s">
        <v>43</v>
      </c>
    </row>
    <row r="5" spans="1:4" s="51" customFormat="1" ht="69" customHeight="1" x14ac:dyDescent="0.2">
      <c r="A5" s="48" t="s">
        <v>50</v>
      </c>
      <c r="B5" s="54">
        <v>3946.66</v>
      </c>
      <c r="C5" s="54">
        <v>3946.66</v>
      </c>
      <c r="D5" s="52" t="s">
        <v>45</v>
      </c>
    </row>
    <row r="6" spans="1:4" s="51" customFormat="1" ht="48" x14ac:dyDescent="0.2">
      <c r="A6" s="48" t="s">
        <v>47</v>
      </c>
      <c r="B6" s="53">
        <f>35000/4</f>
        <v>8750</v>
      </c>
      <c r="C6" s="53">
        <f>35000/6</f>
        <v>5833.333333333333</v>
      </c>
      <c r="D6" s="52" t="s">
        <v>52</v>
      </c>
    </row>
    <row r="7" spans="1:4" x14ac:dyDescent="0.55000000000000004">
      <c r="A7" s="56" t="s">
        <v>15</v>
      </c>
      <c r="B7" s="57">
        <f>SUM(B4:B6)</f>
        <v>19364.32</v>
      </c>
      <c r="C7" s="57">
        <f>SUM(C4:C6)</f>
        <v>16447.653333333332</v>
      </c>
      <c r="D7" s="58"/>
    </row>
    <row r="8" spans="1:4" x14ac:dyDescent="0.55000000000000004">
      <c r="A8" s="50" t="s">
        <v>41</v>
      </c>
      <c r="B8" s="59">
        <f>43000-B7</f>
        <v>23635.68</v>
      </c>
      <c r="C8" s="59">
        <f>43000-C7</f>
        <v>26552.346666666668</v>
      </c>
      <c r="D8" s="52" t="s">
        <v>48</v>
      </c>
    </row>
    <row r="9" spans="1:4" x14ac:dyDescent="0.55000000000000004">
      <c r="A9" s="61" t="s">
        <v>51</v>
      </c>
      <c r="B9" s="62">
        <f>B7+B8</f>
        <v>43000</v>
      </c>
      <c r="C9" s="62">
        <f>C7+C8</f>
        <v>43000</v>
      </c>
      <c r="D9" s="47"/>
    </row>
    <row r="10" spans="1:4" x14ac:dyDescent="0.55000000000000004">
      <c r="A10" s="45" t="s">
        <v>53</v>
      </c>
    </row>
  </sheetData>
  <mergeCells count="1">
    <mergeCell ref="A1:D1"/>
  </mergeCells>
  <printOptions horizontalCentered="1"/>
  <pageMargins left="0.31496062992125984" right="0.31496062992125984" top="0.55118110236220474" bottom="0.35433070866141736" header="0.31496062992125984" footer="0.31496062992125984"/>
  <pageSetup paperSize="9" fitToHeight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E18A7-08EA-416D-A531-636240C32E1C}">
  <dimension ref="A1:E4"/>
  <sheetViews>
    <sheetView workbookViewId="0">
      <selection activeCell="E1" sqref="E1"/>
    </sheetView>
  </sheetViews>
  <sheetFormatPr defaultRowHeight="14.25" x14ac:dyDescent="0.2"/>
  <cols>
    <col min="1" max="1" width="17.25" style="41" customWidth="1"/>
  </cols>
  <sheetData>
    <row r="1" spans="1:5" x14ac:dyDescent="0.2">
      <c r="A1" s="41">
        <v>200000</v>
      </c>
      <c r="C1">
        <f>35000/6</f>
        <v>5833.333333333333</v>
      </c>
      <c r="E1">
        <f>118400/30</f>
        <v>3946.6666666666665</v>
      </c>
    </row>
    <row r="2" spans="1:5" x14ac:dyDescent="0.2">
      <c r="A2" s="41">
        <v>118400</v>
      </c>
      <c r="E2">
        <f>E1/10</f>
        <v>394.66666666666663</v>
      </c>
    </row>
    <row r="3" spans="1:5" x14ac:dyDescent="0.2">
      <c r="A3" s="41">
        <f>SUM(A1:A2)</f>
        <v>318400</v>
      </c>
    </row>
    <row r="4" spans="1:5" x14ac:dyDescent="0.2">
      <c r="A4" s="41">
        <f>A3/30</f>
        <v>10613.333333333334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4A11-4AA3-42E5-B0C5-D620D42BA241}">
  <dimension ref="F1:H5"/>
  <sheetViews>
    <sheetView workbookViewId="0">
      <selection activeCell="H6" sqref="H6"/>
    </sheetView>
  </sheetViews>
  <sheetFormatPr defaultRowHeight="14.25" x14ac:dyDescent="0.2"/>
  <cols>
    <col min="7" max="7" width="10.375" bestFit="1" customWidth="1"/>
    <col min="8" max="8" width="14.75" customWidth="1"/>
  </cols>
  <sheetData>
    <row r="1" spans="6:8" x14ac:dyDescent="0.2">
      <c r="G1" s="41">
        <v>6667.66</v>
      </c>
      <c r="H1" s="41">
        <v>6667.66</v>
      </c>
    </row>
    <row r="2" spans="6:8" x14ac:dyDescent="0.2">
      <c r="G2" s="41">
        <v>3946</v>
      </c>
      <c r="H2" s="41">
        <v>3946</v>
      </c>
    </row>
    <row r="3" spans="6:8" x14ac:dyDescent="0.2">
      <c r="G3" s="41">
        <v>8750</v>
      </c>
      <c r="H3" s="41">
        <v>5833.33</v>
      </c>
    </row>
    <row r="4" spans="6:8" x14ac:dyDescent="0.2">
      <c r="G4">
        <f>SUM(G1:G3)</f>
        <v>19363.66</v>
      </c>
      <c r="H4" s="44">
        <f>SUM(H1:H3)</f>
        <v>16446.989999999998</v>
      </c>
    </row>
    <row r="5" spans="6:8" x14ac:dyDescent="0.2">
      <c r="F5" t="s">
        <v>38</v>
      </c>
      <c r="G5" s="41">
        <f>43000-G4</f>
        <v>23636.34</v>
      </c>
      <c r="H5" s="44">
        <f>43000-H4</f>
        <v>26553.010000000002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รายละเอียด</vt:lpstr>
      <vt:lpstr>กรอกในระบบ</vt:lpstr>
      <vt:lpstr>รายละเอียด (2)</vt:lpstr>
      <vt:lpstr>New</vt:lpstr>
      <vt:lpstr>Sheet2</vt:lpstr>
      <vt:lpstr>Sheet3</vt:lpstr>
      <vt:lpstr>กรอกในระบบ!Print_Area</vt:lpstr>
      <vt:lpstr>รายละเอียด!Print_Area</vt:lpstr>
      <vt:lpstr>'รายละเอียด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Chanokyada</dc:creator>
  <cp:lastModifiedBy>Chanokyada</cp:lastModifiedBy>
  <cp:lastPrinted>2021-02-22T02:17:33Z</cp:lastPrinted>
  <dcterms:created xsi:type="dcterms:W3CDTF">2021-02-19T07:12:53Z</dcterms:created>
  <dcterms:modified xsi:type="dcterms:W3CDTF">2021-02-22T02:17:34Z</dcterms:modified>
</cp:coreProperties>
</file>