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995" windowHeight="8760"/>
  </bookViews>
  <sheets>
    <sheet name="แผนรับบัณฑิตศึกษา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แผนรับบัณฑิตศึกษา!$A$1:$N$41</definedName>
    <definedName name="_xlnm.Print_Titles" localSheetId="0">แผนรับบัณฑิตศึกษา!$3:$4</definedName>
  </definedNames>
  <calcPr calcId="145621"/>
</workbook>
</file>

<file path=xl/calcChain.xml><?xml version="1.0" encoding="utf-8"?>
<calcChain xmlns="http://schemas.openxmlformats.org/spreadsheetml/2006/main">
  <c r="I43" i="4" l="1"/>
  <c r="G40" i="4"/>
  <c r="F40" i="4"/>
  <c r="D40" i="4"/>
  <c r="C40" i="4"/>
  <c r="I40" i="4" s="1"/>
  <c r="B40" i="4"/>
  <c r="I39" i="4"/>
  <c r="I38" i="4"/>
  <c r="H36" i="4"/>
  <c r="G36" i="4"/>
  <c r="F36" i="4"/>
  <c r="E36" i="4"/>
  <c r="B36" i="4"/>
  <c r="E35" i="4"/>
  <c r="D35" i="4"/>
  <c r="D36" i="4" s="1"/>
  <c r="C35" i="4"/>
  <c r="I35" i="4" s="1"/>
  <c r="S10" i="4" s="1"/>
  <c r="C34" i="4"/>
  <c r="C36" i="4" s="1"/>
  <c r="I36" i="4" s="1"/>
  <c r="S33" i="4"/>
  <c r="H32" i="4"/>
  <c r="G32" i="4"/>
  <c r="F32" i="4"/>
  <c r="E32" i="4"/>
  <c r="D32" i="4"/>
  <c r="I32" i="4" s="1"/>
  <c r="C32" i="4"/>
  <c r="I30" i="4"/>
  <c r="R15" i="4" s="1"/>
  <c r="T15" i="4" s="1"/>
  <c r="H28" i="4"/>
  <c r="G28" i="4"/>
  <c r="F28" i="4"/>
  <c r="E28" i="4"/>
  <c r="D28" i="4"/>
  <c r="C28" i="4"/>
  <c r="B28" i="4"/>
  <c r="I28" i="4" s="1"/>
  <c r="R9" i="4" s="1"/>
  <c r="T9" i="4" s="1"/>
  <c r="T27" i="4"/>
  <c r="P26" i="4"/>
  <c r="I26" i="4"/>
  <c r="P25" i="4"/>
  <c r="P27" i="4" s="1"/>
  <c r="H24" i="4"/>
  <c r="G24" i="4"/>
  <c r="F24" i="4"/>
  <c r="E24" i="4"/>
  <c r="D24" i="4"/>
  <c r="B24" i="4"/>
  <c r="I23" i="4"/>
  <c r="E23" i="4"/>
  <c r="C23" i="4"/>
  <c r="I22" i="4"/>
  <c r="I21" i="4"/>
  <c r="E21" i="4"/>
  <c r="C21" i="4"/>
  <c r="C24" i="4" s="1"/>
  <c r="I24" i="4" s="1"/>
  <c r="H19" i="4"/>
  <c r="G19" i="4"/>
  <c r="E19" i="4"/>
  <c r="E41" i="4" s="1"/>
  <c r="D19" i="4"/>
  <c r="B19" i="4"/>
  <c r="C18" i="4"/>
  <c r="I18" i="4" s="1"/>
  <c r="I17" i="4"/>
  <c r="Q16" i="4"/>
  <c r="D16" i="4"/>
  <c r="C16" i="4"/>
  <c r="C19" i="4" s="1"/>
  <c r="F15" i="4"/>
  <c r="F19" i="4" s="1"/>
  <c r="T14" i="4"/>
  <c r="S13" i="4"/>
  <c r="S16" i="4" s="1"/>
  <c r="D45" i="4" s="1"/>
  <c r="R13" i="4"/>
  <c r="H13" i="4"/>
  <c r="H41" i="4" s="1"/>
  <c r="G13" i="4"/>
  <c r="G41" i="4" s="1"/>
  <c r="E13" i="4"/>
  <c r="D13" i="4"/>
  <c r="D41" i="4" s="1"/>
  <c r="C12" i="4"/>
  <c r="I12" i="4" s="1"/>
  <c r="C11" i="4"/>
  <c r="I11" i="4" s="1"/>
  <c r="O12" i="4" s="1"/>
  <c r="I10" i="4"/>
  <c r="F9" i="4"/>
  <c r="I9" i="4" s="1"/>
  <c r="R8" i="4"/>
  <c r="T8" i="4" s="1"/>
  <c r="I8" i="4"/>
  <c r="F7" i="4"/>
  <c r="F13" i="4" s="1"/>
  <c r="F41" i="4" s="1"/>
  <c r="C7" i="4"/>
  <c r="C13" i="4" s="1"/>
  <c r="B7" i="4"/>
  <c r="B13" i="4" s="1"/>
  <c r="C43" i="4" l="1"/>
  <c r="R34" i="4"/>
  <c r="Q7" i="4"/>
  <c r="B41" i="4"/>
  <c r="I41" i="4" s="1"/>
  <c r="I44" i="4" s="1"/>
  <c r="I13" i="4"/>
  <c r="C41" i="4"/>
  <c r="R16" i="4"/>
  <c r="D44" i="4" s="1"/>
  <c r="D46" i="4" s="1"/>
  <c r="I19" i="4"/>
  <c r="I15" i="4"/>
  <c r="T13" i="4"/>
  <c r="T16" i="4" s="1"/>
  <c r="I16" i="4"/>
  <c r="I34" i="4"/>
  <c r="R10" i="4" s="1"/>
  <c r="T10" i="4" s="1"/>
  <c r="I7" i="4"/>
  <c r="O13" i="4" s="1"/>
  <c r="S26" i="4" l="1"/>
  <c r="S28" i="4" s="1"/>
  <c r="S30" i="4" s="1"/>
  <c r="R7" i="4"/>
  <c r="R11" i="4" s="1"/>
  <c r="S7" i="4"/>
  <c r="S11" i="4" s="1"/>
  <c r="S27" i="4"/>
  <c r="Q11" i="4"/>
  <c r="Q18" i="4" s="1"/>
  <c r="T7" i="4"/>
  <c r="T11" i="4" s="1"/>
  <c r="T18" i="4" s="1"/>
  <c r="E43" i="4"/>
  <c r="C44" i="4" l="1"/>
  <c r="R33" i="4"/>
  <c r="R18" i="4"/>
  <c r="C45" i="4"/>
  <c r="E45" i="4" s="1"/>
  <c r="S18" i="4"/>
  <c r="R32" i="4"/>
  <c r="R35" i="4" l="1"/>
  <c r="E44" i="4"/>
  <c r="E46" i="4" s="1"/>
  <c r="C46" i="4"/>
</calcChain>
</file>

<file path=xl/sharedStrings.xml><?xml version="1.0" encoding="utf-8"?>
<sst xmlns="http://schemas.openxmlformats.org/spreadsheetml/2006/main" count="74" uniqueCount="60">
  <si>
    <t>แผนการรับนักศึกษา ระดับบัณฑิตศึกษา ประจำปีการศึกษา 2560-2564</t>
  </si>
  <si>
    <t>โปรแกรมวิชา</t>
  </si>
  <si>
    <t>2559</t>
  </si>
  <si>
    <t>2558</t>
  </si>
  <si>
    <t>2557</t>
  </si>
  <si>
    <t>2556</t>
  </si>
  <si>
    <t>2555</t>
  </si>
  <si>
    <t>2554</t>
  </si>
  <si>
    <t>2553</t>
  </si>
  <si>
    <t>นักศึกษาคงอยู่</t>
  </si>
  <si>
    <t>แผนรับนักศึกษา</t>
  </si>
  <si>
    <t>2560</t>
  </si>
  <si>
    <t>2561</t>
  </si>
  <si>
    <t>2562</t>
  </si>
  <si>
    <t>2563</t>
  </si>
  <si>
    <t>2564</t>
  </si>
  <si>
    <t>คณะครุศาสตร์</t>
  </si>
  <si>
    <t>ป.โท</t>
  </si>
  <si>
    <t>ป.วิชาชีพครู</t>
  </si>
  <si>
    <t>โท</t>
  </si>
  <si>
    <t>เอก</t>
  </si>
  <si>
    <t>การบริหารการศึกษา</t>
  </si>
  <si>
    <t>ครุ</t>
  </si>
  <si>
    <t>การบริหารและพัฒนาการศึกษา</t>
  </si>
  <si>
    <t>มนุษย์</t>
  </si>
  <si>
    <t>หลักสูตรและการสอน</t>
  </si>
  <si>
    <t>การวิจัยและพัฒนาการศึกษา</t>
  </si>
  <si>
    <t>การจัดการ</t>
  </si>
  <si>
    <t>นวัตกรรมการบริหารการศึกษา</t>
  </si>
  <si>
    <t>รวมด้านมนุษยศาสตร์</t>
  </si>
  <si>
    <t>การสอนวิทยาศาสตร์</t>
  </si>
  <si>
    <t>รวม</t>
  </si>
  <si>
    <t>วิทยาศาสตร์</t>
  </si>
  <si>
    <t>ป.เอก</t>
  </si>
  <si>
    <t>เกษตร</t>
  </si>
  <si>
    <t>ภาวะผู้นำทางการบริหารการศึกษา</t>
  </si>
  <si>
    <t>อุตสาหกรรม</t>
  </si>
  <si>
    <t>การบริหารการศึกษาและภาวะผู้นำ</t>
  </si>
  <si>
    <t>รวมด้านวิทย์</t>
  </si>
  <si>
    <t>วิจัยหลักสูตรและการสอน</t>
  </si>
  <si>
    <t>รวมทั้งสิ้น</t>
  </si>
  <si>
    <t>คณะวิทยาศาสตร์และเทคโนโลยี</t>
  </si>
  <si>
    <t>ฟิสิกส์ ป.โท</t>
  </si>
  <si>
    <t>ฟิสิกส์ ป.เอก</t>
  </si>
  <si>
    <t>วิทยาการสารสนเทศและเทคโนโลยี</t>
  </si>
  <si>
    <t>คณะมนุษยศาสตร์และสังคมศาสตร์</t>
  </si>
  <si>
    <t>ยุทธศาสตร์การพัฒนา</t>
  </si>
  <si>
    <t>คณะเทคโนโลยีอุตสาหกรรม</t>
  </si>
  <si>
    <t>การจัดการอาชีวอุตสาหกรรม</t>
  </si>
  <si>
    <t>คณะวิทยาการจัดการ</t>
  </si>
  <si>
    <t>รัฐประศาสนศาสตร์</t>
  </si>
  <si>
    <t>ป.วิชาชีพ</t>
  </si>
  <si>
    <t>การบริหารการพัฒนา (ป.เอก)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</si>
  <si>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</si>
  <si>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</si>
  <si>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</si>
  <si>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รวมทั้งมหาวิทยาลัย</t>
  </si>
  <si>
    <t>ด้านสังคม</t>
  </si>
  <si>
    <t>ด้านวิทย์</t>
  </si>
  <si>
    <t>ข้อมูล ณ  วันที่ 30 กันยายน 2559 จากเล่มเข้าสภามหาวิทยาลัยฯ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</si>
</sst>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/>
    <xf numFmtId="165" fontId="3" fillId="0" borderId="0" xfId="2" applyNumberFormat="1" applyFont="1" applyFill="1"/>
    <xf numFmtId="3" fontId="5" fillId="2" borderId="1" xfId="3" applyNumberFormat="1" applyFont="1" applyFill="1" applyBorder="1" applyAlignment="1" applyProtection="1">
      <alignment horizontal="center" vertical="center"/>
      <protection locked="0"/>
    </xf>
    <xf numFmtId="165" fontId="5" fillId="2" borderId="2" xfId="2" quotePrefix="1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 applyProtection="1">
      <alignment horizontal="center" vertical="center"/>
      <protection locked="0"/>
    </xf>
    <xf numFmtId="3" fontId="5" fillId="2" borderId="3" xfId="3" applyNumberFormat="1" applyFont="1" applyFill="1" applyBorder="1" applyAlignment="1" applyProtection="1">
      <alignment horizontal="center" vertical="center"/>
      <protection locked="0"/>
    </xf>
    <xf numFmtId="165" fontId="5" fillId="2" borderId="2" xfId="2" applyNumberFormat="1" applyFont="1" applyFill="1" applyBorder="1"/>
    <xf numFmtId="165" fontId="5" fillId="2" borderId="3" xfId="2" applyNumberFormat="1" applyFont="1" applyFill="1" applyBorder="1" applyAlignment="1">
      <alignment horizontal="center" wrapText="1"/>
    </xf>
    <xf numFmtId="165" fontId="5" fillId="2" borderId="2" xfId="3" quotePrefix="1" applyNumberFormat="1" applyFont="1" applyFill="1" applyBorder="1" applyAlignment="1" applyProtection="1">
      <alignment horizontal="center"/>
      <protection locked="0"/>
    </xf>
    <xf numFmtId="165" fontId="3" fillId="0" borderId="0" xfId="2" applyNumberFormat="1" applyFont="1" applyFill="1" applyBorder="1"/>
    <xf numFmtId="165" fontId="6" fillId="0" borderId="0" xfId="2" applyNumberFormat="1" applyFont="1" applyFill="1" applyBorder="1"/>
    <xf numFmtId="3" fontId="5" fillId="0" borderId="4" xfId="3" applyNumberFormat="1" applyFont="1" applyFill="1" applyBorder="1" applyAlignment="1" applyProtection="1">
      <alignment horizontal="left" vertical="center"/>
      <protection locked="0"/>
    </xf>
    <xf numFmtId="3" fontId="5" fillId="0" borderId="0" xfId="3" applyNumberFormat="1" applyFont="1" applyFill="1" applyBorder="1" applyAlignment="1" applyProtection="1">
      <alignment horizontal="left" vertical="center"/>
      <protection locked="0"/>
    </xf>
    <xf numFmtId="165" fontId="3" fillId="0" borderId="5" xfId="2" applyNumberFormat="1" applyFont="1" applyFill="1" applyBorder="1"/>
    <xf numFmtId="3" fontId="5" fillId="0" borderId="3" xfId="3" applyNumberFormat="1" applyFont="1" applyFill="1" applyBorder="1" applyAlignment="1" applyProtection="1">
      <alignment horizontal="left" vertical="center"/>
      <protection locked="0"/>
    </xf>
    <xf numFmtId="3" fontId="5" fillId="0" borderId="6" xfId="3" applyNumberFormat="1" applyFont="1" applyFill="1" applyBorder="1" applyAlignment="1" applyProtection="1">
      <alignment horizontal="left" vertical="center"/>
      <protection locked="0"/>
    </xf>
    <xf numFmtId="165" fontId="3" fillId="0" borderId="6" xfId="2" applyNumberFormat="1" applyFont="1" applyFill="1" applyBorder="1"/>
    <xf numFmtId="165" fontId="3" fillId="0" borderId="7" xfId="2" applyNumberFormat="1" applyFont="1" applyFill="1" applyBorder="1"/>
    <xf numFmtId="165" fontId="6" fillId="0" borderId="0" xfId="2" applyNumberFormat="1" applyFont="1" applyFill="1" applyBorder="1" applyAlignment="1">
      <alignment horizontal="center"/>
    </xf>
    <xf numFmtId="3" fontId="6" fillId="0" borderId="1" xfId="2" applyNumberFormat="1" applyFont="1" applyFill="1" applyBorder="1" applyAlignment="1">
      <alignment horizontal="left" indent="1"/>
    </xf>
    <xf numFmtId="3" fontId="3" fillId="0" borderId="1" xfId="2" applyNumberFormat="1" applyFont="1" applyFill="1" applyBorder="1" applyAlignment="1">
      <alignment horizontal="left" indent="1"/>
    </xf>
    <xf numFmtId="165" fontId="3" fillId="0" borderId="1" xfId="2" applyNumberFormat="1" applyFont="1" applyFill="1" applyBorder="1"/>
    <xf numFmtId="165" fontId="3" fillId="0" borderId="8" xfId="2" applyNumberFormat="1" applyFont="1" applyFill="1" applyBorder="1"/>
    <xf numFmtId="165" fontId="3" fillId="0" borderId="9" xfId="2" applyNumberFormat="1" applyFont="1" applyFill="1" applyBorder="1"/>
    <xf numFmtId="165" fontId="6" fillId="0" borderId="2" xfId="2" applyNumberFormat="1" applyFont="1" applyFill="1" applyBorder="1"/>
    <xf numFmtId="0" fontId="6" fillId="0" borderId="0" xfId="1" applyFont="1" applyFill="1"/>
    <xf numFmtId="3" fontId="6" fillId="0" borderId="10" xfId="2" applyNumberFormat="1" applyFont="1" applyFill="1" applyBorder="1" applyAlignment="1">
      <alignment horizontal="left" indent="1"/>
    </xf>
    <xf numFmtId="3" fontId="3" fillId="0" borderId="10" xfId="2" applyNumberFormat="1" applyFont="1" applyFill="1" applyBorder="1" applyAlignment="1">
      <alignment horizontal="left" indent="1"/>
    </xf>
    <xf numFmtId="165" fontId="3" fillId="0" borderId="10" xfId="2" applyNumberFormat="1" applyFont="1" applyFill="1" applyBorder="1"/>
    <xf numFmtId="165" fontId="5" fillId="0" borderId="2" xfId="2" applyNumberFormat="1" applyFont="1" applyFill="1" applyBorder="1"/>
    <xf numFmtId="3" fontId="6" fillId="0" borderId="4" xfId="3" applyNumberFormat="1" applyFont="1" applyFill="1" applyBorder="1" applyAlignment="1">
      <alignment horizontal="left" indent="1"/>
    </xf>
    <xf numFmtId="3" fontId="3" fillId="0" borderId="4" xfId="3" applyNumberFormat="1" applyFont="1" applyFill="1" applyBorder="1" applyAlignment="1">
      <alignment horizontal="left" indent="1"/>
    </xf>
    <xf numFmtId="165" fontId="3" fillId="0" borderId="4" xfId="2" applyNumberFormat="1" applyFont="1" applyFill="1" applyBorder="1"/>
    <xf numFmtId="165" fontId="3" fillId="0" borderId="11" xfId="2" applyNumberFormat="1" applyFont="1" applyFill="1" applyBorder="1"/>
    <xf numFmtId="3" fontId="5" fillId="0" borderId="2" xfId="2" applyNumberFormat="1" applyFont="1" applyFill="1" applyBorder="1" applyAlignment="1">
      <alignment horizontal="center"/>
    </xf>
    <xf numFmtId="165" fontId="5" fillId="0" borderId="3" xfId="2" applyNumberFormat="1" applyFont="1" applyFill="1" applyBorder="1"/>
    <xf numFmtId="165" fontId="5" fillId="0" borderId="12" xfId="2" applyNumberFormat="1" applyFont="1" applyFill="1" applyBorder="1"/>
    <xf numFmtId="165" fontId="3" fillId="0" borderId="2" xfId="2" applyNumberFormat="1" applyFont="1" applyFill="1" applyBorder="1"/>
    <xf numFmtId="3" fontId="6" fillId="0" borderId="4" xfId="2" applyNumberFormat="1" applyFont="1" applyFill="1" applyBorder="1" applyAlignment="1">
      <alignment horizontal="left" indent="1"/>
    </xf>
    <xf numFmtId="3" fontId="3" fillId="0" borderId="4" xfId="2" applyNumberFormat="1" applyFont="1" applyFill="1" applyBorder="1" applyAlignment="1">
      <alignment horizontal="left" indent="1"/>
    </xf>
    <xf numFmtId="0" fontId="6" fillId="0" borderId="2" xfId="1" applyFont="1" applyFill="1" applyBorder="1"/>
    <xf numFmtId="165" fontId="6" fillId="0" borderId="2" xfId="1" applyNumberFormat="1" applyFont="1" applyFill="1" applyBorder="1"/>
    <xf numFmtId="3" fontId="6" fillId="0" borderId="11" xfId="2" applyNumberFormat="1" applyFont="1" applyFill="1" applyBorder="1" applyAlignment="1">
      <alignment horizontal="left" indent="1"/>
    </xf>
    <xf numFmtId="3" fontId="3" fillId="0" borderId="11" xfId="2" applyNumberFormat="1" applyFont="1" applyFill="1" applyBorder="1" applyAlignment="1">
      <alignment horizontal="left" indent="1"/>
    </xf>
    <xf numFmtId="165" fontId="7" fillId="0" borderId="0" xfId="2" applyNumberFormat="1" applyFont="1" applyFill="1" applyBorder="1"/>
    <xf numFmtId="165" fontId="5" fillId="0" borderId="0" xfId="2" applyNumberFormat="1" applyFont="1" applyFill="1" applyBorder="1"/>
    <xf numFmtId="3" fontId="5" fillId="0" borderId="4" xfId="2" applyNumberFormat="1" applyFont="1" applyFill="1" applyBorder="1" applyAlignment="1">
      <alignment horizontal="left"/>
    </xf>
    <xf numFmtId="165" fontId="3" fillId="0" borderId="12" xfId="2" applyNumberFormat="1" applyFont="1" applyFill="1" applyBorder="1"/>
    <xf numFmtId="3" fontId="6" fillId="0" borderId="12" xfId="3" applyNumberFormat="1" applyFont="1" applyFill="1" applyBorder="1" applyAlignment="1">
      <alignment horizontal="left" indent="1"/>
    </xf>
    <xf numFmtId="3" fontId="6" fillId="0" borderId="11" xfId="3" applyNumberFormat="1" applyFont="1" applyFill="1" applyBorder="1" applyAlignment="1">
      <alignment horizontal="left" indent="1"/>
    </xf>
    <xf numFmtId="3" fontId="3" fillId="0" borderId="11" xfId="3" applyNumberFormat="1" applyFont="1" applyFill="1" applyBorder="1" applyAlignment="1">
      <alignment horizontal="left" indent="1"/>
    </xf>
    <xf numFmtId="3" fontId="6" fillId="0" borderId="10" xfId="3" applyNumberFormat="1" applyFont="1" applyFill="1" applyBorder="1" applyAlignment="1">
      <alignment horizontal="left" indent="1"/>
    </xf>
    <xf numFmtId="3" fontId="3" fillId="0" borderId="10" xfId="3" applyNumberFormat="1" applyFont="1" applyFill="1" applyBorder="1" applyAlignment="1">
      <alignment horizontal="left" indent="1"/>
    </xf>
    <xf numFmtId="3" fontId="3" fillId="0" borderId="12" xfId="3" applyNumberFormat="1" applyFont="1" applyFill="1" applyBorder="1" applyAlignment="1">
      <alignment horizontal="left" indent="1"/>
    </xf>
    <xf numFmtId="165" fontId="3" fillId="0" borderId="13" xfId="2" applyNumberFormat="1" applyFont="1" applyFill="1" applyBorder="1"/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left"/>
    </xf>
    <xf numFmtId="3" fontId="3" fillId="0" borderId="2" xfId="3" quotePrefix="1" applyNumberFormat="1" applyFont="1" applyFill="1" applyBorder="1" applyAlignment="1">
      <alignment horizontal="left" indent="1"/>
    </xf>
    <xf numFmtId="165" fontId="3" fillId="0" borderId="14" xfId="2" applyNumberFormat="1" applyFont="1" applyFill="1" applyBorder="1"/>
    <xf numFmtId="165" fontId="3" fillId="0" borderId="15" xfId="2" applyNumberFormat="1" applyFont="1" applyFill="1" applyBorder="1"/>
    <xf numFmtId="3" fontId="6" fillId="0" borderId="2" xfId="3" quotePrefix="1" applyNumberFormat="1" applyFont="1" applyFill="1" applyBorder="1" applyAlignment="1">
      <alignment horizontal="left" indent="1"/>
    </xf>
    <xf numFmtId="3" fontId="5" fillId="2" borderId="2" xfId="3" applyNumberFormat="1" applyFont="1" applyFill="1" applyBorder="1" applyAlignment="1">
      <alignment horizontal="center"/>
    </xf>
    <xf numFmtId="0" fontId="7" fillId="3" borderId="0" xfId="1" applyFont="1" applyFill="1"/>
    <xf numFmtId="0" fontId="5" fillId="3" borderId="0" xfId="1" applyFont="1" applyFill="1"/>
    <xf numFmtId="165" fontId="5" fillId="3" borderId="16" xfId="2" applyNumberFormat="1" applyFont="1" applyFill="1" applyBorder="1"/>
    <xf numFmtId="165" fontId="5" fillId="3" borderId="4" xfId="2" applyNumberFormat="1" applyFont="1" applyFill="1" applyBorder="1"/>
    <xf numFmtId="165" fontId="5" fillId="3" borderId="0" xfId="2" applyNumberFormat="1" applyFont="1" applyFill="1"/>
    <xf numFmtId="165" fontId="3" fillId="0" borderId="16" xfId="2" applyNumberFormat="1" applyFont="1" applyFill="1" applyBorder="1"/>
    <xf numFmtId="0" fontId="7" fillId="3" borderId="2" xfId="1" applyFont="1" applyFill="1" applyBorder="1"/>
    <xf numFmtId="0" fontId="5" fillId="3" borderId="2" xfId="1" applyFont="1" applyFill="1" applyBorder="1"/>
    <xf numFmtId="165" fontId="5" fillId="3" borderId="2" xfId="1" applyNumberFormat="1" applyFont="1" applyFill="1" applyBorder="1"/>
    <xf numFmtId="165" fontId="5" fillId="3" borderId="2" xfId="2" applyNumberFormat="1" applyFont="1" applyFill="1" applyBorder="1"/>
    <xf numFmtId="0" fontId="7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  <xf numFmtId="0" fontId="8" fillId="4" borderId="16" xfId="1" applyFont="1" applyFill="1" applyBorder="1" applyAlignment="1">
      <alignment horizontal="left"/>
    </xf>
    <xf numFmtId="0" fontId="8" fillId="4" borderId="0" xfId="1" applyFont="1" applyFill="1" applyBorder="1" applyAlignment="1">
      <alignment horizontal="left"/>
    </xf>
  </cellXfs>
  <cellStyles count="4">
    <cellStyle name="Comma 2" xfId="2"/>
    <cellStyle name="Normal" xfId="0" builtinId="0"/>
    <cellStyle name="Normal 2" xfId="1"/>
    <cellStyle name="ปกติ_นักศึกษาปกติ50จากส่งเสริม20_06_5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-pc\&#3619;&#3633;&#3610;%20-%20&#3626;&#3656;&#3591;%20&#3648;&#3629;&#3585;&#3626;&#3634;&#3619;&#3585;&#3629;&#3591;&#3649;&#3612;&#3609;&#3594;&#3633;&#3656;&#3623;&#3588;&#3619;&#3634;&#3623;\@10%20&#3605;&#3657;&#3629;&#3617;\&#3649;&#3610;&#3610;&#3615;&#3629;&#3619;&#3660;&#3617;&#3591;&#3610;&#3621;&#3591;&#3607;&#3640;&#3609;\1.%20&#3649;&#3612;&#3609;&#3585;&#3634;&#3619;&#3619;&#3633;&#3610;&#3609;&#3633;&#3585;&#3624;&#3638;&#3585;&#3625;&#3634;%202560-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รวม+สำเร็จ"/>
      <sheetName val="ปกติ"/>
      <sheetName val="ปกติตัดปี1"/>
      <sheetName val="กศ.ป."/>
      <sheetName val="กศ.ป.ตัดปี1"/>
      <sheetName val="ปกติ (2)"/>
      <sheetName val="แผนรับนักศึกษา"/>
      <sheetName val="กศ.ป. (2)"/>
      <sheetName val="แผนการรับนักศึกษาพิเศษ"/>
      <sheetName val="บัณฑิตศึกษา"/>
      <sheetName val="บัณฑิตศึกษาตัดปี1"/>
      <sheetName val="นักเรียนรร.วิถีธรรม"/>
      <sheetName val="นศ.คงอยู่ปกติ"/>
      <sheetName val="นศ.คงอยู่พิเศษ"/>
      <sheetName val="Sheet1"/>
      <sheetName val="รวมทั้งสองภาค"/>
      <sheetName val="แผนรับบัณฑิตศึกษา"/>
      <sheetName val="นักเรียนวิถีธรรม"/>
      <sheetName val="นักเรียนวิถีธรรม (2)"/>
      <sheetName val="สรุปส่งจังหวัด5_4_59"/>
      <sheetName val="ครุศาสตร์"/>
      <sheetName val="วิทยาศาสตร์"/>
      <sheetName val="เทคโนโลยีอุตสาหกรรม"/>
      <sheetName val="เทคโนโลยีการเกษตร"/>
      <sheetName val="มนุษยศาสตร์"/>
      <sheetName val="วิทยาการจัดการ"/>
    </sheetNames>
    <sheetDataSet>
      <sheetData sheetId="0"/>
      <sheetData sheetId="1"/>
      <sheetData sheetId="2"/>
      <sheetData sheetId="3"/>
      <sheetData sheetId="4"/>
      <sheetData sheetId="5">
        <row r="135">
          <cell r="I135">
            <v>12</v>
          </cell>
        </row>
        <row r="136">
          <cell r="I136">
            <v>23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view="pageBreakPreview" zoomScale="120" zoomScaleSheetLayoutView="120" workbookViewId="0">
      <pane ySplit="4" topLeftCell="A5" activePane="bottomLeft" state="frozen"/>
      <selection pane="bottomLeft" activeCell="W14" sqref="W14"/>
    </sheetView>
  </sheetViews>
  <sheetFormatPr defaultRowHeight="21" x14ac:dyDescent="0.35"/>
  <cols>
    <col min="1" max="1" width="39.28515625" style="3" customWidth="1"/>
    <col min="2" max="4" width="8.85546875" style="3" hidden="1" customWidth="1"/>
    <col min="5" max="5" width="8" style="3" hidden="1" customWidth="1"/>
    <col min="6" max="8" width="7.42578125" style="4" hidden="1" customWidth="1"/>
    <col min="9" max="9" width="10.7109375" style="4" customWidth="1"/>
    <col min="10" max="14" width="9.42578125" style="4" customWidth="1"/>
    <col min="15" max="15" width="8.42578125" style="4" hidden="1" customWidth="1"/>
    <col min="16" max="16" width="21.140625" style="4" hidden="1" customWidth="1"/>
    <col min="17" max="17" width="11" style="4" hidden="1" customWidth="1"/>
    <col min="18" max="20" width="8.42578125" style="4" hidden="1" customWidth="1"/>
    <col min="21" max="21" width="0" style="3" hidden="1" customWidth="1"/>
    <col min="22" max="16384" width="9.140625" style="3"/>
  </cols>
  <sheetData>
    <row r="1" spans="1:20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0" x14ac:dyDescent="0.35">
      <c r="C2" s="3">
        <v>1</v>
      </c>
      <c r="D2" s="3">
        <v>2</v>
      </c>
      <c r="E2" s="3">
        <v>3</v>
      </c>
      <c r="F2" s="4">
        <v>4</v>
      </c>
      <c r="G2" s="4">
        <v>5</v>
      </c>
      <c r="H2" s="4">
        <v>6</v>
      </c>
    </row>
    <row r="3" spans="1:20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/>
      <c r="L3" s="8"/>
      <c r="M3" s="8"/>
      <c r="N3" s="8"/>
      <c r="O3" s="9"/>
      <c r="P3" s="9"/>
      <c r="Q3" s="9"/>
      <c r="R3" s="9"/>
      <c r="S3" s="9"/>
      <c r="T3" s="9"/>
    </row>
    <row r="4" spans="1:20" x14ac:dyDescent="0.35">
      <c r="A4" s="10"/>
      <c r="B4" s="11"/>
      <c r="C4" s="11"/>
      <c r="D4" s="11"/>
      <c r="E4" s="11"/>
      <c r="F4" s="12"/>
      <c r="G4" s="12"/>
      <c r="H4" s="12"/>
      <c r="I4" s="13"/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5"/>
      <c r="P4" s="16"/>
      <c r="Q4" s="16"/>
      <c r="R4" s="15"/>
      <c r="S4" s="15"/>
      <c r="T4" s="15"/>
    </row>
    <row r="5" spans="1:20" x14ac:dyDescent="0.35">
      <c r="A5" s="17" t="s">
        <v>16</v>
      </c>
      <c r="B5" s="18"/>
      <c r="C5" s="18"/>
      <c r="D5" s="18"/>
      <c r="E5" s="18"/>
      <c r="F5" s="15"/>
      <c r="G5" s="15"/>
      <c r="H5" s="15"/>
      <c r="I5" s="1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35">
      <c r="A6" s="20" t="s">
        <v>17</v>
      </c>
      <c r="B6" s="21"/>
      <c r="C6" s="21"/>
      <c r="D6" s="21"/>
      <c r="E6" s="21"/>
      <c r="F6" s="22"/>
      <c r="G6" s="22"/>
      <c r="H6" s="22"/>
      <c r="I6" s="23"/>
      <c r="J6" s="15"/>
      <c r="K6" s="15"/>
      <c r="L6" s="15"/>
      <c r="M6" s="15"/>
      <c r="N6" s="15"/>
      <c r="O6" s="15"/>
      <c r="P6" s="15"/>
      <c r="Q6" s="24" t="s">
        <v>18</v>
      </c>
      <c r="R6" s="24" t="s">
        <v>19</v>
      </c>
      <c r="S6" s="24" t="s">
        <v>20</v>
      </c>
      <c r="T6" s="9"/>
    </row>
    <row r="7" spans="1:20" s="31" customFormat="1" x14ac:dyDescent="0.35">
      <c r="A7" s="25" t="s">
        <v>21</v>
      </c>
      <c r="B7" s="26">
        <f>35+30</f>
        <v>65</v>
      </c>
      <c r="C7" s="26">
        <f>19+46</f>
        <v>65</v>
      </c>
      <c r="D7" s="26">
        <v>19</v>
      </c>
      <c r="E7" s="26">
        <v>5</v>
      </c>
      <c r="F7" s="27">
        <f>4+4+5</f>
        <v>13</v>
      </c>
      <c r="G7" s="27"/>
      <c r="H7" s="27"/>
      <c r="I7" s="27">
        <f>SUM(B7:H7)</f>
        <v>167</v>
      </c>
      <c r="J7" s="28"/>
      <c r="K7" s="28"/>
      <c r="L7" s="28"/>
      <c r="M7" s="28"/>
      <c r="N7" s="28"/>
      <c r="O7" s="29"/>
      <c r="P7" s="30" t="s">
        <v>22</v>
      </c>
      <c r="Q7" s="30">
        <f>I40</f>
        <v>220</v>
      </c>
      <c r="R7" s="30">
        <f>I13</f>
        <v>449</v>
      </c>
      <c r="S7" s="30">
        <f>I19</f>
        <v>152</v>
      </c>
      <c r="T7" s="30">
        <f>SUM(Q7:S7)</f>
        <v>821</v>
      </c>
    </row>
    <row r="8" spans="1:20" s="31" customFormat="1" x14ac:dyDescent="0.35">
      <c r="A8" s="32" t="s">
        <v>23</v>
      </c>
      <c r="B8" s="33">
        <v>46</v>
      </c>
      <c r="C8" s="33"/>
      <c r="D8" s="33"/>
      <c r="E8" s="33"/>
      <c r="F8" s="34"/>
      <c r="G8" s="34"/>
      <c r="H8" s="34"/>
      <c r="I8" s="34">
        <f t="shared" ref="I8:I13" si="0">SUM(B8:H8)</f>
        <v>46</v>
      </c>
      <c r="J8" s="34"/>
      <c r="K8" s="34"/>
      <c r="L8" s="34"/>
      <c r="M8" s="34"/>
      <c r="N8" s="34"/>
      <c r="O8" s="29"/>
      <c r="P8" s="30" t="s">
        <v>24</v>
      </c>
      <c r="Q8" s="30"/>
      <c r="R8" s="30">
        <f>I27</f>
        <v>0</v>
      </c>
      <c r="S8" s="30"/>
      <c r="T8" s="30">
        <f>SUM(R8:S8)</f>
        <v>0</v>
      </c>
    </row>
    <row r="9" spans="1:20" s="31" customFormat="1" x14ac:dyDescent="0.35">
      <c r="A9" s="32" t="s">
        <v>25</v>
      </c>
      <c r="B9" s="33"/>
      <c r="C9" s="33">
        <v>24</v>
      </c>
      <c r="D9" s="33"/>
      <c r="E9" s="33"/>
      <c r="F9" s="34">
        <f>24+4+17</f>
        <v>45</v>
      </c>
      <c r="G9" s="34"/>
      <c r="H9" s="34"/>
      <c r="I9" s="34">
        <f t="shared" si="0"/>
        <v>69</v>
      </c>
      <c r="J9" s="34"/>
      <c r="K9" s="34"/>
      <c r="L9" s="34"/>
      <c r="M9" s="34"/>
      <c r="N9" s="34"/>
      <c r="O9" s="29"/>
      <c r="P9" s="30" t="s">
        <v>24</v>
      </c>
      <c r="Q9" s="30"/>
      <c r="R9" s="30">
        <f>I28</f>
        <v>14</v>
      </c>
      <c r="S9" s="30"/>
      <c r="T9" s="30">
        <f>SUM(R9:S9)</f>
        <v>14</v>
      </c>
    </row>
    <row r="10" spans="1:20" s="31" customFormat="1" x14ac:dyDescent="0.35">
      <c r="A10" s="32" t="s">
        <v>26</v>
      </c>
      <c r="B10" s="33">
        <v>17</v>
      </c>
      <c r="C10" s="33"/>
      <c r="D10" s="33">
        <v>11</v>
      </c>
      <c r="E10" s="33">
        <v>26</v>
      </c>
      <c r="F10" s="34">
        <v>4</v>
      </c>
      <c r="G10" s="34"/>
      <c r="H10" s="34"/>
      <c r="I10" s="34">
        <f t="shared" si="0"/>
        <v>58</v>
      </c>
      <c r="J10" s="34"/>
      <c r="K10" s="34"/>
      <c r="L10" s="34"/>
      <c r="M10" s="34"/>
      <c r="N10" s="34"/>
      <c r="O10" s="15"/>
      <c r="P10" s="30" t="s">
        <v>27</v>
      </c>
      <c r="Q10" s="30"/>
      <c r="R10" s="30">
        <f>I34</f>
        <v>86</v>
      </c>
      <c r="S10" s="30">
        <f>I35</f>
        <v>40</v>
      </c>
      <c r="T10" s="30">
        <f>SUM(R10:S10)</f>
        <v>126</v>
      </c>
    </row>
    <row r="11" spans="1:20" s="31" customFormat="1" x14ac:dyDescent="0.35">
      <c r="A11" s="32" t="s">
        <v>28</v>
      </c>
      <c r="B11" s="33"/>
      <c r="C11" s="33">
        <f>11+15</f>
        <v>26</v>
      </c>
      <c r="D11" s="33">
        <v>36</v>
      </c>
      <c r="E11" s="33">
        <v>9</v>
      </c>
      <c r="F11" s="34"/>
      <c r="G11" s="34"/>
      <c r="H11" s="34"/>
      <c r="I11" s="34">
        <f t="shared" si="0"/>
        <v>71</v>
      </c>
      <c r="J11" s="34"/>
      <c r="K11" s="34"/>
      <c r="L11" s="34"/>
      <c r="M11" s="34"/>
      <c r="N11" s="34"/>
      <c r="O11" s="15"/>
      <c r="P11" s="35" t="s">
        <v>29</v>
      </c>
      <c r="Q11" s="35">
        <f>SUM(Q7:Q10)</f>
        <v>220</v>
      </c>
      <c r="R11" s="35">
        <f>SUM(R7:R10)</f>
        <v>549</v>
      </c>
      <c r="S11" s="35">
        <f>SUM(S7:S10)</f>
        <v>192</v>
      </c>
      <c r="T11" s="35">
        <f>SUM(T7:T10)</f>
        <v>961</v>
      </c>
    </row>
    <row r="12" spans="1:20" s="31" customFormat="1" x14ac:dyDescent="0.35">
      <c r="A12" s="36" t="s">
        <v>30</v>
      </c>
      <c r="B12" s="37"/>
      <c r="C12" s="37">
        <f>1+3</f>
        <v>4</v>
      </c>
      <c r="D12" s="37">
        <v>10</v>
      </c>
      <c r="E12" s="37">
        <v>24</v>
      </c>
      <c r="F12" s="38"/>
      <c r="G12" s="38"/>
      <c r="H12" s="38"/>
      <c r="I12" s="38">
        <f t="shared" si="0"/>
        <v>38</v>
      </c>
      <c r="J12" s="39"/>
      <c r="K12" s="39"/>
      <c r="L12" s="39"/>
      <c r="M12" s="39"/>
      <c r="N12" s="39"/>
      <c r="O12" s="15">
        <f>I11+I8</f>
        <v>117</v>
      </c>
      <c r="P12" s="15"/>
      <c r="Q12" s="15"/>
      <c r="R12" s="15"/>
      <c r="S12" s="15"/>
      <c r="T12" s="15"/>
    </row>
    <row r="13" spans="1:20" x14ac:dyDescent="0.35">
      <c r="A13" s="40" t="s">
        <v>31</v>
      </c>
      <c r="B13" s="35">
        <f>SUM(B7:B12)</f>
        <v>128</v>
      </c>
      <c r="C13" s="35">
        <f>SUM(C7:C12)</f>
        <v>119</v>
      </c>
      <c r="D13" s="35">
        <f>SUM(D7:D12)</f>
        <v>76</v>
      </c>
      <c r="E13" s="35">
        <f t="shared" ref="E13:H13" si="1">SUM(E7:E12)</f>
        <v>64</v>
      </c>
      <c r="F13" s="35">
        <f t="shared" si="1"/>
        <v>62</v>
      </c>
      <c r="G13" s="35">
        <f t="shared" si="1"/>
        <v>0</v>
      </c>
      <c r="H13" s="35">
        <f t="shared" si="1"/>
        <v>0</v>
      </c>
      <c r="I13" s="35">
        <f t="shared" si="0"/>
        <v>449</v>
      </c>
      <c r="J13" s="35"/>
      <c r="K13" s="35"/>
      <c r="L13" s="35"/>
      <c r="M13" s="35"/>
      <c r="N13" s="35"/>
      <c r="O13" s="15">
        <f>I7+I9+I10+I11</f>
        <v>365</v>
      </c>
      <c r="P13" s="30" t="s">
        <v>32</v>
      </c>
      <c r="Q13" s="30"/>
      <c r="R13" s="30">
        <f>I21+I23</f>
        <v>78</v>
      </c>
      <c r="S13" s="30">
        <f>I22</f>
        <v>1</v>
      </c>
      <c r="T13" s="30">
        <f>SUM(R13:S13)</f>
        <v>79</v>
      </c>
    </row>
    <row r="14" spans="1:20" x14ac:dyDescent="0.35">
      <c r="A14" s="20" t="s">
        <v>33</v>
      </c>
      <c r="B14" s="20"/>
      <c r="C14" s="41"/>
      <c r="D14" s="41"/>
      <c r="E14" s="41"/>
      <c r="F14" s="41"/>
      <c r="G14" s="41"/>
      <c r="H14" s="41"/>
      <c r="I14" s="41"/>
      <c r="J14" s="42"/>
      <c r="K14" s="42"/>
      <c r="L14" s="42"/>
      <c r="M14" s="42"/>
      <c r="N14" s="42"/>
      <c r="O14" s="15"/>
      <c r="P14" s="43" t="s">
        <v>34</v>
      </c>
      <c r="Q14" s="43"/>
      <c r="R14" s="43"/>
      <c r="S14" s="43"/>
      <c r="T14" s="43">
        <f>SUM(R14:S14)</f>
        <v>0</v>
      </c>
    </row>
    <row r="15" spans="1:20" s="31" customFormat="1" x14ac:dyDescent="0.35">
      <c r="A15" s="44" t="s">
        <v>35</v>
      </c>
      <c r="B15" s="45"/>
      <c r="C15" s="45"/>
      <c r="D15" s="45"/>
      <c r="E15" s="45"/>
      <c r="F15" s="38">
        <f>4+3</f>
        <v>7</v>
      </c>
      <c r="G15" s="38">
        <v>5</v>
      </c>
      <c r="H15" s="38"/>
      <c r="I15" s="38">
        <f>SUM(B15:H15)</f>
        <v>12</v>
      </c>
      <c r="J15" s="34"/>
      <c r="K15" s="34"/>
      <c r="L15" s="34"/>
      <c r="M15" s="34"/>
      <c r="N15" s="34"/>
      <c r="O15" s="19"/>
      <c r="P15" s="30" t="s">
        <v>36</v>
      </c>
      <c r="Q15" s="30"/>
      <c r="R15" s="30">
        <f>I30</f>
        <v>0</v>
      </c>
      <c r="S15" s="30"/>
      <c r="T15" s="30">
        <f>SUM(R15:S15)</f>
        <v>0</v>
      </c>
    </row>
    <row r="16" spans="1:20" s="31" customFormat="1" x14ac:dyDescent="0.35">
      <c r="A16" s="32" t="s">
        <v>37</v>
      </c>
      <c r="B16" s="33">
        <v>12</v>
      </c>
      <c r="C16" s="33">
        <f>17+1</f>
        <v>18</v>
      </c>
      <c r="D16" s="33">
        <f>14+2</f>
        <v>16</v>
      </c>
      <c r="E16" s="33">
        <v>13</v>
      </c>
      <c r="F16" s="34"/>
      <c r="G16" s="34"/>
      <c r="H16" s="34"/>
      <c r="I16" s="34">
        <f>SUM(B16:H16)</f>
        <v>59</v>
      </c>
      <c r="J16" s="34"/>
      <c r="K16" s="34"/>
      <c r="L16" s="34"/>
      <c r="M16" s="34"/>
      <c r="N16" s="34"/>
      <c r="O16" s="19"/>
      <c r="P16" s="46" t="s">
        <v>38</v>
      </c>
      <c r="Q16" s="47">
        <f>SUM(Q13:Q15)</f>
        <v>0</v>
      </c>
      <c r="R16" s="47">
        <f>SUM(R13:R15)</f>
        <v>78</v>
      </c>
      <c r="S16" s="47">
        <f>SUM(S13:S15)</f>
        <v>1</v>
      </c>
      <c r="T16" s="47">
        <f>SUM(T13:T15)</f>
        <v>79</v>
      </c>
    </row>
    <row r="17" spans="1:20" s="31" customFormat="1" x14ac:dyDescent="0.35">
      <c r="A17" s="32" t="s">
        <v>39</v>
      </c>
      <c r="B17" s="33">
        <v>7</v>
      </c>
      <c r="C17" s="33">
        <v>11</v>
      </c>
      <c r="D17" s="33"/>
      <c r="E17" s="33"/>
      <c r="F17" s="34">
        <v>12</v>
      </c>
      <c r="G17" s="34"/>
      <c r="H17" s="34"/>
      <c r="I17" s="34">
        <f>SUM(B17:H17)</f>
        <v>30</v>
      </c>
      <c r="J17" s="34"/>
      <c r="K17" s="34"/>
      <c r="L17" s="34"/>
      <c r="M17" s="34"/>
      <c r="N17" s="34"/>
      <c r="O17" s="19"/>
    </row>
    <row r="18" spans="1:20" s="31" customFormat="1" x14ac:dyDescent="0.35">
      <c r="A18" s="48" t="s">
        <v>23</v>
      </c>
      <c r="B18" s="49">
        <v>7</v>
      </c>
      <c r="C18" s="49">
        <f>6+4</f>
        <v>10</v>
      </c>
      <c r="D18" s="49">
        <v>19</v>
      </c>
      <c r="E18" s="49">
        <v>9</v>
      </c>
      <c r="F18" s="39">
        <v>5</v>
      </c>
      <c r="G18" s="39">
        <v>1</v>
      </c>
      <c r="H18" s="39"/>
      <c r="I18" s="38">
        <f>SUM(B18:H18)</f>
        <v>51</v>
      </c>
      <c r="J18" s="39"/>
      <c r="K18" s="39"/>
      <c r="L18" s="39"/>
      <c r="M18" s="39"/>
      <c r="N18" s="39"/>
      <c r="O18" s="15"/>
      <c r="P18" s="50" t="s">
        <v>40</v>
      </c>
      <c r="Q18" s="50">
        <f>Q11+Q16</f>
        <v>220</v>
      </c>
      <c r="R18" s="50">
        <f>R11+R16</f>
        <v>627</v>
      </c>
      <c r="S18" s="50">
        <f>S11+S16</f>
        <v>193</v>
      </c>
      <c r="T18" s="50">
        <f>T11+T16</f>
        <v>1040</v>
      </c>
    </row>
    <row r="19" spans="1:20" x14ac:dyDescent="0.35">
      <c r="A19" s="40" t="s">
        <v>31</v>
      </c>
      <c r="B19" s="43">
        <f>SUM(B15:B18)</f>
        <v>26</v>
      </c>
      <c r="C19" s="43">
        <f>SUM(C15:C18)</f>
        <v>39</v>
      </c>
      <c r="D19" s="43">
        <f>SUM(D15:D18)</f>
        <v>35</v>
      </c>
      <c r="E19" s="43">
        <f t="shared" ref="E19:H19" si="2">SUM(E15:E18)</f>
        <v>22</v>
      </c>
      <c r="F19" s="43">
        <f t="shared" si="2"/>
        <v>24</v>
      </c>
      <c r="G19" s="43">
        <f t="shared" si="2"/>
        <v>6</v>
      </c>
      <c r="H19" s="43">
        <f t="shared" si="2"/>
        <v>0</v>
      </c>
      <c r="I19" s="43">
        <f>SUM(B19:H19)</f>
        <v>152</v>
      </c>
      <c r="J19" s="43"/>
      <c r="K19" s="43"/>
      <c r="L19" s="43"/>
      <c r="M19" s="43"/>
      <c r="N19" s="43"/>
      <c r="O19" s="15"/>
      <c r="P19" s="15"/>
      <c r="Q19" s="15"/>
      <c r="R19" s="51"/>
      <c r="S19" s="51"/>
      <c r="T19" s="51"/>
    </row>
    <row r="20" spans="1:20" x14ac:dyDescent="0.35">
      <c r="A20" s="52" t="s">
        <v>41</v>
      </c>
      <c r="B20" s="52"/>
      <c r="C20" s="52"/>
      <c r="D20" s="52"/>
      <c r="E20" s="52"/>
      <c r="F20" s="38"/>
      <c r="G20" s="38"/>
      <c r="H20" s="38"/>
      <c r="I20" s="38"/>
      <c r="J20" s="53"/>
      <c r="K20" s="53"/>
      <c r="L20" s="53"/>
      <c r="M20" s="53"/>
      <c r="N20" s="53"/>
      <c r="O20" s="15"/>
    </row>
    <row r="21" spans="1:20" s="31" customFormat="1" x14ac:dyDescent="0.35">
      <c r="A21" s="54" t="s">
        <v>42</v>
      </c>
      <c r="B21" s="37"/>
      <c r="C21" s="37">
        <f>0+2</f>
        <v>2</v>
      </c>
      <c r="D21" s="37"/>
      <c r="E21" s="37">
        <f>1+0</f>
        <v>1</v>
      </c>
      <c r="F21" s="38"/>
      <c r="G21" s="38"/>
      <c r="H21" s="38"/>
      <c r="I21" s="34">
        <f>SUM(B21:H21)</f>
        <v>3</v>
      </c>
      <c r="J21" s="34"/>
      <c r="K21" s="34"/>
      <c r="L21" s="34"/>
      <c r="M21" s="34"/>
      <c r="N21" s="34"/>
      <c r="O21" s="15"/>
      <c r="P21" s="15"/>
      <c r="Q21" s="15"/>
      <c r="R21" s="15"/>
      <c r="S21" s="15"/>
      <c r="T21" s="15"/>
    </row>
    <row r="22" spans="1:20" s="31" customFormat="1" x14ac:dyDescent="0.35">
      <c r="A22" s="54" t="s">
        <v>43</v>
      </c>
      <c r="B22" s="37"/>
      <c r="C22" s="37"/>
      <c r="D22" s="37">
        <v>1</v>
      </c>
      <c r="E22" s="37"/>
      <c r="F22" s="38"/>
      <c r="G22" s="38"/>
      <c r="H22" s="38"/>
      <c r="I22" s="34">
        <f>SUM(B22:H22)</f>
        <v>1</v>
      </c>
      <c r="J22" s="34"/>
      <c r="K22" s="34"/>
      <c r="L22" s="34"/>
      <c r="M22" s="34"/>
      <c r="N22" s="34"/>
      <c r="O22" s="15"/>
      <c r="P22" s="15"/>
      <c r="Q22" s="15"/>
      <c r="R22" s="15"/>
      <c r="S22" s="15"/>
      <c r="T22" s="15"/>
    </row>
    <row r="23" spans="1:20" s="31" customFormat="1" x14ac:dyDescent="0.35">
      <c r="A23" s="55" t="s">
        <v>44</v>
      </c>
      <c r="B23" s="56">
        <v>8</v>
      </c>
      <c r="C23" s="56">
        <f>9+1</f>
        <v>10</v>
      </c>
      <c r="D23" s="56">
        <v>17</v>
      </c>
      <c r="E23" s="56">
        <f>14+10</f>
        <v>24</v>
      </c>
      <c r="F23" s="39">
        <v>16</v>
      </c>
      <c r="G23" s="39"/>
      <c r="H23" s="39"/>
      <c r="I23" s="38">
        <f>SUM(B23:H23)</f>
        <v>75</v>
      </c>
      <c r="J23" s="39"/>
      <c r="K23" s="39"/>
      <c r="L23" s="39"/>
      <c r="M23" s="39"/>
      <c r="N23" s="39"/>
      <c r="O23" s="15"/>
      <c r="P23" s="15"/>
      <c r="Q23" s="15"/>
      <c r="R23" s="15"/>
      <c r="S23" s="15"/>
      <c r="T23" s="15"/>
    </row>
    <row r="24" spans="1:20" x14ac:dyDescent="0.35">
      <c r="A24" s="40" t="s">
        <v>31</v>
      </c>
      <c r="B24" s="43">
        <f t="shared" ref="B24:H24" si="3">SUM(B21:B23)</f>
        <v>8</v>
      </c>
      <c r="C24" s="43">
        <f t="shared" si="3"/>
        <v>12</v>
      </c>
      <c r="D24" s="43">
        <f t="shared" si="3"/>
        <v>18</v>
      </c>
      <c r="E24" s="43">
        <f t="shared" si="3"/>
        <v>25</v>
      </c>
      <c r="F24" s="43">
        <f t="shared" si="3"/>
        <v>16</v>
      </c>
      <c r="G24" s="43">
        <f t="shared" si="3"/>
        <v>0</v>
      </c>
      <c r="H24" s="43">
        <f t="shared" si="3"/>
        <v>0</v>
      </c>
      <c r="I24" s="43">
        <f>SUM(B24:H24)</f>
        <v>79</v>
      </c>
      <c r="J24" s="43"/>
      <c r="K24" s="43"/>
      <c r="L24" s="43"/>
      <c r="M24" s="43"/>
      <c r="N24" s="43"/>
      <c r="O24" s="15"/>
      <c r="P24" s="15"/>
      <c r="Q24" s="15"/>
      <c r="R24" s="15"/>
      <c r="S24" s="15"/>
      <c r="T24" s="15"/>
    </row>
    <row r="25" spans="1:20" x14ac:dyDescent="0.35">
      <c r="A25" s="52" t="s">
        <v>45</v>
      </c>
      <c r="B25" s="52"/>
      <c r="C25" s="52"/>
      <c r="D25" s="52"/>
      <c r="E25" s="52"/>
      <c r="F25" s="38"/>
      <c r="G25" s="38"/>
      <c r="H25" s="38"/>
      <c r="I25" s="38"/>
      <c r="J25" s="53"/>
      <c r="K25" s="53"/>
      <c r="L25" s="53"/>
      <c r="M25" s="53"/>
      <c r="N25" s="53"/>
      <c r="O25" s="15"/>
      <c r="P25" s="15">
        <f>45+26</f>
        <v>71</v>
      </c>
      <c r="Q25" s="15"/>
      <c r="R25" s="15"/>
      <c r="S25" s="15"/>
      <c r="T25" s="15"/>
    </row>
    <row r="26" spans="1:20" s="31" customFormat="1" x14ac:dyDescent="0.35">
      <c r="A26" s="57" t="s">
        <v>46</v>
      </c>
      <c r="B26" s="58"/>
      <c r="C26" s="58"/>
      <c r="D26" s="58"/>
      <c r="E26" s="58">
        <v>7</v>
      </c>
      <c r="F26" s="34">
        <v>7</v>
      </c>
      <c r="G26" s="34"/>
      <c r="H26" s="34"/>
      <c r="I26" s="34">
        <f>SUM(B26:H26)</f>
        <v>14</v>
      </c>
      <c r="J26" s="34"/>
      <c r="K26" s="34"/>
      <c r="L26" s="34"/>
      <c r="M26" s="34"/>
      <c r="N26" s="34"/>
      <c r="O26" s="15"/>
      <c r="P26" s="15">
        <f>29+12</f>
        <v>41</v>
      </c>
      <c r="Q26" s="15"/>
      <c r="R26" s="15"/>
      <c r="S26" s="15">
        <f>I13+I24+I28+I32+I36</f>
        <v>668</v>
      </c>
      <c r="T26" s="15"/>
    </row>
    <row r="27" spans="1:20" x14ac:dyDescent="0.35">
      <c r="A27" s="37"/>
      <c r="B27" s="37"/>
      <c r="C27" s="37"/>
      <c r="D27" s="37"/>
      <c r="E27" s="37"/>
      <c r="F27" s="38"/>
      <c r="G27" s="38"/>
      <c r="H27" s="38"/>
      <c r="I27" s="38"/>
      <c r="J27" s="39"/>
      <c r="K27" s="39"/>
      <c r="L27" s="39"/>
      <c r="M27" s="39"/>
      <c r="N27" s="39"/>
      <c r="O27" s="15"/>
      <c r="P27" s="15">
        <f>SUM(P25:P26)</f>
        <v>112</v>
      </c>
      <c r="Q27" s="15"/>
      <c r="R27" s="15"/>
      <c r="S27" s="15">
        <f>I19+I35</f>
        <v>192</v>
      </c>
      <c r="T27" s="15">
        <f>20</f>
        <v>20</v>
      </c>
    </row>
    <row r="28" spans="1:20" x14ac:dyDescent="0.35">
      <c r="A28" s="40" t="s">
        <v>31</v>
      </c>
      <c r="B28" s="43">
        <f t="shared" ref="B28:H28" si="4">SUM(B26:B27)</f>
        <v>0</v>
      </c>
      <c r="C28" s="43">
        <f t="shared" si="4"/>
        <v>0</v>
      </c>
      <c r="D28" s="43">
        <f t="shared" si="4"/>
        <v>0</v>
      </c>
      <c r="E28" s="43">
        <f t="shared" si="4"/>
        <v>7</v>
      </c>
      <c r="F28" s="43">
        <f t="shared" si="4"/>
        <v>7</v>
      </c>
      <c r="G28" s="43">
        <f t="shared" si="4"/>
        <v>0</v>
      </c>
      <c r="H28" s="43">
        <f t="shared" si="4"/>
        <v>0</v>
      </c>
      <c r="I28" s="43">
        <f>SUM(B28:H28)</f>
        <v>14</v>
      </c>
      <c r="J28" s="43"/>
      <c r="K28" s="43"/>
      <c r="L28" s="43"/>
      <c r="M28" s="43"/>
      <c r="N28" s="43"/>
      <c r="O28" s="15"/>
      <c r="P28" s="15"/>
      <c r="Q28" s="15"/>
      <c r="R28" s="15"/>
      <c r="S28" s="15">
        <f>SUM(S26:S27)</f>
        <v>860</v>
      </c>
      <c r="T28" s="15"/>
    </row>
    <row r="29" spans="1:20" hidden="1" x14ac:dyDescent="0.35">
      <c r="A29" s="52" t="s">
        <v>47</v>
      </c>
      <c r="B29" s="52"/>
      <c r="C29" s="52"/>
      <c r="D29" s="52"/>
      <c r="E29" s="52"/>
      <c r="F29" s="38"/>
      <c r="G29" s="38"/>
      <c r="H29" s="38"/>
      <c r="I29" s="38"/>
      <c r="J29" s="53"/>
      <c r="K29" s="53"/>
      <c r="L29" s="53"/>
      <c r="M29" s="53"/>
      <c r="N29" s="53"/>
      <c r="O29" s="15"/>
      <c r="P29" s="15"/>
      <c r="Q29" s="15"/>
      <c r="R29" s="15"/>
      <c r="S29" s="15">
        <v>329</v>
      </c>
      <c r="T29" s="15"/>
    </row>
    <row r="30" spans="1:20" s="31" customFormat="1" hidden="1" x14ac:dyDescent="0.35">
      <c r="A30" s="57" t="s">
        <v>48</v>
      </c>
      <c r="B30" s="58"/>
      <c r="C30" s="58"/>
      <c r="D30" s="58"/>
      <c r="E30" s="58"/>
      <c r="F30" s="34"/>
      <c r="G30" s="34"/>
      <c r="H30" s="34"/>
      <c r="I30" s="34">
        <f>SUM(C30:H30)</f>
        <v>0</v>
      </c>
      <c r="J30" s="34"/>
      <c r="K30" s="34"/>
      <c r="L30" s="34"/>
      <c r="M30" s="34"/>
      <c r="N30" s="34"/>
      <c r="O30" s="15"/>
      <c r="P30" s="15"/>
      <c r="Q30" s="15"/>
      <c r="R30" s="15"/>
      <c r="S30" s="15">
        <f>SUM(S28:S29)</f>
        <v>1189</v>
      </c>
      <c r="T30" s="15"/>
    </row>
    <row r="31" spans="1:20" hidden="1" x14ac:dyDescent="0.35">
      <c r="A31" s="59"/>
      <c r="B31" s="37"/>
      <c r="C31" s="37"/>
      <c r="D31" s="37"/>
      <c r="E31" s="37"/>
      <c r="F31" s="38"/>
      <c r="G31" s="38"/>
      <c r="H31" s="38"/>
      <c r="I31" s="38"/>
      <c r="J31" s="34"/>
      <c r="K31" s="34"/>
      <c r="L31" s="34"/>
      <c r="M31" s="34"/>
      <c r="N31" s="34"/>
      <c r="O31" s="29"/>
      <c r="P31" s="29"/>
      <c r="Q31" s="29"/>
      <c r="R31" s="60"/>
      <c r="S31" s="15"/>
      <c r="T31" s="15"/>
    </row>
    <row r="32" spans="1:20" hidden="1" x14ac:dyDescent="0.35">
      <c r="A32" s="61" t="s">
        <v>31</v>
      </c>
      <c r="B32" s="61"/>
      <c r="C32" s="27">
        <f t="shared" ref="C32:H32" si="5">SUM(C30:C31)</f>
        <v>0</v>
      </c>
      <c r="D32" s="27">
        <f t="shared" si="5"/>
        <v>0</v>
      </c>
      <c r="E32" s="27">
        <f t="shared" si="5"/>
        <v>0</v>
      </c>
      <c r="F32" s="27">
        <f t="shared" si="5"/>
        <v>0</v>
      </c>
      <c r="G32" s="27">
        <f t="shared" si="5"/>
        <v>0</v>
      </c>
      <c r="H32" s="27">
        <f t="shared" si="5"/>
        <v>0</v>
      </c>
      <c r="I32" s="27">
        <f>SUM(B32:H32)</f>
        <v>0</v>
      </c>
      <c r="J32" s="39"/>
      <c r="K32" s="39"/>
      <c r="L32" s="39"/>
      <c r="M32" s="39"/>
      <c r="N32" s="39"/>
      <c r="O32" s="15"/>
      <c r="P32" s="15" t="s">
        <v>33</v>
      </c>
      <c r="Q32" s="15"/>
      <c r="R32" s="19">
        <f>S11+S19</f>
        <v>192</v>
      </c>
      <c r="S32" s="15"/>
      <c r="T32" s="15"/>
    </row>
    <row r="33" spans="1:20" x14ac:dyDescent="0.35">
      <c r="A33" s="62" t="s">
        <v>49</v>
      </c>
      <c r="B33" s="62"/>
      <c r="C33" s="62"/>
      <c r="D33" s="62"/>
      <c r="E33" s="62"/>
      <c r="F33" s="43"/>
      <c r="G33" s="43"/>
      <c r="H33" s="43"/>
      <c r="I33" s="43"/>
      <c r="J33" s="43"/>
      <c r="K33" s="43"/>
      <c r="L33" s="43"/>
      <c r="M33" s="43"/>
      <c r="N33" s="43"/>
      <c r="O33" s="15"/>
      <c r="P33" s="15" t="s">
        <v>17</v>
      </c>
      <c r="Q33" s="15"/>
      <c r="R33" s="19">
        <f>R11+R19</f>
        <v>549</v>
      </c>
      <c r="S33" s="15">
        <f>20+1</f>
        <v>21</v>
      </c>
      <c r="T33" s="15"/>
    </row>
    <row r="34" spans="1:20" s="31" customFormat="1" x14ac:dyDescent="0.35">
      <c r="A34" s="54" t="s">
        <v>50</v>
      </c>
      <c r="B34" s="59">
        <v>32</v>
      </c>
      <c r="C34" s="59">
        <f>13+13</f>
        <v>26</v>
      </c>
      <c r="D34" s="59">
        <v>15</v>
      </c>
      <c r="E34" s="59">
        <v>9</v>
      </c>
      <c r="F34" s="53">
        <v>4</v>
      </c>
      <c r="G34" s="53"/>
      <c r="H34" s="53"/>
      <c r="I34" s="53">
        <f>SUM(B34:H34)</f>
        <v>86</v>
      </c>
      <c r="J34" s="53"/>
      <c r="K34" s="53"/>
      <c r="L34" s="53"/>
      <c r="M34" s="53"/>
      <c r="N34" s="53"/>
      <c r="O34" s="15"/>
      <c r="P34" s="15" t="s">
        <v>51</v>
      </c>
      <c r="Q34" s="15"/>
      <c r="R34" s="19">
        <f>I40</f>
        <v>220</v>
      </c>
      <c r="S34" s="15"/>
      <c r="T34" s="15"/>
    </row>
    <row r="35" spans="1:20" s="31" customFormat="1" x14ac:dyDescent="0.35">
      <c r="A35" s="36" t="s">
        <v>52</v>
      </c>
      <c r="B35" s="37"/>
      <c r="C35" s="37">
        <f>4+3</f>
        <v>7</v>
      </c>
      <c r="D35" s="37">
        <f>13</f>
        <v>13</v>
      </c>
      <c r="E35" s="37">
        <f>8+4</f>
        <v>12</v>
      </c>
      <c r="F35" s="38">
        <v>8</v>
      </c>
      <c r="G35" s="38"/>
      <c r="H35" s="38"/>
      <c r="I35" s="38">
        <f>SUM(B35:H35)</f>
        <v>40</v>
      </c>
      <c r="J35" s="39"/>
      <c r="K35" s="39"/>
      <c r="L35" s="39"/>
      <c r="M35" s="39"/>
      <c r="N35" s="39"/>
      <c r="O35" s="22"/>
      <c r="P35" s="22"/>
      <c r="Q35" s="22"/>
      <c r="R35" s="23">
        <f>SUM(R32:R34)</f>
        <v>961</v>
      </c>
      <c r="S35" s="15"/>
      <c r="T35" s="15"/>
    </row>
    <row r="36" spans="1:20" x14ac:dyDescent="0.35">
      <c r="A36" s="40" t="s">
        <v>31</v>
      </c>
      <c r="B36" s="43">
        <f t="shared" ref="B36:H36" si="6">SUM(B34:B35)</f>
        <v>32</v>
      </c>
      <c r="C36" s="43">
        <f t="shared" si="6"/>
        <v>33</v>
      </c>
      <c r="D36" s="43">
        <f t="shared" si="6"/>
        <v>28</v>
      </c>
      <c r="E36" s="43">
        <f t="shared" si="6"/>
        <v>21</v>
      </c>
      <c r="F36" s="43">
        <f t="shared" si="6"/>
        <v>12</v>
      </c>
      <c r="G36" s="43">
        <f t="shared" si="6"/>
        <v>0</v>
      </c>
      <c r="H36" s="43">
        <f t="shared" si="6"/>
        <v>0</v>
      </c>
      <c r="I36" s="43">
        <f>SUM(B36:H36)</f>
        <v>126</v>
      </c>
      <c r="J36" s="43"/>
      <c r="K36" s="43"/>
      <c r="L36" s="43"/>
      <c r="M36" s="43"/>
      <c r="N36" s="43"/>
      <c r="O36" s="15"/>
      <c r="P36" s="15"/>
      <c r="Q36" s="15"/>
      <c r="R36" s="15"/>
      <c r="S36" s="15"/>
      <c r="T36" s="15"/>
    </row>
    <row r="37" spans="1:20" x14ac:dyDescent="0.35">
      <c r="A37" s="62" t="s">
        <v>53</v>
      </c>
      <c r="B37" s="62"/>
      <c r="C37" s="62"/>
      <c r="D37" s="62"/>
      <c r="E37" s="62"/>
      <c r="F37" s="43"/>
      <c r="G37" s="43"/>
      <c r="H37" s="43"/>
      <c r="I37" s="43"/>
      <c r="J37" s="43"/>
      <c r="K37" s="43"/>
      <c r="L37" s="43"/>
      <c r="M37" s="43"/>
      <c r="N37" s="43"/>
      <c r="O37" s="15"/>
      <c r="P37" s="15"/>
      <c r="Q37" s="15"/>
      <c r="R37" s="15"/>
      <c r="S37" s="15"/>
      <c r="T37" s="15"/>
    </row>
    <row r="38" spans="1:20" hidden="1" x14ac:dyDescent="0.35">
      <c r="A38" s="63" t="s">
        <v>54</v>
      </c>
      <c r="B38" s="63"/>
      <c r="C38" s="63"/>
      <c r="D38" s="63"/>
      <c r="E38" s="63"/>
      <c r="F38" s="43"/>
      <c r="G38" s="43"/>
      <c r="H38" s="43"/>
      <c r="I38" s="43">
        <f>SUM(D38:H38)</f>
        <v>0</v>
      </c>
      <c r="J38" s="43"/>
      <c r="K38" s="43"/>
      <c r="L38" s="43"/>
      <c r="M38" s="43"/>
      <c r="N38" s="43"/>
      <c r="O38" s="64"/>
      <c r="P38" s="65"/>
      <c r="Q38" s="65"/>
      <c r="R38" s="65"/>
      <c r="S38" s="65"/>
      <c r="T38" s="65"/>
    </row>
    <row r="39" spans="1:20" x14ac:dyDescent="0.35">
      <c r="A39" s="66" t="s">
        <v>55</v>
      </c>
      <c r="B39" s="63">
        <v>180</v>
      </c>
      <c r="C39" s="63">
        <v>13</v>
      </c>
      <c r="D39" s="63">
        <v>27</v>
      </c>
      <c r="E39" s="63"/>
      <c r="F39" s="43"/>
      <c r="G39" s="43"/>
      <c r="H39" s="43"/>
      <c r="I39" s="43">
        <f>SUM(B39:H39)</f>
        <v>220</v>
      </c>
      <c r="J39" s="43"/>
      <c r="K39" s="43"/>
      <c r="L39" s="43"/>
      <c r="M39" s="43"/>
      <c r="N39" s="43"/>
      <c r="O39" s="15"/>
      <c r="P39" s="15"/>
      <c r="Q39" s="15"/>
      <c r="R39" s="15"/>
      <c r="S39" s="15"/>
      <c r="T39" s="15"/>
    </row>
    <row r="40" spans="1:20" s="31" customFormat="1" x14ac:dyDescent="0.35">
      <c r="A40" s="63"/>
      <c r="B40" s="43">
        <f>SUM(B38:B39)</f>
        <v>180</v>
      </c>
      <c r="C40" s="43">
        <f>SUM(C38:C39)</f>
        <v>13</v>
      </c>
      <c r="D40" s="43">
        <f>SUM(D38:D39)</f>
        <v>27</v>
      </c>
      <c r="E40" s="63"/>
      <c r="F40" s="43">
        <f>SUM(F38:F39)</f>
        <v>0</v>
      </c>
      <c r="G40" s="43">
        <f>SUM(G38:G39)</f>
        <v>0</v>
      </c>
      <c r="H40" s="43"/>
      <c r="I40" s="43">
        <f>SUM(B40:H40)</f>
        <v>220</v>
      </c>
      <c r="J40" s="43"/>
      <c r="K40" s="43"/>
      <c r="L40" s="43"/>
      <c r="M40" s="43"/>
      <c r="N40" s="43"/>
      <c r="O40" s="15"/>
      <c r="P40" s="15"/>
      <c r="Q40" s="15"/>
      <c r="R40" s="15"/>
      <c r="S40" s="15"/>
      <c r="T40" s="15"/>
    </row>
    <row r="41" spans="1:20" x14ac:dyDescent="0.35">
      <c r="A41" s="67" t="s">
        <v>56</v>
      </c>
      <c r="B41" s="67">
        <f t="shared" ref="B41:H41" si="7">SUM(B13,B19,B24,B28,B32,B36,B40)</f>
        <v>374</v>
      </c>
      <c r="C41" s="67">
        <f t="shared" si="7"/>
        <v>216</v>
      </c>
      <c r="D41" s="67">
        <f t="shared" si="7"/>
        <v>184</v>
      </c>
      <c r="E41" s="67">
        <f t="shared" si="7"/>
        <v>139</v>
      </c>
      <c r="F41" s="67">
        <f t="shared" si="7"/>
        <v>121</v>
      </c>
      <c r="G41" s="67">
        <f t="shared" si="7"/>
        <v>6</v>
      </c>
      <c r="H41" s="67">
        <f t="shared" si="7"/>
        <v>0</v>
      </c>
      <c r="I41" s="12">
        <f>SUM(B41:H41)</f>
        <v>1040</v>
      </c>
      <c r="J41" s="12"/>
      <c r="K41" s="12"/>
      <c r="L41" s="12"/>
      <c r="M41" s="12"/>
      <c r="N41" s="12"/>
      <c r="O41" s="38"/>
      <c r="P41" s="38"/>
      <c r="Q41" s="38"/>
      <c r="R41" s="38"/>
      <c r="S41" s="38"/>
      <c r="T41" s="38"/>
    </row>
    <row r="42" spans="1:20" hidden="1" x14ac:dyDescent="0.35">
      <c r="A42" s="68"/>
      <c r="B42" s="69"/>
      <c r="C42" s="70" t="s">
        <v>57</v>
      </c>
      <c r="D42" s="71" t="s">
        <v>58</v>
      </c>
      <c r="E42" s="72" t="s">
        <v>31</v>
      </c>
      <c r="F42" s="73"/>
      <c r="G42" s="38"/>
    </row>
    <row r="43" spans="1:20" hidden="1" x14ac:dyDescent="0.35">
      <c r="A43" s="74" t="s">
        <v>18</v>
      </c>
      <c r="B43" s="75"/>
      <c r="C43" s="76">
        <f>แผนรับบัณฑิตศึกษา!I40</f>
        <v>220</v>
      </c>
      <c r="D43" s="75"/>
      <c r="E43" s="77">
        <f>SUM(C43:D43)</f>
        <v>220</v>
      </c>
      <c r="F43" s="43"/>
      <c r="G43" s="43"/>
      <c r="H43" s="43"/>
      <c r="I43" s="4">
        <f>'[1]ปกติ (2)'!I135+'[1]ปกติ (2)'!I136</f>
        <v>35</v>
      </c>
    </row>
    <row r="44" spans="1:20" hidden="1" x14ac:dyDescent="0.35">
      <c r="A44" s="74" t="s">
        <v>17</v>
      </c>
      <c r="B44" s="75"/>
      <c r="C44" s="76">
        <f>R11</f>
        <v>549</v>
      </c>
      <c r="D44" s="76">
        <f>R16</f>
        <v>78</v>
      </c>
      <c r="E44" s="77">
        <f>SUM(C44:D44)</f>
        <v>627</v>
      </c>
      <c r="F44" s="43"/>
      <c r="G44" s="43"/>
      <c r="H44" s="43"/>
      <c r="I44" s="4">
        <f>SUM(I41:I43)</f>
        <v>1075</v>
      </c>
    </row>
    <row r="45" spans="1:20" hidden="1" x14ac:dyDescent="0.35">
      <c r="A45" s="74" t="s">
        <v>20</v>
      </c>
      <c r="B45" s="75"/>
      <c r="C45" s="76">
        <f>S11</f>
        <v>192</v>
      </c>
      <c r="D45" s="76">
        <f>S16</f>
        <v>1</v>
      </c>
      <c r="E45" s="77">
        <f>SUM(C45:D45)</f>
        <v>193</v>
      </c>
      <c r="F45" s="43"/>
      <c r="G45" s="43"/>
      <c r="H45" s="43"/>
    </row>
    <row r="46" spans="1:20" hidden="1" x14ac:dyDescent="0.35">
      <c r="A46" s="78" t="s">
        <v>31</v>
      </c>
      <c r="B46" s="79"/>
      <c r="C46" s="80">
        <f>SUM(C43:C45)</f>
        <v>961</v>
      </c>
      <c r="D46" s="80">
        <f>SUM(D43:D45)</f>
        <v>79</v>
      </c>
      <c r="E46" s="80">
        <f>SUM(E43:E45)</f>
        <v>1040</v>
      </c>
      <c r="F46" s="43"/>
      <c r="G46" s="43"/>
      <c r="H46" s="43"/>
    </row>
    <row r="47" spans="1:20" hidden="1" x14ac:dyDescent="0.35"/>
    <row r="48" spans="1:20" hidden="1" x14ac:dyDescent="0.35">
      <c r="A48" s="81" t="s">
        <v>59</v>
      </c>
      <c r="B48" s="82"/>
      <c r="C48" s="82"/>
      <c r="D48" s="82"/>
    </row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</sheetData>
  <mergeCells count="5">
    <mergeCell ref="A1:N1"/>
    <mergeCell ref="A3:A4"/>
    <mergeCell ref="I3:I4"/>
    <mergeCell ref="J3:N3"/>
    <mergeCell ref="A48:D48"/>
  </mergeCells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แผนรับบัณฑิตศึกษา</vt:lpstr>
      <vt:lpstr>Sheet1</vt:lpstr>
      <vt:lpstr>Sheet2</vt:lpstr>
      <vt:lpstr>Sheet3</vt:lpstr>
      <vt:lpstr>แผนรับบัณฑิตศึกษา!Print_Area</vt:lpstr>
      <vt:lpstr>แผนรับบัณฑิตศึกษา!Print_Titles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2016-11-02T09:57:56Z</dcterms:created>
  <dcterms:modified xsi:type="dcterms:W3CDTF">2016-11-02T09:58:48Z</dcterms:modified>
</cp:coreProperties>
</file>