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1160" windowHeight="4725" tabRatio="767" activeTab="1"/>
  </bookViews>
  <sheets>
    <sheet name="สรุปประมาณการรายรับ" sheetId="1" r:id="rId1"/>
    <sheet name="ค่าลงทะเบียนเรียน" sheetId="2" r:id="rId2"/>
    <sheet name="รักษาสภาพ" sheetId="3" r:id="rId3"/>
    <sheet name="สอบวิทยานิพนธ์" sheetId="4" r:id="rId4"/>
    <sheet name="สนง.บัณฑิต" sheetId="5" state="hidden" r:id="rId5"/>
  </sheets>
  <externalReferences>
    <externalReference r:id="rId8"/>
  </externalReferences>
  <definedNames>
    <definedName name="_xlnm.Print_Area" localSheetId="1">'ค่าลงทะเบียนเรียน'!$A$1:$M$119</definedName>
    <definedName name="_xlnm.Print_Area" localSheetId="2">'รักษาสภาพ'!$A$1:$L$117</definedName>
    <definedName name="_xlnm.Print_Area" localSheetId="4">'สนง.บัณฑิต'!$A$2:$P$22</definedName>
    <definedName name="_xlnm.Print_Area" localSheetId="0">'สรุปประมาณการรายรับ'!$A$2:$CG$23</definedName>
    <definedName name="_xlnm.Print_Area" localSheetId="3">'สอบวิทยานิพนธ์'!$A$1:$L$109</definedName>
    <definedName name="_xlnm.Print_Titles" localSheetId="1">'ค่าลงทะเบียนเรียน'!$1:$4</definedName>
    <definedName name="_xlnm.Print_Titles" localSheetId="2">'รักษาสภาพ'!$1:$4</definedName>
    <definedName name="_xlnm.Print_Titles" localSheetId="4">'สนง.บัณฑิต'!$5:$5</definedName>
    <definedName name="_xlnm.Print_Titles" localSheetId="3">'สอบวิทยานิพนธ์'!$1:$4</definedName>
  </definedNames>
  <calcPr fullCalcOnLoad="1"/>
</workbook>
</file>

<file path=xl/comments2.xml><?xml version="1.0" encoding="utf-8"?>
<comments xmlns="http://schemas.openxmlformats.org/spreadsheetml/2006/main">
  <authors>
    <author>ART</author>
  </authors>
  <commentList>
    <comment ref="I3" authorId="0">
      <text>
        <r>
          <rPr>
            <b/>
            <sz val="9"/>
            <rFont val="Tahoma"/>
            <family val="2"/>
          </rPr>
          <t>ART:</t>
        </r>
        <r>
          <rPr>
            <sz val="9"/>
            <rFont val="Tahoma"/>
            <family val="2"/>
          </rPr>
          <t xml:space="preserve">
จำนวนนักศึกษาตามแผนรับนักศึกษา</t>
        </r>
      </text>
    </comment>
  </commentList>
</comments>
</file>

<file path=xl/sharedStrings.xml><?xml version="1.0" encoding="utf-8"?>
<sst xmlns="http://schemas.openxmlformats.org/spreadsheetml/2006/main" count="490" uniqueCount="184">
  <si>
    <t>สาขา</t>
  </si>
  <si>
    <t>รวม</t>
  </si>
  <si>
    <t>สาขาวิจัยหลักสูตรและการสอน</t>
  </si>
  <si>
    <t>รวมทั้งสิ้น</t>
  </si>
  <si>
    <t>จำนวน
นักศึกษา</t>
  </si>
  <si>
    <t>ประมาณการ
รายรับ (100%)</t>
  </si>
  <si>
    <t>ประมาณการ
รายจ่าย (80%)</t>
  </si>
  <si>
    <t>สำนักงาน
บัณฑิต (15%)</t>
  </si>
  <si>
    <t>มหาวิทยาลัย
(20%)</t>
  </si>
  <si>
    <t>สาขา
(65%)</t>
  </si>
  <si>
    <t>รวม
(3)  = (1) x (2)</t>
  </si>
  <si>
    <t>รวม
(6)  = (4) x (5)</t>
  </si>
  <si>
    <t>รวม
(9)  = (7) x (8)</t>
  </si>
  <si>
    <t>ค่าสอบวิทยานิพนธ์
5,000 บาท
(2)</t>
  </si>
  <si>
    <t>ค่าสอบวิทยานิพนธ์
5,000 บาท
(5)</t>
  </si>
  <si>
    <t>ค่าสอบวิทยานิพนธ์
5,000 บาท
(8)</t>
  </si>
  <si>
    <t>จำนวน นศ.
ลงทะเบียนเรียน
(1)</t>
  </si>
  <si>
    <t>จำนวน นศ.
ลงทะเบียนเรียน
(4)</t>
  </si>
  <si>
    <t>จำนวน นศ.
ลงทะเบียนเรียน
(7)</t>
  </si>
  <si>
    <t>ค่าลงทะเบียนเรียน
(5)</t>
  </si>
  <si>
    <t>หมายเหตุ</t>
  </si>
  <si>
    <t>สาขาวิชาวิจัยและพัฒนาการศึกษา</t>
  </si>
  <si>
    <t>สำนักงานโครงการจัดตั้งบัณฑิตวิทยาลัย</t>
  </si>
  <si>
    <t>สาขาวิชายุทธศาสตร์การพัฒนา</t>
  </si>
  <si>
    <t>สาขาวิชาหลักสูตรและการสอน (สกลนคร)</t>
  </si>
  <si>
    <t>สาขาวิชาหลักสูตรและการสอน (ธาตุพนม)</t>
  </si>
  <si>
    <t>สาขาวิชาวิทยาศาสตร์ศึกษา</t>
  </si>
  <si>
    <t>สาขาวิชารัฐประศาสนศาสตร์</t>
  </si>
  <si>
    <t>สาขาวิชาภาวะผู้นำทางการบริหารการศึกษา (ป.เอก)</t>
  </si>
  <si>
    <t xml:space="preserve">สาขาวิชาวิจัยหลักสูตรและการสอน (ป.เอก) </t>
  </si>
  <si>
    <t>สาขาวิชาบริหารและพัฒนาการศึกษา (ป.เอก)</t>
  </si>
  <si>
    <t>สาขาวิชาบริหารการศึกษา (สกลนคร)</t>
  </si>
  <si>
    <t>สาขาวิชาบริหารการศึกษา (มุกดาหาร)</t>
  </si>
  <si>
    <t>ค่าธรรมเนียม</t>
  </si>
  <si>
    <t xml:space="preserve">ค่าใบสมัคร และคู่มือระเบียบการ </t>
  </si>
  <si>
    <t xml:space="preserve">ค่าสมัครสอบคัดเลือกเข้าเรียน </t>
  </si>
  <si>
    <t xml:space="preserve">ค่าขึ้นทะเบียนเป็นนักศึกษา </t>
  </si>
  <si>
    <t>7.5 : 72.5</t>
  </si>
  <si>
    <t>ลำดับ
ที่</t>
  </si>
  <si>
    <t xml:space="preserve">สาขาวิชาฟิสิกส์ </t>
  </si>
  <si>
    <t xml:space="preserve">สาขาการจัดการอาชีวอุตฯ   </t>
  </si>
  <si>
    <t>สาขาวิชาจัดการอาชีวอุตสาหกรรม</t>
  </si>
  <si>
    <t>เดิม</t>
  </si>
  <si>
    <t>ใหม่</t>
  </si>
  <si>
    <t>สาขาวิชาบริหารการศึกษา (พังโคน)</t>
  </si>
  <si>
    <t>สาขาวิชาบริหารการศึกษา (ศรีสงคราม)</t>
  </si>
  <si>
    <t>สาขาวิชาฟิสิกส์ (ป.เอก)</t>
  </si>
  <si>
    <t xml:space="preserve">สาขาวิชาฟิสิกส์  (ป.เอก) </t>
  </si>
  <si>
    <t>สาขาวิชาการบริหารการพัฒนา (ป.เอก)</t>
  </si>
  <si>
    <t>11.25 : 68.75</t>
  </si>
  <si>
    <t xml:space="preserve"> 15 : 65</t>
  </si>
  <si>
    <t>สาขาวิชาวิทยาการสารสนเทศและเทคโนโลยี  (ป.โท)</t>
  </si>
  <si>
    <r>
      <t xml:space="preserve">รวม งปม.
ทั้งสิ้น (บาท)
</t>
    </r>
    <r>
      <rPr>
        <sz val="14"/>
        <rFont val="TH SarabunPSK"/>
        <family val="2"/>
      </rPr>
      <t>(10)=(3)+(6)+(9)</t>
    </r>
  </si>
  <si>
    <t>ประมาณการ
รายรับ (100%)
(1)</t>
  </si>
  <si>
    <t>ประมาณการ
รายจ่าย (80%)
(2)</t>
  </si>
  <si>
    <t>สำนักงาน
บัณฑิต (7.5%ของ (2))
(3) = (2)*7.5/100</t>
  </si>
  <si>
    <t>มหาวิทยาลัย
(20% ของ (2))
(3) = (2)*20/100</t>
  </si>
  <si>
    <t>สาขา
(72.5% ของ (2))
(3) = (2)*72.5/100</t>
  </si>
  <si>
    <t>สรุปประมาณการรายรับนักศึกษาโครงการจัดตั้งบัณฑิตวิทยาลัย ประจำปีงบประมาณ พ.ศ. 2556
(1 ตุลาคม 2555 - 30 กันยายน 2556)</t>
  </si>
  <si>
    <t>ป.วิชาชีพครู</t>
  </si>
  <si>
    <t>สาขาวิชาการสอนวิทยาศาสตร์  (ป.โท)</t>
  </si>
  <si>
    <t>สรุปประมาณการรายรับและรายจ่ายนักศึกษา ปีการศึกษา 2557  (ภาคปกติ)</t>
  </si>
  <si>
    <t>สรุปประมาณการรายรับและรายจ่ายนักศึกษา ปีการศึกษา 2557 (ภาคพิเศษ)</t>
  </si>
  <si>
    <t xml:space="preserve"> สำนักงานโครงการจัดตั้งบัณฑิตวิทยาลัย  เข้าปี 2557</t>
  </si>
  <si>
    <t>สาขาวิชาวิทยาการสารสนเทศและเทคโนโลยี</t>
  </si>
  <si>
    <t>สาขาวิชาการบริหารการศึกษาและภาวะผู้นำ (ป.เอก)</t>
  </si>
  <si>
    <t>สาขาวิชาการสอนวิทยาศาสตร์</t>
  </si>
  <si>
    <t>สาขา ป.วิชาชีพครู</t>
  </si>
  <si>
    <t>สาขาวิชาหลักสูตรและการสอน</t>
  </si>
  <si>
    <t>สาขาฟิสิกส์ ป.โท</t>
  </si>
  <si>
    <t>สาขาการบริหารและพัฒนาการศึกษา ป.เอก</t>
  </si>
  <si>
    <t>สาขาวิชาการสอนวิทยาศาสตร์ (ป.โท)</t>
  </si>
  <si>
    <t>การบริหารการศึกษา รุ่น ………. เข้าปี …………. (ภาค…………..)</t>
  </si>
  <si>
    <t>ยุทธศาสตร์การพัฒนา รุ่น ………. เข้าปี …………. (ภาค…………..)</t>
  </si>
  <si>
    <t>หลักสูตรและการสอน รุ่น ………. เข้าปี …………. (ภาค…………..)</t>
  </si>
  <si>
    <t>รัฐประศาสนศาสตร์ รุ่น ………. เข้าปี …………. (ภาค…………..)</t>
  </si>
  <si>
    <t>การจัดการอาชีวอุตฯ รุ่น ………. เข้าปี …………. (ภาค…………..)</t>
  </si>
  <si>
    <t>ฟิสิกส์ ป.โท รุ่น ………. เข้าปี …………. (ภาค…………..)</t>
  </si>
  <si>
    <t>ภาวะผู้นำทางการบริหารการศึกษา รุ่น ………. เข้าปี …………. (ภาค…………..)</t>
  </si>
  <si>
    <t>วิจัยหลักสูตรและการสอน รุ่น ………. เข้าปี …………. (ภาค…………..)</t>
  </si>
  <si>
    <t>การบริหารและพัฒนาการศึกษา รุ่น ………. เข้าปี …………. (ภาค…………..)</t>
  </si>
  <si>
    <t>สาขา ป.วิชาชีพครู รุ่น ………. เข้าปี …………. (ภาค…………..)</t>
  </si>
  <si>
    <t>วิทยาศาสตร์ศึกษา รุ่น ………. เข้าปี …………. (ภาค…………..)</t>
  </si>
  <si>
    <t>ฟิสิกส์ รุ่น ………. เข้าปี …………. (ภาค…………..)</t>
  </si>
  <si>
    <t>ฟิสิกส์ ป.เอก รุ่น ………. เข้าปี …………. (ภาค…………..)</t>
  </si>
  <si>
    <t>สาขาวิชาฟิสิกส์ ป.โท</t>
  </si>
  <si>
    <t>จำนวน นศ.
ลงทะเบียนเรียน
(1)</t>
  </si>
  <si>
    <t>ค่ารักษาสภาพ
(2)</t>
  </si>
  <si>
    <t>รวม
(3)  = (1) x (2)</t>
  </si>
  <si>
    <t>จำนวน นศ.
ลงทะเบียนเรียน
(4)</t>
  </si>
  <si>
    <t>ค่ารักษาสภาพ
(5)</t>
  </si>
  <si>
    <t>รวม
(6)  = (4) x (5)</t>
  </si>
  <si>
    <t>จำนวน นศ.
ลงทะเบียนเรียน
(7)</t>
  </si>
  <si>
    <t>ค่ารักษาสภาพ
(8)</t>
  </si>
  <si>
    <t>รวม
(9)  = (7) x (8)</t>
  </si>
  <si>
    <t>ค่าลงทะเบียนเรียน
(2)</t>
  </si>
  <si>
    <t>ค่าลงทะเบียนเรียน
(8)</t>
  </si>
  <si>
    <t>สาขาวิชาการบริหารการพัฒนา (ป.เอก) รุ่น......เข้าปี.......ภาค............</t>
  </si>
  <si>
    <t>สาขาวิชาการสอนวิทยาศาสตร์ รุ่น......เข้าปี.......ภาค............</t>
  </si>
  <si>
    <t>ปรับลด</t>
  </si>
  <si>
    <t>ภาคเรียนที่ 2/2559</t>
  </si>
  <si>
    <t>ภาคเรียนที่ 3/2559</t>
  </si>
  <si>
    <t>จำนวน นศ.
ลงทะเบียน
 1/2560
จริง</t>
  </si>
  <si>
    <t>ภาคเรียนที่ 1/2560</t>
  </si>
  <si>
    <t>การจัดการอาชีวอุตฯ (นักศึกษาภาคพิเศษตามแผนรับนักศึกษา ปีการศึกษา 2560)</t>
  </si>
  <si>
    <t>การจัดการอาชีวอุตฯ  (นักศึกษาภาคปกติตามแผนรับนักศึกษา ปีการศึกษา 2560)</t>
  </si>
  <si>
    <t>การวิจัยและพัฒนาการศึกษา ป.โท รุ่น ………. เข้าปี …………. (ภาค…………..)</t>
  </si>
  <si>
    <t>การวิจัยและพัฒนาการศึกษา ป.โท (นักศึกษาภาคปกติตามแผนรับนักศึกษา ปีการศึกษา 2560)</t>
  </si>
  <si>
    <t>การวิจัยและพัฒนาการศึกษา ป.โท (นักศึกษาภาคพิเศษตามแผนรับนักศึกษา ปีการศึกษา 2560)</t>
  </si>
  <si>
    <t>สาขาวิชาฟิสิกส์ ป.เอก (นักศึกษาภาคพิเศษตามแผนรับนักศึกษา ปีการศึกษา 2560)</t>
  </si>
  <si>
    <t>สาขาวิชาฟิสิกส์ ป.เอก (นักศึกษาภาคปกติตามแผนรับนักศึกษา ปีการศึกษา 2560)</t>
  </si>
  <si>
    <t>สาขาวิชาฟิสิกส์ ป.เอก รุ่น ………. เข้าปี …………. (ภาค…………..)</t>
  </si>
  <si>
    <t>สาขาวิชาวิทยาการสารสนเทศและเทคโนโลยี  (ป.โท) รุ่น ……. เข้าปี ……….. (ภาค ………...)</t>
  </si>
  <si>
    <t>สาขาวิชาวิทยาการสารสนเทศและเทคโนโลยี (นักศึกษาภาคพิเศษตามแผนรับนักศึกษา 2560)</t>
  </si>
  <si>
    <t>สาขาวิชาวิทยาการสารสนเทศและเทคโนโลยี (นักศึกษาภาคปกติตามแผนรับนักศึกษา 2560)</t>
  </si>
  <si>
    <t>สาขาวิชาการสอนวิทยาศาสตร์ (นักศึกษาภาคปกติตามแผนรับนักศึกษา ปีการศึกษา 2560)</t>
  </si>
  <si>
    <t>สาขาวิชาการสอนวิทยาศาสตร์ (นักศึกษาภาคพิเศษตามแผนรับนักศึกษา ปีการศึกษา 2560)</t>
  </si>
  <si>
    <t>สาขาวิชาการสอนวิทยาศาสตร์ รุ่น ………. เข้าปี …………. (ภาค…………..)</t>
  </si>
  <si>
    <t>สาขา ป.วิชาชีพครู (นักศึกษาภาคปกติตามแผนรับนักศึกษา ปีการศึกษา 2560)</t>
  </si>
  <si>
    <t>สาขา ป.วิชาชีพครู (นักศึกษาภาคพิเศษตามแผนรับนักศึกษา ปีการศึกษา 2560)</t>
  </si>
  <si>
    <t>สาขาวิชาวิทยาการสารสนเทศและเทคโนโลยี  (ป.โท) รุ่น ...... เข้าปี ............ (ภาค ..............)</t>
  </si>
  <si>
    <t>การบริหารการพัฒนา รุ่น ………. เข้าปี …………. (ภาค…………..)</t>
  </si>
  <si>
    <t>สาขาวิชาการสอนวิทยาศาตร์ รุ่น ………. เข้าปี …………. (ภาค…………..)</t>
  </si>
  <si>
    <t>การวิจัยและพัฒนาการศึกษา รุ่น ………. เข้าปี …………. (ภาค…………..)</t>
  </si>
  <si>
    <t>สาขาวิชาวิทยาการสารสนเทศและเทคโนโลยี  (ป.โท) รุ่น ...... เข้าปี ......... (ภาค ...............)</t>
  </si>
  <si>
    <t>สรุปประมาณการรายรับนักศึกษา บัณฑิตวิทยาลัย ประจำปีงบประมาณ พ.ศ. 2560
(1 ตุลาคม 2559 - 30 กันยายน 2560)</t>
  </si>
  <si>
    <t>สำนักงานบัณฑิตวิทยาลัย</t>
  </si>
  <si>
    <t>สาขาวิชาการบริหารและพัฒนาการศึกษา (ป.เอก)</t>
  </si>
  <si>
    <t>สาขาวิชาการบริหารการศึกษา</t>
  </si>
  <si>
    <t>ชื่อเดิม สาขาวิชานวัตกรรมการบริหารการศึกษา</t>
  </si>
  <si>
    <t>สาขาวิชาการบริหารและพัฒนาการศึกษา (ป.โท)</t>
  </si>
  <si>
    <t>สาขาวิชาการบริหารการศึกษา (ป.โท)</t>
  </si>
  <si>
    <t>สาขาวิชายุทธศาสตร์การพัฒนา (ป.โท)</t>
  </si>
  <si>
    <t>สาขาวิชาหลักสูตรและการสอน (ป.โท)</t>
  </si>
  <si>
    <t>ประกาศนียบัตรบัณฑิตวิชาชีพครู (ป.โท)</t>
  </si>
  <si>
    <t>สาขาวิชาฟิสิกส์ (ป.โท)</t>
  </si>
  <si>
    <t>สาขาวิชารัฐประศาสนศาสตร์ (ป.โท)</t>
  </si>
  <si>
    <t>สาขาวิชาการวิจัยและพัฒนาการศึกษา (ป.โท)</t>
  </si>
  <si>
    <t>สาขาวิชาวิทยาการสารสนเทศและเทคโนโลยี (ป.โท)</t>
  </si>
  <si>
    <r>
      <t xml:space="preserve">สาขาการจัดการอาชีวอุตฯ   </t>
    </r>
    <r>
      <rPr>
        <b/>
        <sz val="16"/>
        <color indexed="10"/>
        <rFont val="TH SarabunPSK"/>
        <family val="2"/>
      </rPr>
      <t>(ปิดแล้ว)</t>
    </r>
  </si>
  <si>
    <t>สาขาวิทยาศาสตร์ศึกษา ปิดแล้ว</t>
  </si>
  <si>
    <t>สาขาการจัดการอาชีวอุตฯ ปิดแล้ว</t>
  </si>
  <si>
    <t>สาขาวิชาการบริหารและพัฒนาการศึกษา (ป.โท) รุ่น ……. เข้าปี …......…. (ภาค…....…..)</t>
  </si>
  <si>
    <t>การบริหารการศึกษาและภาวะผู้นำ รุ่น ………. เข้าปี …………. (ภาค…………..)</t>
  </si>
  <si>
    <t>สรุปประมาณการรายรับค่ารักษาสภาพ บัณฑิตวิทยาลัย ปีงบประมาณ พ.ศ. 2560</t>
  </si>
  <si>
    <t>สรุปประมาณการรายรับ บัณฑิตวิทยาลัย ประจำปีงบประมาณ พ.ศ. 2560</t>
  </si>
  <si>
    <t>สาขาวิชาการบริหารการพัฒนา รุ่น ………. เข้าปี …………. (ภาค…………..)</t>
  </si>
  <si>
    <t>สาขาวิชาการบริหารการพัฒนา (นักศึกษาภาคพิเศษตามแผนรับนักศึกษา  2560)</t>
  </si>
  <si>
    <t>สาขาวิชาการบริหารการพัฒนา (นักศึกษาภาคปกติตามแผนรับนักศึกษา  2560)</t>
  </si>
  <si>
    <t>สาขาวิชาการบริหารและพัฒนาการศึกษา  (ป.โท) รุ่น ….. เข้าปี ………. (ภาค…....)</t>
  </si>
  <si>
    <t>สาขาวิชาการบริหารและพัฒนาการศึกษา (นักศึกษาภาคปกติตามแผนรับนักศึกษา 2560)</t>
  </si>
  <si>
    <t>สาขาวิชาการบริหารและพัฒนาการศึกษา (นักศึกษาภาคพิเศษตามแผนรับนักศึกษา 2560)</t>
  </si>
  <si>
    <t>สาขาการบริหารและพัฒนาการศึกษา รุ่น ………. เข้าปี …………. (ภาค…………..)</t>
  </si>
  <si>
    <t>สาขาการบริหารและพัฒนาการศึกษา (นักศึกษาภาคพิเศษตามแผนรับนักศึกษา  2560)</t>
  </si>
  <si>
    <t>สาขาการบริหารและพัฒนาการศึกษา (นักศึกษาภาคปกติตามแผนรับนักศึกษา  2560)</t>
  </si>
  <si>
    <t>สาขาวิจัยหลักสูตรและการสอน รุ่น ………. เข้าปี …………. (ภาค…………..)</t>
  </si>
  <si>
    <t>สาขาวิจัยหลักสูตรและการสอน (นักศึกษาภาคพิเศษตามแผนรับนักศึกษา  2560)</t>
  </si>
  <si>
    <t>สาขาวิจัยหลักสูตรและการสอน (นักศึกษาภาคปกติตามแผนรับนักศึกษา  2560)</t>
  </si>
  <si>
    <t>สาขาวิชาการบริหารการศึกษาและภาวะผู้นำ รุ่น ………. เข้าปี …………. (ภาค…………..)</t>
  </si>
  <si>
    <t>สาขาวิชาการบริหารการศึกษาและภาวะผู้นำ (นักศึกษาภาคพิเศษตามแผนรับนักศึกษา  2560)</t>
  </si>
  <si>
    <t>สาขาวิชาการบริหารการศึกษาและภาวะผู้นำ (นักศึกษาภาคปกติตามแผนรับนักศึกษา  2560)</t>
  </si>
  <si>
    <t>สาขาวิชาการวิจัยและพัฒนาการศึกษา ป.โท รุ่น ………. เข้าปี …………. (ภาค…………..)</t>
  </si>
  <si>
    <t>สาขาวิชาฟิสิกส์ ป.โท รุ่น ………. เข้าปี …………. (ภาค…………..)</t>
  </si>
  <si>
    <t>สาขาวิชาฟิสิกส์ ป.โท (นักศึกษาภาคปกติตามแผนรับนักศึกษา ปีการศึกษา 2560)</t>
  </si>
  <si>
    <t>สาขาวิชาฟิสิกส์ ป.โท (นักศึกษาภาคพิเศษตามแผนรับนักศึกษา ปีการศึกษา 2560)</t>
  </si>
  <si>
    <t>สาขาวิชารัฐประศาสนศาสตร์ รุ่น ………. เข้าปี …………. (ภาค…………..)</t>
  </si>
  <si>
    <t>สาขาวิชารัฐประศาสนศาสตร์  (นักศึกษาภาคพิเศษตามแผนรับนักศึกษา ปีการศึกษา 2560)</t>
  </si>
  <si>
    <t>สาขาวิชารัฐประศาสนศาสตร์   (นักศึกษาภาคปกติตามแผนรับนักศึกษา ปีการศึกษา 2560)</t>
  </si>
  <si>
    <t>สาขาวิชาหลักสูตรและการสอน รุ่น ………. เข้าปี …………. (ภาค…………..)</t>
  </si>
  <si>
    <t>สาขาวิชาหลักสูตรและการสอน  (นักศึกษาภาคพิเศษตามแผนรับนักศึกษา ปีการศึกษา 2560)</t>
  </si>
  <si>
    <t>สาขาวิชาหลักสูตรและการสอน   (นักศึกษาภาคปกติตามแผนรับนักศึกษา ปีการศึกษา 2560)</t>
  </si>
  <si>
    <t>สาขาวิชายุทธศาสตร์การพัฒนา รุ่น ………. เข้าปี …………. (ภาค…………..)</t>
  </si>
  <si>
    <t>สาขาวิชายุทธศาสตร์การพัฒนา  (นักศึกษาภาคพิเศษตามแผนรับนักศึกษา ปีการศึกษา 2560)</t>
  </si>
  <si>
    <t>สาขาวิชายุทธศาสตร์การพัฒนา   (นักศึกษาภาคปกติตามแผนรับนักศึกษา ปีการศึกษา 2560)</t>
  </si>
  <si>
    <t>สาขาวิชาการบริหารการศึกษา รุ่น ………. เข้าปี …………. (ภาค…………..)</t>
  </si>
  <si>
    <t>สาขาวิชาการบริหารการศึกษา (นักศึกษาภาคพิเศษตามแผนรับนักศึกษา ปีการศึกษา 2560)</t>
  </si>
  <si>
    <t>สาขาวิชาการบริหารการศึกษา  (นักศึกษาภาคปกติตามแผนรับนักศึกษา ปีการศึกษา 2560)</t>
  </si>
  <si>
    <t>สาขาวิชาฟิสิกส์ ป.เอก</t>
  </si>
  <si>
    <t>สาขาวิชาวิจัยหลักสูตรและการสอน</t>
  </si>
  <si>
    <t>สาขาวิชาการบริหารและพัฒนาการศึกษา ป.เอก</t>
  </si>
  <si>
    <t>สาขาวิชาการบริหารการพัฒนา ป.เอก</t>
  </si>
  <si>
    <t>สรุปประมาณการรายรับค่าสอบวิทยานิพนธ์ บัณฑิตวิทยาลัย ปีงบประมาณ พ.ศ. 2560</t>
  </si>
  <si>
    <t>สาขาวิชาการบริหารและพัฒนาการศึกษา (ป.โท) รุ่น ………. เข้าปี …...... (ภาค…....…..)</t>
  </si>
  <si>
    <t>ลำดับที่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</si>
</sst>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  <numFmt numFmtId="193" formatCode="_-* #,##0.000_-;\-* #,##0.000_-;_-* &quot;-&quot;??_-;_-@_-"/>
    <numFmt numFmtId="194" formatCode="_-* #,##0.0000_-;\-* #,##0.0000_-;_-* &quot;-&quot;??_-;_-@_-"/>
    <numFmt numFmtId="195" formatCode="_-* #,##0.00000_-;\-* #,##0.00000_-;_-* &quot;-&quot;??_-;_-@_-"/>
    <numFmt numFmtId="196" formatCode="_-* #,##0.0_-;\-* #,##0.0_-;_-* &quot;-&quot;?_-;_-@_-"/>
    <numFmt numFmtId="197" formatCode="\+_-* #,##0_-;\-* #,##0_-;_-* &quot;-&quot;??_-;_-@_-"/>
    <numFmt numFmtId="198" formatCode="\+#,##0;\-#,##0"/>
    <numFmt numFmtId="199" formatCode="_-* #,##0.000_-;\-* #,##0.000_-;_-* &quot;-&quot;???_-;_-@_-"/>
    <numFmt numFmtId="200" formatCode="#,##0.0"/>
    <numFmt numFmtId="201" formatCode="0.000"/>
  </numFmts>
  <fonts count="80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6"/>
      <name val="AngsanaUPC"/>
      <family val="1"/>
    </font>
    <font>
      <b/>
      <sz val="18"/>
      <name val="AngsanaUPC"/>
      <family val="1"/>
    </font>
    <font>
      <b/>
      <sz val="16"/>
      <name val="AngsanaUPC"/>
      <family val="1"/>
    </font>
    <font>
      <i/>
      <sz val="16"/>
      <name val="AngsanaUPC"/>
      <family val="1"/>
    </font>
    <font>
      <b/>
      <sz val="18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20"/>
      <name val="TH SarabunPSK"/>
      <family val="2"/>
    </font>
    <font>
      <b/>
      <sz val="20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8"/>
      <name val="TH SarabunPSK"/>
      <family val="2"/>
    </font>
    <font>
      <sz val="16"/>
      <color indexed="10"/>
      <name val="TH SarabunPSK"/>
      <family val="2"/>
    </font>
    <font>
      <b/>
      <sz val="20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36"/>
      <name val="TH SarabunPSK"/>
      <family val="2"/>
    </font>
    <font>
      <b/>
      <sz val="14"/>
      <color indexed="36"/>
      <name val="TH SarabunPSK"/>
      <family val="2"/>
    </font>
    <font>
      <sz val="16"/>
      <color indexed="36"/>
      <name val="TH SarabunPSK"/>
      <family val="2"/>
    </font>
    <font>
      <sz val="20"/>
      <color indexed="36"/>
      <name val="TH SarabunPSK"/>
      <family val="2"/>
    </font>
    <font>
      <sz val="18"/>
      <color indexed="36"/>
      <name val="TH SarabunPSK"/>
      <family val="2"/>
    </font>
    <font>
      <sz val="14"/>
      <color indexed="36"/>
      <name val="TH SarabunPSK"/>
      <family val="2"/>
    </font>
    <font>
      <sz val="14"/>
      <color indexed="10"/>
      <name val="TH SarabunPSK"/>
      <family val="2"/>
    </font>
    <font>
      <sz val="16"/>
      <color indexed="30"/>
      <name val="TH SarabunPSK"/>
      <family val="2"/>
    </font>
    <font>
      <sz val="16"/>
      <color indexed="4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7030A0"/>
      <name val="TH SarabunPSK"/>
      <family val="2"/>
    </font>
    <font>
      <b/>
      <sz val="14"/>
      <color rgb="FF7030A0"/>
      <name val="TH SarabunPSK"/>
      <family val="2"/>
    </font>
    <font>
      <sz val="16"/>
      <color rgb="FF7030A0"/>
      <name val="TH SarabunPSK"/>
      <family val="2"/>
    </font>
    <font>
      <sz val="20"/>
      <color rgb="FF7030A0"/>
      <name val="TH SarabunPSK"/>
      <family val="2"/>
    </font>
    <font>
      <sz val="18"/>
      <color rgb="FF7030A0"/>
      <name val="TH SarabunPSK"/>
      <family val="2"/>
    </font>
    <font>
      <sz val="16"/>
      <color rgb="FFFF0000"/>
      <name val="TH SarabunPSK"/>
      <family val="2"/>
    </font>
    <font>
      <sz val="14"/>
      <color rgb="FF7030A0"/>
      <name val="TH SarabunPSK"/>
      <family val="2"/>
    </font>
    <font>
      <sz val="14"/>
      <color rgb="FFFF0000"/>
      <name val="TH SarabunPSK"/>
      <family val="2"/>
    </font>
    <font>
      <sz val="16"/>
      <color rgb="FF0070C0"/>
      <name val="TH SarabunPSK"/>
      <family val="2"/>
    </font>
    <font>
      <sz val="16"/>
      <color rgb="FF00B0F0"/>
      <name val="TH SarabunPSK"/>
      <family val="2"/>
    </font>
    <font>
      <b/>
      <sz val="16"/>
      <color rgb="FFFF0000"/>
      <name val="TH SarabunPSK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hair"/>
    </border>
    <border>
      <left style="thin">
        <color indexed="8"/>
      </left>
      <right style="thin">
        <color indexed="8"/>
      </right>
      <top style="thin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thin"/>
    </border>
    <border>
      <left style="thin"/>
      <right style="thin">
        <color indexed="8"/>
      </right>
      <top style="thin"/>
      <bottom style="hair"/>
    </border>
    <border>
      <left style="thin"/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 style="hair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hair"/>
      <bottom style="thin"/>
    </border>
    <border>
      <left style="thin"/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21" borderId="0" applyNumberFormat="0" applyBorder="0" applyAlignment="0" applyProtection="0"/>
    <xf numFmtId="0" fontId="60" fillId="22" borderId="1" applyNumberFormat="0" applyAlignment="0" applyProtection="0"/>
    <xf numFmtId="0" fontId="61" fillId="23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4" fillId="19" borderId="5" applyNumberFormat="0" applyAlignment="0" applyProtection="0"/>
    <xf numFmtId="0" fontId="0" fillId="31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68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38" applyNumberFormat="1" applyFont="1" applyAlignment="1">
      <alignment horizontal="center"/>
    </xf>
    <xf numFmtId="43" fontId="4" fillId="0" borderId="0" xfId="38" applyFont="1" applyAlignment="1">
      <alignment/>
    </xf>
    <xf numFmtId="192" fontId="4" fillId="0" borderId="0" xfId="38" applyNumberFormat="1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43" fontId="6" fillId="4" borderId="10" xfId="38" applyFont="1" applyFill="1" applyBorder="1" applyAlignment="1">
      <alignment horizontal="center" vertical="center" wrapText="1"/>
    </xf>
    <xf numFmtId="192" fontId="6" fillId="4" borderId="10" xfId="38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92" fontId="4" fillId="0" borderId="11" xfId="38" applyNumberFormat="1" applyFont="1" applyFill="1" applyBorder="1" applyAlignment="1">
      <alignment/>
    </xf>
    <xf numFmtId="192" fontId="4" fillId="0" borderId="12" xfId="38" applyNumberFormat="1" applyFont="1" applyFill="1" applyBorder="1" applyAlignment="1">
      <alignment/>
    </xf>
    <xf numFmtId="192" fontId="4" fillId="0" borderId="13" xfId="38" applyNumberFormat="1" applyFont="1" applyFill="1" applyBorder="1" applyAlignment="1">
      <alignment horizontal="center"/>
    </xf>
    <xf numFmtId="192" fontId="4" fillId="0" borderId="13" xfId="38" applyNumberFormat="1" applyFont="1" applyFill="1" applyBorder="1" applyAlignment="1">
      <alignment/>
    </xf>
    <xf numFmtId="192" fontId="4" fillId="0" borderId="11" xfId="38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92" fontId="4" fillId="0" borderId="12" xfId="38" applyNumberFormat="1" applyFont="1" applyFill="1" applyBorder="1" applyAlignment="1">
      <alignment horizontal="center"/>
    </xf>
    <xf numFmtId="3" fontId="6" fillId="4" borderId="10" xfId="38" applyNumberFormat="1" applyFont="1" applyFill="1" applyBorder="1" applyAlignment="1">
      <alignment horizontal="center" vertical="center" wrapText="1"/>
    </xf>
    <xf numFmtId="192" fontId="4" fillId="0" borderId="0" xfId="38" applyNumberFormat="1" applyFont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Border="1" applyAlignment="1">
      <alignment/>
    </xf>
    <xf numFmtId="3" fontId="4" fillId="0" borderId="15" xfId="38" applyNumberFormat="1" applyFont="1" applyBorder="1" applyAlignment="1">
      <alignment horizontal="center"/>
    </xf>
    <xf numFmtId="43" fontId="4" fillId="0" borderId="15" xfId="38" applyFont="1" applyBorder="1" applyAlignment="1">
      <alignment/>
    </xf>
    <xf numFmtId="192" fontId="4" fillId="0" borderId="15" xfId="38" applyNumberFormat="1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Fill="1" applyBorder="1" applyAlignment="1">
      <alignment/>
    </xf>
    <xf numFmtId="3" fontId="4" fillId="0" borderId="0" xfId="38" applyNumberFormat="1" applyFont="1" applyBorder="1" applyAlignment="1">
      <alignment horizontal="center"/>
    </xf>
    <xf numFmtId="43" fontId="4" fillId="0" borderId="0" xfId="38" applyFont="1" applyBorder="1" applyAlignment="1">
      <alignment/>
    </xf>
    <xf numFmtId="0" fontId="4" fillId="0" borderId="17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92" fontId="4" fillId="0" borderId="0" xfId="38" applyNumberFormat="1" applyFont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13" xfId="0" applyFont="1" applyFill="1" applyBorder="1" applyAlignment="1">
      <alignment horizontal="left" wrapText="1" indent="1"/>
    </xf>
    <xf numFmtId="192" fontId="4" fillId="32" borderId="0" xfId="0" applyNumberFormat="1" applyFont="1" applyFill="1" applyBorder="1" applyAlignment="1">
      <alignment/>
    </xf>
    <xf numFmtId="192" fontId="4" fillId="32" borderId="0" xfId="38" applyNumberFormat="1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92" fontId="7" fillId="0" borderId="11" xfId="38" applyNumberFormat="1" applyFont="1" applyFill="1" applyBorder="1" applyAlignment="1">
      <alignment horizontal="left" indent="1"/>
    </xf>
    <xf numFmtId="192" fontId="7" fillId="0" borderId="12" xfId="38" applyNumberFormat="1" applyFont="1" applyFill="1" applyBorder="1" applyAlignment="1">
      <alignment horizontal="left" indent="1"/>
    </xf>
    <xf numFmtId="0" fontId="6" fillId="0" borderId="17" xfId="0" applyFont="1" applyFill="1" applyBorder="1" applyAlignment="1">
      <alignment/>
    </xf>
    <xf numFmtId="0" fontId="6" fillId="4" borderId="10" xfId="0" applyFont="1" applyFill="1" applyBorder="1" applyAlignment="1">
      <alignment horizontal="center"/>
    </xf>
    <xf numFmtId="192" fontId="6" fillId="4" borderId="10" xfId="38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192" fontId="6" fillId="0" borderId="0" xfId="38" applyNumberFormat="1" applyFont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92" fontId="4" fillId="0" borderId="0" xfId="0" applyNumberFormat="1" applyFont="1" applyBorder="1" applyAlignment="1">
      <alignment/>
    </xf>
    <xf numFmtId="192" fontId="4" fillId="0" borderId="0" xfId="0" applyNumberFormat="1" applyFont="1" applyFill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Border="1" applyAlignment="1">
      <alignment/>
    </xf>
    <xf numFmtId="3" fontId="4" fillId="0" borderId="20" xfId="38" applyNumberFormat="1" applyFont="1" applyBorder="1" applyAlignment="1">
      <alignment horizontal="center"/>
    </xf>
    <xf numFmtId="43" fontId="4" fillId="0" borderId="20" xfId="38" applyFont="1" applyBorder="1" applyAlignment="1">
      <alignment/>
    </xf>
    <xf numFmtId="192" fontId="4" fillId="0" borderId="20" xfId="38" applyNumberFormat="1" applyFont="1" applyBorder="1" applyAlignment="1">
      <alignment/>
    </xf>
    <xf numFmtId="0" fontId="4" fillId="0" borderId="21" xfId="0" applyFont="1" applyFill="1" applyBorder="1" applyAlignment="1">
      <alignment/>
    </xf>
    <xf numFmtId="0" fontId="9" fillId="0" borderId="0" xfId="0" applyFont="1" applyAlignment="1">
      <alignment/>
    </xf>
    <xf numFmtId="192" fontId="9" fillId="0" borderId="0" xfId="38" applyNumberFormat="1" applyFont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Fill="1" applyAlignment="1">
      <alignment/>
    </xf>
    <xf numFmtId="43" fontId="11" fillId="33" borderId="11" xfId="0" applyNumberFormat="1" applyFont="1" applyFill="1" applyBorder="1" applyAlignment="1">
      <alignment/>
    </xf>
    <xf numFmtId="192" fontId="11" fillId="0" borderId="11" xfId="0" applyNumberFormat="1" applyFont="1" applyFill="1" applyBorder="1" applyAlignment="1">
      <alignment/>
    </xf>
    <xf numFmtId="192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92" fontId="11" fillId="0" borderId="0" xfId="38" applyNumberFormat="1" applyFont="1" applyAlignment="1">
      <alignment/>
    </xf>
    <xf numFmtId="0" fontId="11" fillId="0" borderId="0" xfId="0" applyFont="1" applyBorder="1" applyAlignment="1">
      <alignment/>
    </xf>
    <xf numFmtId="192" fontId="11" fillId="0" borderId="0" xfId="0" applyNumberFormat="1" applyFont="1" applyBorder="1" applyAlignment="1">
      <alignment/>
    </xf>
    <xf numFmtId="192" fontId="11" fillId="0" borderId="12" xfId="0" applyNumberFormat="1" applyFont="1" applyBorder="1" applyAlignment="1">
      <alignment/>
    </xf>
    <xf numFmtId="192" fontId="11" fillId="0" borderId="12" xfId="0" applyNumberFormat="1" applyFont="1" applyFill="1" applyBorder="1" applyAlignment="1">
      <alignment/>
    </xf>
    <xf numFmtId="196" fontId="9" fillId="0" borderId="0" xfId="0" applyNumberFormat="1" applyFont="1" applyAlignment="1">
      <alignment/>
    </xf>
    <xf numFmtId="192" fontId="9" fillId="0" borderId="0" xfId="0" applyNumberFormat="1" applyFont="1" applyAlignment="1">
      <alignment/>
    </xf>
    <xf numFmtId="43" fontId="12" fillId="0" borderId="0" xfId="38" applyFont="1" applyAlignment="1">
      <alignment/>
    </xf>
    <xf numFmtId="43" fontId="12" fillId="0" borderId="0" xfId="0" applyNumberFormat="1" applyFont="1" applyAlignment="1">
      <alignment/>
    </xf>
    <xf numFmtId="0" fontId="13" fillId="0" borderId="0" xfId="0" applyFont="1" applyAlignment="1">
      <alignment/>
    </xf>
    <xf numFmtId="192" fontId="13" fillId="0" borderId="0" xfId="0" applyNumberFormat="1" applyFont="1" applyAlignment="1">
      <alignment/>
    </xf>
    <xf numFmtId="192" fontId="13" fillId="0" borderId="0" xfId="38" applyNumberFormat="1" applyFont="1" applyAlignment="1">
      <alignment/>
    </xf>
    <xf numFmtId="0" fontId="13" fillId="0" borderId="0" xfId="0" applyFont="1" applyBorder="1" applyAlignment="1">
      <alignment/>
    </xf>
    <xf numFmtId="192" fontId="13" fillId="34" borderId="0" xfId="0" applyNumberFormat="1" applyFont="1" applyFill="1" applyAlignment="1">
      <alignment/>
    </xf>
    <xf numFmtId="43" fontId="12" fillId="34" borderId="0" xfId="38" applyFont="1" applyFill="1" applyAlignment="1">
      <alignment/>
    </xf>
    <xf numFmtId="43" fontId="11" fillId="0" borderId="0" xfId="0" applyNumberFormat="1" applyFont="1" applyAlignment="1">
      <alignment/>
    </xf>
    <xf numFmtId="192" fontId="11" fillId="34" borderId="0" xfId="38" applyNumberFormat="1" applyFont="1" applyFill="1" applyAlignment="1">
      <alignment/>
    </xf>
    <xf numFmtId="43" fontId="11" fillId="0" borderId="0" xfId="38" applyFont="1" applyAlignment="1">
      <alignment/>
    </xf>
    <xf numFmtId="0" fontId="14" fillId="0" borderId="0" xfId="0" applyFont="1" applyBorder="1" applyAlignment="1">
      <alignment horizontal="center"/>
    </xf>
    <xf numFmtId="43" fontId="11" fillId="33" borderId="22" xfId="0" applyNumberFormat="1" applyFont="1" applyFill="1" applyBorder="1" applyAlignment="1">
      <alignment/>
    </xf>
    <xf numFmtId="43" fontId="11" fillId="0" borderId="23" xfId="0" applyNumberFormat="1" applyFont="1" applyFill="1" applyBorder="1" applyAlignment="1">
      <alignment horizontal="center"/>
    </xf>
    <xf numFmtId="43" fontId="11" fillId="0" borderId="23" xfId="0" applyNumberFormat="1" applyFont="1" applyBorder="1" applyAlignment="1">
      <alignment horizontal="center"/>
    </xf>
    <xf numFmtId="0" fontId="11" fillId="33" borderId="24" xfId="0" applyFont="1" applyFill="1" applyBorder="1" applyAlignment="1">
      <alignment horizontal="center"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 vertical="top"/>
    </xf>
    <xf numFmtId="0" fontId="16" fillId="0" borderId="2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92" fontId="16" fillId="0" borderId="10" xfId="38" applyNumberFormat="1" applyFont="1" applyFill="1" applyBorder="1" applyAlignment="1">
      <alignment horizontal="center" vertical="center" wrapText="1"/>
    </xf>
    <xf numFmtId="196" fontId="16" fillId="0" borderId="10" xfId="0" applyNumberFormat="1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192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35" borderId="27" xfId="0" applyFont="1" applyFill="1" applyBorder="1" applyAlignment="1">
      <alignment horizontal="center" vertical="center" wrapText="1"/>
    </xf>
    <xf numFmtId="0" fontId="16" fillId="35" borderId="28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16" fillId="35" borderId="30" xfId="0" applyFont="1" applyFill="1" applyBorder="1" applyAlignment="1">
      <alignment horizontal="center" vertical="center" wrapText="1"/>
    </xf>
    <xf numFmtId="192" fontId="11" fillId="0" borderId="31" xfId="0" applyNumberFormat="1" applyFont="1" applyFill="1" applyBorder="1" applyAlignment="1">
      <alignment/>
    </xf>
    <xf numFmtId="192" fontId="11" fillId="0" borderId="23" xfId="0" applyNumberFormat="1" applyFont="1" applyFill="1" applyBorder="1" applyAlignment="1">
      <alignment/>
    </xf>
    <xf numFmtId="0" fontId="11" fillId="33" borderId="32" xfId="0" applyFont="1" applyFill="1" applyBorder="1" applyAlignment="1">
      <alignment vertical="top" wrapText="1"/>
    </xf>
    <xf numFmtId="192" fontId="11" fillId="33" borderId="32" xfId="38" applyNumberFormat="1" applyFont="1" applyFill="1" applyBorder="1" applyAlignment="1">
      <alignment horizontal="center" vertical="top" wrapText="1"/>
    </xf>
    <xf numFmtId="192" fontId="11" fillId="33" borderId="10" xfId="38" applyNumberFormat="1" applyFont="1" applyFill="1" applyBorder="1" applyAlignment="1">
      <alignment vertical="top"/>
    </xf>
    <xf numFmtId="192" fontId="11" fillId="33" borderId="31" xfId="38" applyNumberFormat="1" applyFont="1" applyFill="1" applyBorder="1" applyAlignment="1">
      <alignment horizontal="center" vertical="top" wrapText="1"/>
    </xf>
    <xf numFmtId="192" fontId="11" fillId="33" borderId="11" xfId="38" applyNumberFormat="1" applyFont="1" applyFill="1" applyBorder="1" applyAlignment="1">
      <alignment horizontal="center" vertical="top" wrapText="1"/>
    </xf>
    <xf numFmtId="0" fontId="11" fillId="33" borderId="33" xfId="0" applyFont="1" applyFill="1" applyBorder="1" applyAlignment="1">
      <alignment vertical="top" wrapText="1"/>
    </xf>
    <xf numFmtId="192" fontId="11" fillId="33" borderId="33" xfId="38" applyNumberFormat="1" applyFont="1" applyFill="1" applyBorder="1" applyAlignment="1">
      <alignment horizontal="center" vertical="top" wrapText="1"/>
    </xf>
    <xf numFmtId="0" fontId="15" fillId="36" borderId="34" xfId="0" applyFont="1" applyFill="1" applyBorder="1" applyAlignment="1">
      <alignment horizontal="center" vertical="center" wrapText="1"/>
    </xf>
    <xf numFmtId="192" fontId="11" fillId="37" borderId="0" xfId="0" applyNumberFormat="1" applyFont="1" applyFill="1" applyBorder="1" applyAlignment="1">
      <alignment/>
    </xf>
    <xf numFmtId="192" fontId="17" fillId="0" borderId="0" xfId="38" applyNumberFormat="1" applyFont="1" applyAlignment="1">
      <alignment/>
    </xf>
    <xf numFmtId="0" fontId="68" fillId="0" borderId="0" xfId="0" applyFont="1" applyBorder="1" applyAlignment="1">
      <alignment/>
    </xf>
    <xf numFmtId="0" fontId="69" fillId="0" borderId="0" xfId="0" applyFont="1" applyFill="1" applyBorder="1" applyAlignment="1">
      <alignment horizontal="center" vertical="center" wrapText="1"/>
    </xf>
    <xf numFmtId="0" fontId="70" fillId="0" borderId="0" xfId="0" applyFont="1" applyBorder="1" applyAlignment="1">
      <alignment/>
    </xf>
    <xf numFmtId="0" fontId="71" fillId="0" borderId="0" xfId="0" applyFont="1" applyBorder="1" applyAlignment="1">
      <alignment/>
    </xf>
    <xf numFmtId="192" fontId="9" fillId="0" borderId="0" xfId="38" applyNumberFormat="1" applyFont="1" applyBorder="1" applyAlignment="1">
      <alignment/>
    </xf>
    <xf numFmtId="192" fontId="16" fillId="0" borderId="0" xfId="38" applyNumberFormat="1" applyFont="1" applyFill="1" applyBorder="1" applyAlignment="1">
      <alignment horizontal="center" vertical="center" wrapText="1"/>
    </xf>
    <xf numFmtId="192" fontId="11" fillId="0" borderId="0" xfId="38" applyNumberFormat="1" applyFont="1" applyBorder="1" applyAlignment="1">
      <alignment/>
    </xf>
    <xf numFmtId="192" fontId="13" fillId="0" borderId="0" xfId="38" applyNumberFormat="1" applyFont="1" applyBorder="1" applyAlignment="1">
      <alignment/>
    </xf>
    <xf numFmtId="192" fontId="17" fillId="0" borderId="0" xfId="0" applyNumberFormat="1" applyFont="1" applyAlignment="1">
      <alignment/>
    </xf>
    <xf numFmtId="192" fontId="17" fillId="0" borderId="0" xfId="38" applyNumberFormat="1" applyFont="1" applyBorder="1" applyAlignment="1">
      <alignment/>
    </xf>
    <xf numFmtId="192" fontId="72" fillId="0" borderId="0" xfId="38" applyNumberFormat="1" applyFont="1" applyBorder="1" applyAlignment="1">
      <alignment/>
    </xf>
    <xf numFmtId="192" fontId="10" fillId="37" borderId="13" xfId="38" applyNumberFormat="1" applyFont="1" applyFill="1" applyBorder="1" applyAlignment="1">
      <alignment horizontal="center" vertical="top" wrapText="1"/>
    </xf>
    <xf numFmtId="192" fontId="10" fillId="37" borderId="0" xfId="0" applyNumberFormat="1" applyFont="1" applyFill="1" applyBorder="1" applyAlignment="1">
      <alignment vertical="top"/>
    </xf>
    <xf numFmtId="0" fontId="10" fillId="37" borderId="0" xfId="0" applyFont="1" applyFill="1" applyBorder="1" applyAlignment="1">
      <alignment vertical="top"/>
    </xf>
    <xf numFmtId="192" fontId="10" fillId="37" borderId="10" xfId="38" applyNumberFormat="1" applyFont="1" applyFill="1" applyBorder="1" applyAlignment="1">
      <alignment horizontal="center" vertical="top" wrapText="1"/>
    </xf>
    <xf numFmtId="192" fontId="10" fillId="37" borderId="0" xfId="0" applyNumberFormat="1" applyFont="1" applyFill="1" applyBorder="1" applyAlignment="1">
      <alignment horizontal="center"/>
    </xf>
    <xf numFmtId="0" fontId="11" fillId="37" borderId="0" xfId="0" applyFont="1" applyFill="1" applyBorder="1" applyAlignment="1">
      <alignment/>
    </xf>
    <xf numFmtId="192" fontId="10" fillId="37" borderId="10" xfId="38" applyNumberFormat="1" applyFont="1" applyFill="1" applyBorder="1" applyAlignment="1">
      <alignment vertical="top" wrapText="1"/>
    </xf>
    <xf numFmtId="0" fontId="10" fillId="37" borderId="35" xfId="0" applyFont="1" applyFill="1" applyBorder="1" applyAlignment="1">
      <alignment vertical="top"/>
    </xf>
    <xf numFmtId="0" fontId="10" fillId="37" borderId="10" xfId="0" applyFont="1" applyFill="1" applyBorder="1" applyAlignment="1">
      <alignment vertical="top"/>
    </xf>
    <xf numFmtId="192" fontId="11" fillId="37" borderId="0" xfId="0" applyNumberFormat="1" applyFont="1" applyFill="1" applyBorder="1" applyAlignment="1">
      <alignment vertical="top"/>
    </xf>
    <xf numFmtId="0" fontId="11" fillId="37" borderId="0" xfId="0" applyFont="1" applyFill="1" applyBorder="1" applyAlignment="1">
      <alignment vertical="top"/>
    </xf>
    <xf numFmtId="0" fontId="11" fillId="37" borderId="35" xfId="0" applyFont="1" applyFill="1" applyBorder="1" applyAlignment="1">
      <alignment vertical="top"/>
    </xf>
    <xf numFmtId="0" fontId="11" fillId="37" borderId="10" xfId="0" applyFont="1" applyFill="1" applyBorder="1" applyAlignment="1">
      <alignment vertical="top"/>
    </xf>
    <xf numFmtId="192" fontId="10" fillId="37" borderId="0" xfId="0" applyNumberFormat="1" applyFont="1" applyFill="1" applyBorder="1" applyAlignment="1">
      <alignment/>
    </xf>
    <xf numFmtId="0" fontId="11" fillId="33" borderId="0" xfId="0" applyFont="1" applyFill="1" applyAlignment="1">
      <alignment vertical="top"/>
    </xf>
    <xf numFmtId="0" fontId="11" fillId="0" borderId="36" xfId="0" applyFont="1" applyFill="1" applyBorder="1" applyAlignment="1">
      <alignment horizontal="center"/>
    </xf>
    <xf numFmtId="43" fontId="11" fillId="0" borderId="37" xfId="0" applyNumberFormat="1" applyFont="1" applyFill="1" applyBorder="1" applyAlignment="1">
      <alignment/>
    </xf>
    <xf numFmtId="0" fontId="11" fillId="0" borderId="38" xfId="0" applyFont="1" applyFill="1" applyBorder="1" applyAlignment="1">
      <alignment horizontal="center"/>
    </xf>
    <xf numFmtId="43" fontId="11" fillId="0" borderId="22" xfId="0" applyNumberFormat="1" applyFont="1" applyFill="1" applyBorder="1" applyAlignment="1">
      <alignment/>
    </xf>
    <xf numFmtId="0" fontId="11" fillId="0" borderId="24" xfId="0" applyFont="1" applyFill="1" applyBorder="1" applyAlignment="1">
      <alignment horizontal="center"/>
    </xf>
    <xf numFmtId="43" fontId="11" fillId="33" borderId="23" xfId="0" applyNumberFormat="1" applyFont="1" applyFill="1" applyBorder="1" applyAlignment="1">
      <alignment horizontal="center"/>
    </xf>
    <xf numFmtId="192" fontId="11" fillId="33" borderId="23" xfId="0" applyNumberFormat="1" applyFont="1" applyFill="1" applyBorder="1" applyAlignment="1">
      <alignment horizontal="center"/>
    </xf>
    <xf numFmtId="192" fontId="11" fillId="33" borderId="23" xfId="0" applyNumberFormat="1" applyFont="1" applyFill="1" applyBorder="1" applyAlignment="1">
      <alignment/>
    </xf>
    <xf numFmtId="0" fontId="11" fillId="33" borderId="22" xfId="0" applyFont="1" applyFill="1" applyBorder="1" applyAlignment="1">
      <alignment horizontal="center"/>
    </xf>
    <xf numFmtId="192" fontId="10" fillId="35" borderId="39" xfId="0" applyNumberFormat="1" applyFont="1" applyFill="1" applyBorder="1" applyAlignment="1">
      <alignment/>
    </xf>
    <xf numFmtId="192" fontId="11" fillId="35" borderId="40" xfId="0" applyNumberFormat="1" applyFont="1" applyFill="1" applyBorder="1" applyAlignment="1">
      <alignment/>
    </xf>
    <xf numFmtId="0" fontId="11" fillId="0" borderId="41" xfId="0" applyFont="1" applyBorder="1" applyAlignment="1">
      <alignment horizontal="center"/>
    </xf>
    <xf numFmtId="43" fontId="11" fillId="0" borderId="42" xfId="0" applyNumberFormat="1" applyFont="1" applyBorder="1" applyAlignment="1">
      <alignment/>
    </xf>
    <xf numFmtId="192" fontId="11" fillId="0" borderId="39" xfId="0" applyNumberFormat="1" applyFont="1" applyFill="1" applyBorder="1" applyAlignment="1">
      <alignment/>
    </xf>
    <xf numFmtId="192" fontId="11" fillId="0" borderId="40" xfId="0" applyNumberFormat="1" applyFont="1" applyFill="1" applyBorder="1" applyAlignment="1">
      <alignment/>
    </xf>
    <xf numFmtId="43" fontId="11" fillId="36" borderId="22" xfId="0" applyNumberFormat="1" applyFont="1" applyFill="1" applyBorder="1" applyAlignment="1">
      <alignment/>
    </xf>
    <xf numFmtId="192" fontId="11" fillId="36" borderId="31" xfId="0" applyNumberFormat="1" applyFont="1" applyFill="1" applyBorder="1" applyAlignment="1">
      <alignment/>
    </xf>
    <xf numFmtId="43" fontId="11" fillId="33" borderId="43" xfId="0" applyNumberFormat="1" applyFont="1" applyFill="1" applyBorder="1" applyAlignment="1">
      <alignment/>
    </xf>
    <xf numFmtId="43" fontId="73" fillId="0" borderId="23" xfId="0" applyNumberFormat="1" applyFont="1" applyFill="1" applyBorder="1" applyAlignment="1">
      <alignment horizontal="center"/>
    </xf>
    <xf numFmtId="192" fontId="11" fillId="0" borderId="23" xfId="0" applyNumberFormat="1" applyFont="1" applyBorder="1" applyAlignment="1">
      <alignment/>
    </xf>
    <xf numFmtId="43" fontId="12" fillId="0" borderId="0" xfId="38" applyFont="1" applyBorder="1" applyAlignment="1">
      <alignment/>
    </xf>
    <xf numFmtId="192" fontId="11" fillId="0" borderId="27" xfId="0" applyNumberFormat="1" applyFont="1" applyBorder="1" applyAlignment="1">
      <alignment/>
    </xf>
    <xf numFmtId="192" fontId="11" fillId="0" borderId="28" xfId="0" applyNumberFormat="1" applyFont="1" applyBorder="1" applyAlignment="1">
      <alignment/>
    </xf>
    <xf numFmtId="192" fontId="11" fillId="0" borderId="29" xfId="0" applyNumberFormat="1" applyFont="1" applyBorder="1" applyAlignment="1">
      <alignment/>
    </xf>
    <xf numFmtId="0" fontId="11" fillId="33" borderId="44" xfId="0" applyFont="1" applyFill="1" applyBorder="1" applyAlignment="1">
      <alignment vertical="top" wrapText="1"/>
    </xf>
    <xf numFmtId="192" fontId="11" fillId="33" borderId="44" xfId="38" applyNumberFormat="1" applyFont="1" applyFill="1" applyBorder="1" applyAlignment="1">
      <alignment horizontal="center" vertical="top" wrapText="1"/>
    </xf>
    <xf numFmtId="192" fontId="11" fillId="33" borderId="13" xfId="38" applyNumberFormat="1" applyFont="1" applyFill="1" applyBorder="1" applyAlignment="1">
      <alignment horizontal="center" vertical="top" wrapText="1"/>
    </xf>
    <xf numFmtId="0" fontId="11" fillId="33" borderId="45" xfId="0" applyFont="1" applyFill="1" applyBorder="1" applyAlignment="1">
      <alignment vertical="top" wrapText="1"/>
    </xf>
    <xf numFmtId="192" fontId="11" fillId="33" borderId="45" xfId="38" applyNumberFormat="1" applyFont="1" applyFill="1" applyBorder="1" applyAlignment="1">
      <alignment horizontal="center" vertical="top" wrapText="1"/>
    </xf>
    <xf numFmtId="0" fontId="11" fillId="33" borderId="46" xfId="0" applyFont="1" applyFill="1" applyBorder="1" applyAlignment="1">
      <alignment vertical="top"/>
    </xf>
    <xf numFmtId="0" fontId="11" fillId="33" borderId="47" xfId="0" applyFont="1" applyFill="1" applyBorder="1" applyAlignment="1">
      <alignment vertical="top"/>
    </xf>
    <xf numFmtId="0" fontId="11" fillId="33" borderId="13" xfId="0" applyFont="1" applyFill="1" applyBorder="1" applyAlignment="1">
      <alignment vertical="top" wrapText="1"/>
    </xf>
    <xf numFmtId="0" fontId="11" fillId="37" borderId="0" xfId="0" applyFont="1" applyFill="1" applyAlignment="1">
      <alignment/>
    </xf>
    <xf numFmtId="0" fontId="11" fillId="33" borderId="11" xfId="0" applyFont="1" applyFill="1" applyBorder="1" applyAlignment="1">
      <alignment vertical="top" wrapText="1"/>
    </xf>
    <xf numFmtId="192" fontId="11" fillId="33" borderId="0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192" fontId="10" fillId="0" borderId="0" xfId="0" applyNumberFormat="1" applyFont="1" applyBorder="1" applyAlignment="1">
      <alignment/>
    </xf>
    <xf numFmtId="192" fontId="11" fillId="0" borderId="0" xfId="0" applyNumberFormat="1" applyFont="1" applyFill="1" applyAlignment="1">
      <alignment/>
    </xf>
    <xf numFmtId="192" fontId="11" fillId="0" borderId="0" xfId="38" applyNumberFormat="1" applyFont="1" applyFill="1" applyAlignment="1">
      <alignment/>
    </xf>
    <xf numFmtId="192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92" fontId="11" fillId="0" borderId="0" xfId="38" applyNumberFormat="1" applyFont="1" applyFill="1" applyBorder="1" applyAlignment="1">
      <alignment/>
    </xf>
    <xf numFmtId="43" fontId="11" fillId="0" borderId="0" xfId="38" applyFont="1" applyFill="1" applyBorder="1" applyAlignment="1">
      <alignment/>
    </xf>
    <xf numFmtId="43" fontId="11" fillId="0" borderId="11" xfId="0" applyNumberFormat="1" applyFont="1" applyFill="1" applyBorder="1" applyAlignment="1">
      <alignment/>
    </xf>
    <xf numFmtId="43" fontId="11" fillId="0" borderId="0" xfId="0" applyNumberFormat="1" applyFont="1" applyFill="1" applyBorder="1" applyAlignment="1">
      <alignment horizontal="center"/>
    </xf>
    <xf numFmtId="43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/>
    </xf>
    <xf numFmtId="192" fontId="12" fillId="0" borderId="0" xfId="0" applyNumberFormat="1" applyFont="1" applyAlignment="1">
      <alignment/>
    </xf>
    <xf numFmtId="192" fontId="12" fillId="0" borderId="0" xfId="38" applyNumberFormat="1" applyFont="1" applyAlignment="1">
      <alignment/>
    </xf>
    <xf numFmtId="0" fontId="12" fillId="0" borderId="0" xfId="0" applyFont="1" applyBorder="1" applyAlignment="1">
      <alignment/>
    </xf>
    <xf numFmtId="192" fontId="12" fillId="0" borderId="0" xfId="38" applyNumberFormat="1" applyFont="1" applyBorder="1" applyAlignment="1">
      <alignment/>
    </xf>
    <xf numFmtId="0" fontId="74" fillId="0" borderId="0" xfId="0" applyFont="1" applyBorder="1" applyAlignment="1">
      <alignment/>
    </xf>
    <xf numFmtId="0" fontId="75" fillId="0" borderId="0" xfId="0" applyFont="1" applyAlignment="1">
      <alignment/>
    </xf>
    <xf numFmtId="192" fontId="75" fillId="0" borderId="0" xfId="0" applyNumberFormat="1" applyFont="1" applyAlignment="1">
      <alignment/>
    </xf>
    <xf numFmtId="192" fontId="75" fillId="0" borderId="0" xfId="38" applyNumberFormat="1" applyFont="1" applyAlignment="1">
      <alignment/>
    </xf>
    <xf numFmtId="0" fontId="75" fillId="0" borderId="0" xfId="0" applyFont="1" applyBorder="1" applyAlignment="1">
      <alignment/>
    </xf>
    <xf numFmtId="192" fontId="75" fillId="0" borderId="0" xfId="38" applyNumberFormat="1" applyFont="1" applyBorder="1" applyAlignment="1">
      <alignment/>
    </xf>
    <xf numFmtId="196" fontId="12" fillId="0" borderId="0" xfId="0" applyNumberFormat="1" applyFont="1" applyAlignment="1">
      <alignment/>
    </xf>
    <xf numFmtId="43" fontId="12" fillId="0" borderId="0" xfId="38" applyFont="1" applyFill="1" applyBorder="1" applyAlignment="1">
      <alignment/>
    </xf>
    <xf numFmtId="43" fontId="16" fillId="0" borderId="0" xfId="38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43" fontId="11" fillId="0" borderId="0" xfId="0" applyNumberFormat="1" applyFont="1" applyFill="1" applyBorder="1" applyAlignment="1">
      <alignment/>
    </xf>
    <xf numFmtId="192" fontId="10" fillId="35" borderId="10" xfId="0" applyNumberFormat="1" applyFont="1" applyFill="1" applyBorder="1" applyAlignment="1">
      <alignment/>
    </xf>
    <xf numFmtId="192" fontId="11" fillId="0" borderId="32" xfId="38" applyNumberFormat="1" applyFont="1" applyFill="1" applyBorder="1" applyAlignment="1">
      <alignment horizontal="center" vertical="top" wrapText="1"/>
    </xf>
    <xf numFmtId="192" fontId="10" fillId="0" borderId="0" xfId="38" applyNumberFormat="1" applyFont="1" applyFill="1" applyBorder="1" applyAlignment="1">
      <alignment horizontal="center" vertical="center"/>
    </xf>
    <xf numFmtId="192" fontId="10" fillId="0" borderId="0" xfId="0" applyNumberFormat="1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 wrapText="1"/>
    </xf>
    <xf numFmtId="192" fontId="11" fillId="35" borderId="10" xfId="0" applyNumberFormat="1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43" fontId="11" fillId="0" borderId="13" xfId="0" applyNumberFormat="1" applyFont="1" applyFill="1" applyBorder="1" applyAlignment="1">
      <alignment/>
    </xf>
    <xf numFmtId="192" fontId="11" fillId="0" borderId="13" xfId="0" applyNumberFormat="1" applyFont="1" applyFill="1" applyBorder="1" applyAlignment="1">
      <alignment/>
    </xf>
    <xf numFmtId="43" fontId="11" fillId="0" borderId="13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192" fontId="11" fillId="0" borderId="11" xfId="0" applyNumberFormat="1" applyFont="1" applyFill="1" applyBorder="1" applyAlignment="1">
      <alignment horizontal="center"/>
    </xf>
    <xf numFmtId="43" fontId="11" fillId="0" borderId="11" xfId="0" applyNumberFormat="1" applyFont="1" applyFill="1" applyBorder="1" applyAlignment="1">
      <alignment horizontal="center"/>
    </xf>
    <xf numFmtId="43" fontId="11" fillId="33" borderId="12" xfId="0" applyNumberFormat="1" applyFont="1" applyFill="1" applyBorder="1" applyAlignment="1">
      <alignment/>
    </xf>
    <xf numFmtId="43" fontId="10" fillId="0" borderId="26" xfId="0" applyNumberFormat="1" applyFont="1" applyFill="1" applyBorder="1" applyAlignment="1">
      <alignment horizontal="center"/>
    </xf>
    <xf numFmtId="0" fontId="11" fillId="0" borderId="46" xfId="0" applyFont="1" applyBorder="1" applyAlignment="1">
      <alignment/>
    </xf>
    <xf numFmtId="0" fontId="11" fillId="0" borderId="48" xfId="0" applyFont="1" applyBorder="1" applyAlignment="1">
      <alignment/>
    </xf>
    <xf numFmtId="0" fontId="11" fillId="0" borderId="47" xfId="0" applyFont="1" applyBorder="1" applyAlignment="1">
      <alignment/>
    </xf>
    <xf numFmtId="0" fontId="11" fillId="33" borderId="31" xfId="0" applyFont="1" applyFill="1" applyBorder="1" applyAlignment="1">
      <alignment vertical="top" wrapText="1"/>
    </xf>
    <xf numFmtId="0" fontId="11" fillId="33" borderId="48" xfId="0" applyFont="1" applyFill="1" applyBorder="1" applyAlignment="1">
      <alignment vertical="top"/>
    </xf>
    <xf numFmtId="192" fontId="10" fillId="37" borderId="10" xfId="38" applyNumberFormat="1" applyFont="1" applyFill="1" applyBorder="1" applyAlignment="1">
      <alignment/>
    </xf>
    <xf numFmtId="0" fontId="11" fillId="33" borderId="49" xfId="0" applyFont="1" applyFill="1" applyBorder="1" applyAlignment="1">
      <alignment horizontal="center" vertical="top" wrapText="1"/>
    </xf>
    <xf numFmtId="192" fontId="10" fillId="33" borderId="50" xfId="38" applyNumberFormat="1" applyFont="1" applyFill="1" applyBorder="1" applyAlignment="1">
      <alignment vertical="top"/>
    </xf>
    <xf numFmtId="192" fontId="10" fillId="33" borderId="11" xfId="38" applyNumberFormat="1" applyFont="1" applyFill="1" applyBorder="1" applyAlignment="1">
      <alignment vertical="top"/>
    </xf>
    <xf numFmtId="192" fontId="10" fillId="37" borderId="10" xfId="38" applyNumberFormat="1" applyFont="1" applyFill="1" applyBorder="1" applyAlignment="1">
      <alignment vertical="top"/>
    </xf>
    <xf numFmtId="192" fontId="10" fillId="33" borderId="31" xfId="38" applyNumberFormat="1" applyFont="1" applyFill="1" applyBorder="1" applyAlignment="1">
      <alignment vertical="top"/>
    </xf>
    <xf numFmtId="0" fontId="11" fillId="33" borderId="51" xfId="0" applyFont="1" applyFill="1" applyBorder="1" applyAlignment="1">
      <alignment horizontal="center" vertical="top" wrapText="1"/>
    </xf>
    <xf numFmtId="192" fontId="10" fillId="33" borderId="52" xfId="38" applyNumberFormat="1" applyFont="1" applyFill="1" applyBorder="1" applyAlignment="1">
      <alignment vertical="top"/>
    </xf>
    <xf numFmtId="0" fontId="11" fillId="33" borderId="53" xfId="0" applyFont="1" applyFill="1" applyBorder="1" applyAlignment="1">
      <alignment horizontal="center" vertical="top" wrapText="1"/>
    </xf>
    <xf numFmtId="192" fontId="10" fillId="33" borderId="12" xfId="38" applyNumberFormat="1" applyFont="1" applyFill="1" applyBorder="1" applyAlignment="1">
      <alignment vertical="top"/>
    </xf>
    <xf numFmtId="0" fontId="11" fillId="33" borderId="54" xfId="0" applyFont="1" applyFill="1" applyBorder="1" applyAlignment="1">
      <alignment horizontal="center" vertical="top" wrapText="1"/>
    </xf>
    <xf numFmtId="192" fontId="10" fillId="33" borderId="13" xfId="38" applyNumberFormat="1" applyFont="1" applyFill="1" applyBorder="1" applyAlignment="1">
      <alignment vertical="top"/>
    </xf>
    <xf numFmtId="0" fontId="11" fillId="33" borderId="55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 wrapText="1"/>
    </xf>
    <xf numFmtId="0" fontId="11" fillId="33" borderId="31" xfId="0" applyFont="1" applyFill="1" applyBorder="1" applyAlignment="1">
      <alignment horizontal="center" vertical="top" wrapText="1"/>
    </xf>
    <xf numFmtId="192" fontId="20" fillId="0" borderId="0" xfId="38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19" fillId="0" borderId="56" xfId="0" applyFont="1" applyBorder="1" applyAlignment="1">
      <alignment horizontal="center"/>
    </xf>
    <xf numFmtId="192" fontId="11" fillId="0" borderId="0" xfId="38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5" fillId="38" borderId="34" xfId="0" applyFont="1" applyFill="1" applyBorder="1" applyAlignment="1">
      <alignment horizontal="center" vertical="center" wrapText="1"/>
    </xf>
    <xf numFmtId="192" fontId="10" fillId="38" borderId="10" xfId="38" applyNumberFormat="1" applyFont="1" applyFill="1" applyBorder="1" applyAlignment="1">
      <alignment horizontal="center" vertical="top" wrapText="1"/>
    </xf>
    <xf numFmtId="192" fontId="10" fillId="38" borderId="10" xfId="38" applyNumberFormat="1" applyFont="1" applyFill="1" applyBorder="1" applyAlignment="1">
      <alignment/>
    </xf>
    <xf numFmtId="192" fontId="11" fillId="38" borderId="0" xfId="38" applyNumberFormat="1" applyFont="1" applyFill="1" applyBorder="1" applyAlignment="1">
      <alignment/>
    </xf>
    <xf numFmtId="192" fontId="11" fillId="38" borderId="0" xfId="0" applyNumberFormat="1" applyFont="1" applyFill="1" applyBorder="1" applyAlignment="1">
      <alignment/>
    </xf>
    <xf numFmtId="0" fontId="11" fillId="38" borderId="0" xfId="0" applyFont="1" applyFill="1" applyBorder="1" applyAlignment="1">
      <alignment/>
    </xf>
    <xf numFmtId="0" fontId="20" fillId="38" borderId="0" xfId="0" applyFont="1" applyFill="1" applyBorder="1" applyAlignment="1">
      <alignment/>
    </xf>
    <xf numFmtId="0" fontId="11" fillId="0" borderId="57" xfId="0" applyFont="1" applyBorder="1" applyAlignment="1">
      <alignment horizontal="center" vertical="top" wrapText="1"/>
    </xf>
    <xf numFmtId="0" fontId="11" fillId="0" borderId="32" xfId="0" applyFont="1" applyBorder="1" applyAlignment="1">
      <alignment vertical="top" wrapText="1"/>
    </xf>
    <xf numFmtId="192" fontId="11" fillId="0" borderId="32" xfId="38" applyNumberFormat="1" applyFont="1" applyBorder="1" applyAlignment="1">
      <alignment horizontal="center" vertical="top" wrapText="1"/>
    </xf>
    <xf numFmtId="192" fontId="11" fillId="4" borderId="32" xfId="38" applyNumberFormat="1" applyFont="1" applyFill="1" applyBorder="1" applyAlignment="1">
      <alignment horizontal="center" vertical="top" wrapText="1"/>
    </xf>
    <xf numFmtId="192" fontId="10" fillId="0" borderId="50" xfId="38" applyNumberFormat="1" applyFont="1" applyBorder="1" applyAlignment="1">
      <alignment vertical="top"/>
    </xf>
    <xf numFmtId="192" fontId="11" fillId="0" borderId="0" xfId="38" applyNumberFormat="1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8" fillId="0" borderId="0" xfId="0" applyFont="1" applyBorder="1" applyAlignment="1">
      <alignment vertical="top"/>
    </xf>
    <xf numFmtId="0" fontId="18" fillId="0" borderId="0" xfId="0" applyFont="1" applyAlignment="1">
      <alignment vertical="top"/>
    </xf>
    <xf numFmtId="192" fontId="11" fillId="0" borderId="58" xfId="38" applyNumberFormat="1" applyFont="1" applyFill="1" applyBorder="1" applyAlignment="1">
      <alignment horizontal="center" vertical="top" wrapText="1"/>
    </xf>
    <xf numFmtId="0" fontId="11" fillId="0" borderId="57" xfId="0" applyFont="1" applyFill="1" applyBorder="1" applyAlignment="1">
      <alignment horizontal="center" vertical="top" wrapText="1"/>
    </xf>
    <xf numFmtId="192" fontId="10" fillId="0" borderId="50" xfId="38" applyNumberFormat="1" applyFont="1" applyFill="1" applyBorder="1" applyAlignment="1">
      <alignment vertical="top"/>
    </xf>
    <xf numFmtId="192" fontId="11" fillId="0" borderId="0" xfId="38" applyNumberFormat="1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/>
    </xf>
    <xf numFmtId="0" fontId="18" fillId="0" borderId="0" xfId="0" applyFont="1" applyFill="1" applyAlignment="1">
      <alignment vertical="top"/>
    </xf>
    <xf numFmtId="192" fontId="10" fillId="38" borderId="10" xfId="38" applyNumberFormat="1" applyFont="1" applyFill="1" applyBorder="1" applyAlignment="1">
      <alignment vertical="top"/>
    </xf>
    <xf numFmtId="192" fontId="10" fillId="38" borderId="0" xfId="38" applyNumberFormat="1" applyFont="1" applyFill="1" applyBorder="1" applyAlignment="1">
      <alignment vertical="top"/>
    </xf>
    <xf numFmtId="192" fontId="10" fillId="38" borderId="0" xfId="0" applyNumberFormat="1" applyFont="1" applyFill="1" applyBorder="1" applyAlignment="1">
      <alignment vertical="top"/>
    </xf>
    <xf numFmtId="0" fontId="21" fillId="38" borderId="0" xfId="0" applyFont="1" applyFill="1" applyBorder="1" applyAlignment="1">
      <alignment vertical="top"/>
    </xf>
    <xf numFmtId="0" fontId="21" fillId="38" borderId="35" xfId="0" applyFont="1" applyFill="1" applyBorder="1" applyAlignment="1">
      <alignment vertical="top"/>
    </xf>
    <xf numFmtId="0" fontId="21" fillId="38" borderId="10" xfId="0" applyFont="1" applyFill="1" applyBorder="1" applyAlignment="1">
      <alignment vertical="top"/>
    </xf>
    <xf numFmtId="192" fontId="10" fillId="0" borderId="11" xfId="38" applyNumberFormat="1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20" fillId="0" borderId="0" xfId="0" applyFont="1" applyAlignment="1">
      <alignment vertical="top"/>
    </xf>
    <xf numFmtId="192" fontId="11" fillId="38" borderId="0" xfId="0" applyNumberFormat="1" applyFont="1" applyFill="1" applyBorder="1" applyAlignment="1">
      <alignment vertical="top"/>
    </xf>
    <xf numFmtId="0" fontId="11" fillId="38" borderId="0" xfId="0" applyFont="1" applyFill="1" applyBorder="1" applyAlignment="1">
      <alignment vertical="top"/>
    </xf>
    <xf numFmtId="0" fontId="20" fillId="38" borderId="0" xfId="0" applyFont="1" applyFill="1" applyBorder="1" applyAlignment="1">
      <alignment vertical="top"/>
    </xf>
    <xf numFmtId="0" fontId="20" fillId="38" borderId="35" xfId="0" applyFont="1" applyFill="1" applyBorder="1" applyAlignment="1">
      <alignment vertical="top"/>
    </xf>
    <xf numFmtId="0" fontId="20" fillId="38" borderId="10" xfId="0" applyFont="1" applyFill="1" applyBorder="1" applyAlignment="1">
      <alignment vertical="top"/>
    </xf>
    <xf numFmtId="192" fontId="10" fillId="0" borderId="59" xfId="38" applyNumberFormat="1" applyFont="1" applyFill="1" applyBorder="1" applyAlignment="1">
      <alignment vertical="top"/>
    </xf>
    <xf numFmtId="0" fontId="11" fillId="0" borderId="32" xfId="0" applyFont="1" applyBorder="1" applyAlignment="1">
      <alignment horizontal="center" vertical="top" wrapText="1"/>
    </xf>
    <xf numFmtId="192" fontId="10" fillId="0" borderId="52" xfId="38" applyNumberFormat="1" applyFont="1" applyFill="1" applyBorder="1" applyAlignment="1">
      <alignment vertical="top"/>
    </xf>
    <xf numFmtId="0" fontId="11" fillId="0" borderId="32" xfId="0" applyFont="1" applyFill="1" applyBorder="1" applyAlignment="1">
      <alignment vertical="top" wrapText="1"/>
    </xf>
    <xf numFmtId="192" fontId="10" fillId="0" borderId="11" xfId="38" applyNumberFormat="1" applyFont="1" applyFill="1" applyBorder="1" applyAlignment="1">
      <alignment vertical="top"/>
    </xf>
    <xf numFmtId="0" fontId="10" fillId="38" borderId="0" xfId="0" applyFont="1" applyFill="1" applyBorder="1" applyAlignment="1">
      <alignment vertical="top"/>
    </xf>
    <xf numFmtId="0" fontId="11" fillId="0" borderId="57" xfId="0" applyFont="1" applyBorder="1" applyAlignment="1">
      <alignment vertical="top" wrapText="1"/>
    </xf>
    <xf numFmtId="192" fontId="11" fillId="0" borderId="57" xfId="38" applyNumberFormat="1" applyFont="1" applyBorder="1" applyAlignment="1">
      <alignment horizontal="center" vertical="top" wrapText="1"/>
    </xf>
    <xf numFmtId="192" fontId="11" fillId="4" borderId="57" xfId="38" applyNumberFormat="1" applyFont="1" applyFill="1" applyBorder="1" applyAlignment="1">
      <alignment horizontal="center" vertical="top" wrapText="1"/>
    </xf>
    <xf numFmtId="192" fontId="10" fillId="0" borderId="31" xfId="38" applyNumberFormat="1" applyFont="1" applyBorder="1" applyAlignment="1">
      <alignment vertical="top"/>
    </xf>
    <xf numFmtId="0" fontId="11" fillId="0" borderId="33" xfId="0" applyFont="1" applyBorder="1" applyAlignment="1">
      <alignment horizontal="center" vertical="top" wrapText="1"/>
    </xf>
    <xf numFmtId="0" fontId="11" fillId="0" borderId="33" xfId="0" applyFont="1" applyBorder="1" applyAlignment="1">
      <alignment vertical="top" wrapText="1"/>
    </xf>
    <xf numFmtId="192" fontId="11" fillId="0" borderId="33" xfId="38" applyNumberFormat="1" applyFont="1" applyBorder="1" applyAlignment="1">
      <alignment horizontal="center" vertical="top" wrapText="1"/>
    </xf>
    <xf numFmtId="192" fontId="11" fillId="4" borderId="33" xfId="38" applyNumberFormat="1" applyFont="1" applyFill="1" applyBorder="1" applyAlignment="1">
      <alignment horizontal="center" vertical="top" wrapText="1"/>
    </xf>
    <xf numFmtId="192" fontId="10" fillId="0" borderId="12" xfId="38" applyNumberFormat="1" applyFont="1" applyBorder="1" applyAlignment="1">
      <alignment vertical="top"/>
    </xf>
    <xf numFmtId="192" fontId="10" fillId="0" borderId="59" xfId="38" applyNumberFormat="1" applyFont="1" applyBorder="1" applyAlignment="1">
      <alignment vertical="top"/>
    </xf>
    <xf numFmtId="192" fontId="11" fillId="0" borderId="57" xfId="38" applyNumberFormat="1" applyFont="1" applyFill="1" applyBorder="1" applyAlignment="1">
      <alignment horizontal="center" vertical="top" wrapText="1"/>
    </xf>
    <xf numFmtId="3" fontId="11" fillId="0" borderId="0" xfId="0" applyNumberFormat="1" applyFont="1" applyBorder="1" applyAlignment="1">
      <alignment vertical="top"/>
    </xf>
    <xf numFmtId="192" fontId="18" fillId="0" borderId="0" xfId="0" applyNumberFormat="1" applyFont="1" applyBorder="1" applyAlignment="1">
      <alignment vertical="top"/>
    </xf>
    <xf numFmtId="192" fontId="10" fillId="0" borderId="52" xfId="38" applyNumberFormat="1" applyFont="1" applyBorder="1" applyAlignment="1">
      <alignment vertical="top"/>
    </xf>
    <xf numFmtId="192" fontId="11" fillId="0" borderId="60" xfId="38" applyNumberFormat="1" applyFont="1" applyBorder="1" applyAlignment="1">
      <alignment vertical="top"/>
    </xf>
    <xf numFmtId="0" fontId="11" fillId="0" borderId="60" xfId="0" applyFont="1" applyBorder="1" applyAlignment="1">
      <alignment vertical="top"/>
    </xf>
    <xf numFmtId="0" fontId="76" fillId="0" borderId="60" xfId="0" applyFont="1" applyBorder="1" applyAlignment="1">
      <alignment vertical="top"/>
    </xf>
    <xf numFmtId="192" fontId="11" fillId="0" borderId="61" xfId="38" applyNumberFormat="1" applyFont="1" applyBorder="1" applyAlignment="1">
      <alignment vertical="top"/>
    </xf>
    <xf numFmtId="0" fontId="11" fillId="0" borderId="61" xfId="0" applyFont="1" applyBorder="1" applyAlignment="1">
      <alignment vertical="top"/>
    </xf>
    <xf numFmtId="0" fontId="76" fillId="0" borderId="61" xfId="0" applyFont="1" applyBorder="1" applyAlignment="1">
      <alignment vertical="top"/>
    </xf>
    <xf numFmtId="192" fontId="11" fillId="0" borderId="33" xfId="38" applyNumberFormat="1" applyFont="1" applyFill="1" applyBorder="1" applyAlignment="1">
      <alignment horizontal="center" vertical="top" wrapText="1"/>
    </xf>
    <xf numFmtId="192" fontId="10" fillId="0" borderId="62" xfId="38" applyNumberFormat="1" applyFont="1" applyBorder="1" applyAlignment="1">
      <alignment vertical="top"/>
    </xf>
    <xf numFmtId="192" fontId="11" fillId="0" borderId="63" xfId="38" applyNumberFormat="1" applyFont="1" applyBorder="1" applyAlignment="1">
      <alignment vertical="top"/>
    </xf>
    <xf numFmtId="0" fontId="11" fillId="0" borderId="63" xfId="0" applyFont="1" applyBorder="1" applyAlignment="1">
      <alignment vertical="top"/>
    </xf>
    <xf numFmtId="0" fontId="76" fillId="0" borderId="63" xfId="0" applyFont="1" applyBorder="1" applyAlignment="1">
      <alignment vertical="top"/>
    </xf>
    <xf numFmtId="0" fontId="11" fillId="0" borderId="64" xfId="0" applyFont="1" applyBorder="1" applyAlignment="1">
      <alignment horizontal="center" vertical="top" wrapText="1"/>
    </xf>
    <xf numFmtId="0" fontId="11" fillId="0" borderId="64" xfId="0" applyFont="1" applyBorder="1" applyAlignment="1">
      <alignment vertical="top" wrapText="1"/>
    </xf>
    <xf numFmtId="192" fontId="11" fillId="0" borderId="64" xfId="38" applyNumberFormat="1" applyFont="1" applyBorder="1" applyAlignment="1">
      <alignment horizontal="center" vertical="top" wrapText="1"/>
    </xf>
    <xf numFmtId="192" fontId="11" fillId="0" borderId="64" xfId="38" applyNumberFormat="1" applyFont="1" applyFill="1" applyBorder="1" applyAlignment="1">
      <alignment horizontal="center" vertical="top" wrapText="1"/>
    </xf>
    <xf numFmtId="192" fontId="10" fillId="0" borderId="65" xfId="38" applyNumberFormat="1" applyFont="1" applyBorder="1" applyAlignment="1">
      <alignment vertical="top"/>
    </xf>
    <xf numFmtId="192" fontId="10" fillId="0" borderId="66" xfId="38" applyNumberFormat="1" applyFont="1" applyBorder="1" applyAlignment="1">
      <alignment vertical="top"/>
    </xf>
    <xf numFmtId="0" fontId="77" fillId="0" borderId="0" xfId="0" applyFont="1" applyBorder="1" applyAlignment="1">
      <alignment vertical="top"/>
    </xf>
    <xf numFmtId="0" fontId="77" fillId="0" borderId="0" xfId="0" applyFont="1" applyAlignment="1">
      <alignment vertical="top"/>
    </xf>
    <xf numFmtId="0" fontId="18" fillId="0" borderId="60" xfId="0" applyFont="1" applyBorder="1" applyAlignment="1">
      <alignment vertical="top"/>
    </xf>
    <xf numFmtId="192" fontId="11" fillId="0" borderId="61" xfId="38" applyNumberFormat="1" applyFont="1" applyBorder="1" applyAlignment="1">
      <alignment/>
    </xf>
    <xf numFmtId="0" fontId="11" fillId="0" borderId="61" xfId="0" applyFont="1" applyBorder="1" applyAlignment="1">
      <alignment/>
    </xf>
    <xf numFmtId="0" fontId="20" fillId="0" borderId="61" xfId="0" applyFont="1" applyBorder="1" applyAlignment="1">
      <alignment/>
    </xf>
    <xf numFmtId="192" fontId="11" fillId="0" borderId="63" xfId="38" applyNumberFormat="1" applyFont="1" applyBorder="1" applyAlignment="1">
      <alignment/>
    </xf>
    <xf numFmtId="0" fontId="11" fillId="0" borderId="63" xfId="0" applyFont="1" applyBorder="1" applyAlignment="1">
      <alignment/>
    </xf>
    <xf numFmtId="0" fontId="20" fillId="0" borderId="63" xfId="0" applyFont="1" applyBorder="1" applyAlignment="1">
      <alignment/>
    </xf>
    <xf numFmtId="192" fontId="20" fillId="0" borderId="0" xfId="0" applyNumberFormat="1" applyFont="1" applyBorder="1" applyAlignment="1">
      <alignment/>
    </xf>
    <xf numFmtId="192" fontId="20" fillId="0" borderId="0" xfId="38" applyNumberFormat="1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14" fillId="0" borderId="56" xfId="0" applyFont="1" applyBorder="1" applyAlignment="1">
      <alignment horizontal="center"/>
    </xf>
    <xf numFmtId="0" fontId="11" fillId="0" borderId="0" xfId="0" applyFont="1" applyAlignment="1">
      <alignment vertical="center"/>
    </xf>
    <xf numFmtId="192" fontId="10" fillId="38" borderId="0" xfId="38" applyNumberFormat="1" applyFont="1" applyFill="1" applyBorder="1" applyAlignment="1">
      <alignment/>
    </xf>
    <xf numFmtId="199" fontId="11" fillId="0" borderId="0" xfId="0" applyNumberFormat="1" applyFont="1" applyBorder="1" applyAlignment="1">
      <alignment vertical="top"/>
    </xf>
    <xf numFmtId="199" fontId="11" fillId="0" borderId="0" xfId="0" applyNumberFormat="1" applyFont="1" applyFill="1" applyBorder="1" applyAlignment="1">
      <alignment vertical="top"/>
    </xf>
    <xf numFmtId="0" fontId="10" fillId="38" borderId="35" xfId="0" applyFont="1" applyFill="1" applyBorder="1" applyAlignment="1">
      <alignment vertical="top"/>
    </xf>
    <xf numFmtId="0" fontId="10" fillId="38" borderId="10" xfId="0" applyFont="1" applyFill="1" applyBorder="1" applyAlignment="1">
      <alignment vertical="top"/>
    </xf>
    <xf numFmtId="0" fontId="11" fillId="38" borderId="35" xfId="0" applyFont="1" applyFill="1" applyBorder="1" applyAlignment="1">
      <alignment vertical="top"/>
    </xf>
    <xf numFmtId="0" fontId="11" fillId="38" borderId="10" xfId="0" applyFont="1" applyFill="1" applyBorder="1" applyAlignment="1">
      <alignment vertical="top"/>
    </xf>
    <xf numFmtId="192" fontId="11" fillId="0" borderId="0" xfId="0" applyNumberFormat="1" applyFont="1" applyBorder="1" applyAlignment="1">
      <alignment vertical="top"/>
    </xf>
    <xf numFmtId="0" fontId="11" fillId="0" borderId="67" xfId="0" applyFont="1" applyBorder="1" applyAlignment="1">
      <alignment horizontal="center" vertical="top" wrapText="1"/>
    </xf>
    <xf numFmtId="192" fontId="11" fillId="39" borderId="63" xfId="38" applyNumberFormat="1" applyFont="1" applyFill="1" applyBorder="1" applyAlignment="1">
      <alignment vertical="top"/>
    </xf>
    <xf numFmtId="0" fontId="11" fillId="39" borderId="63" xfId="0" applyFont="1" applyFill="1" applyBorder="1" applyAlignment="1">
      <alignment vertical="top"/>
    </xf>
    <xf numFmtId="0" fontId="11" fillId="39" borderId="68" xfId="0" applyFont="1" applyFill="1" applyBorder="1" applyAlignment="1">
      <alignment vertical="top"/>
    </xf>
    <xf numFmtId="0" fontId="11" fillId="39" borderId="62" xfId="0" applyFont="1" applyFill="1" applyBorder="1" applyAlignment="1">
      <alignment vertical="top"/>
    </xf>
    <xf numFmtId="192" fontId="78" fillId="0" borderId="0" xfId="38" applyNumberFormat="1" applyFont="1" applyFill="1" applyBorder="1" applyAlignment="1">
      <alignment vertical="top"/>
    </xf>
    <xf numFmtId="192" fontId="78" fillId="0" borderId="0" xfId="0" applyNumberFormat="1" applyFont="1" applyFill="1" applyBorder="1" applyAlignment="1">
      <alignment vertical="top"/>
    </xf>
    <xf numFmtId="0" fontId="78" fillId="0" borderId="0" xfId="0" applyFont="1" applyFill="1" applyBorder="1" applyAlignment="1">
      <alignment vertical="top"/>
    </xf>
    <xf numFmtId="0" fontId="78" fillId="0" borderId="35" xfId="0" applyFont="1" applyFill="1" applyBorder="1" applyAlignment="1">
      <alignment vertical="top"/>
    </xf>
    <xf numFmtId="0" fontId="78" fillId="0" borderId="10" xfId="0" applyFont="1" applyFill="1" applyBorder="1" applyAlignment="1">
      <alignment vertical="top"/>
    </xf>
    <xf numFmtId="0" fontId="11" fillId="0" borderId="32" xfId="0" applyFont="1" applyFill="1" applyBorder="1" applyAlignment="1">
      <alignment horizontal="center" vertical="top" wrapText="1"/>
    </xf>
    <xf numFmtId="0" fontId="11" fillId="0" borderId="33" xfId="0" applyFont="1" applyFill="1" applyBorder="1" applyAlignment="1">
      <alignment horizontal="center" vertical="top" wrapText="1"/>
    </xf>
    <xf numFmtId="0" fontId="11" fillId="0" borderId="33" xfId="0" applyFont="1" applyFill="1" applyBorder="1" applyAlignment="1">
      <alignment vertical="top" wrapText="1"/>
    </xf>
    <xf numFmtId="192" fontId="10" fillId="0" borderId="12" xfId="38" applyNumberFormat="1" applyFont="1" applyFill="1" applyBorder="1" applyAlignment="1">
      <alignment vertical="top"/>
    </xf>
    <xf numFmtId="192" fontId="11" fillId="0" borderId="60" xfId="38" applyNumberFormat="1" applyFont="1" applyFill="1" applyBorder="1" applyAlignment="1">
      <alignment vertical="top"/>
    </xf>
    <xf numFmtId="0" fontId="11" fillId="0" borderId="60" xfId="0" applyFont="1" applyFill="1" applyBorder="1" applyAlignment="1">
      <alignment vertical="top"/>
    </xf>
    <xf numFmtId="192" fontId="73" fillId="33" borderId="31" xfId="38" applyNumberFormat="1" applyFont="1" applyFill="1" applyBorder="1" applyAlignment="1">
      <alignment horizontal="center" vertical="top" wrapText="1"/>
    </xf>
    <xf numFmtId="192" fontId="73" fillId="33" borderId="11" xfId="38" applyNumberFormat="1" applyFont="1" applyFill="1" applyBorder="1" applyAlignment="1">
      <alignment horizontal="center" vertical="top" wrapText="1"/>
    </xf>
    <xf numFmtId="0" fontId="11" fillId="0" borderId="64" xfId="0" applyFont="1" applyFill="1" applyBorder="1" applyAlignment="1">
      <alignment horizontal="center" vertical="top" wrapText="1"/>
    </xf>
    <xf numFmtId="192" fontId="10" fillId="0" borderId="65" xfId="38" applyNumberFormat="1" applyFont="1" applyFill="1" applyBorder="1" applyAlignment="1">
      <alignment vertical="top"/>
    </xf>
    <xf numFmtId="192" fontId="10" fillId="0" borderId="62" xfId="38" applyNumberFormat="1" applyFont="1" applyFill="1" applyBorder="1" applyAlignment="1">
      <alignment vertical="top"/>
    </xf>
    <xf numFmtId="0" fontId="11" fillId="0" borderId="58" xfId="0" applyFont="1" applyBorder="1" applyAlignment="1">
      <alignment horizontal="center" vertical="top" wrapText="1"/>
    </xf>
    <xf numFmtId="0" fontId="11" fillId="0" borderId="58" xfId="0" applyFont="1" applyBorder="1" applyAlignment="1">
      <alignment vertical="top" wrapText="1"/>
    </xf>
    <xf numFmtId="192" fontId="11" fillId="0" borderId="58" xfId="38" applyNumberFormat="1" applyFont="1" applyBorder="1" applyAlignment="1">
      <alignment horizontal="center" vertical="top" wrapText="1"/>
    </xf>
    <xf numFmtId="192" fontId="10" fillId="0" borderId="69" xfId="38" applyNumberFormat="1" applyFont="1" applyBorder="1" applyAlignment="1">
      <alignment vertical="top"/>
    </xf>
    <xf numFmtId="0" fontId="20" fillId="13" borderId="26" xfId="0" applyFont="1" applyFill="1" applyBorder="1" applyAlignment="1">
      <alignment/>
    </xf>
    <xf numFmtId="0" fontId="21" fillId="13" borderId="70" xfId="0" applyFont="1" applyFill="1" applyBorder="1" applyAlignment="1">
      <alignment horizontal="right"/>
    </xf>
    <xf numFmtId="192" fontId="21" fillId="13" borderId="10" xfId="38" applyNumberFormat="1" applyFont="1" applyFill="1" applyBorder="1" applyAlignment="1">
      <alignment/>
    </xf>
    <xf numFmtId="0" fontId="10" fillId="13" borderId="26" xfId="0" applyFont="1" applyFill="1" applyBorder="1" applyAlignment="1">
      <alignment/>
    </xf>
    <xf numFmtId="0" fontId="10" fillId="13" borderId="70" xfId="0" applyFont="1" applyFill="1" applyBorder="1" applyAlignment="1">
      <alignment horizontal="right"/>
    </xf>
    <xf numFmtId="192" fontId="10" fillId="13" borderId="10" xfId="38" applyNumberFormat="1" applyFont="1" applyFill="1" applyBorder="1" applyAlignment="1">
      <alignment/>
    </xf>
    <xf numFmtId="43" fontId="10" fillId="0" borderId="70" xfId="0" applyNumberFormat="1" applyFont="1" applyFill="1" applyBorder="1" applyAlignment="1">
      <alignment/>
    </xf>
    <xf numFmtId="43" fontId="10" fillId="0" borderId="25" xfId="0" applyNumberFormat="1" applyFont="1" applyFill="1" applyBorder="1" applyAlignment="1">
      <alignment/>
    </xf>
    <xf numFmtId="192" fontId="10" fillId="0" borderId="70" xfId="0" applyNumberFormat="1" applyFont="1" applyFill="1" applyBorder="1" applyAlignment="1">
      <alignment/>
    </xf>
    <xf numFmtId="192" fontId="11" fillId="7" borderId="32" xfId="38" applyNumberFormat="1" applyFont="1" applyFill="1" applyBorder="1" applyAlignment="1">
      <alignment horizontal="center" vertical="top" wrapText="1"/>
    </xf>
    <xf numFmtId="0" fontId="11" fillId="7" borderId="49" xfId="0" applyFont="1" applyFill="1" applyBorder="1" applyAlignment="1">
      <alignment horizontal="center" vertical="top" wrapText="1"/>
    </xf>
    <xf numFmtId="0" fontId="11" fillId="7" borderId="32" xfId="0" applyFont="1" applyFill="1" applyBorder="1" applyAlignment="1">
      <alignment vertical="top" wrapText="1"/>
    </xf>
    <xf numFmtId="192" fontId="10" fillId="7" borderId="50" xfId="38" applyNumberFormat="1" applyFont="1" applyFill="1" applyBorder="1" applyAlignment="1">
      <alignment vertical="top"/>
    </xf>
    <xf numFmtId="192" fontId="10" fillId="7" borderId="11" xfId="38" applyNumberFormat="1" applyFont="1" applyFill="1" applyBorder="1" applyAlignment="1">
      <alignment vertical="top"/>
    </xf>
    <xf numFmtId="192" fontId="11" fillId="40" borderId="32" xfId="38" applyNumberFormat="1" applyFont="1" applyFill="1" applyBorder="1" applyAlignment="1">
      <alignment horizontal="center" vertical="top" wrapText="1"/>
    </xf>
    <xf numFmtId="192" fontId="11" fillId="33" borderId="71" xfId="38" applyNumberFormat="1" applyFont="1" applyFill="1" applyBorder="1" applyAlignment="1">
      <alignment horizontal="center" vertical="top" wrapText="1"/>
    </xf>
    <xf numFmtId="0" fontId="11" fillId="7" borderId="55" xfId="0" applyFont="1" applyFill="1" applyBorder="1" applyAlignment="1">
      <alignment horizontal="center" vertical="top" wrapText="1"/>
    </xf>
    <xf numFmtId="0" fontId="11" fillId="7" borderId="45" xfId="0" applyFont="1" applyFill="1" applyBorder="1" applyAlignment="1">
      <alignment vertical="top" wrapText="1"/>
    </xf>
    <xf numFmtId="192" fontId="11" fillId="7" borderId="45" xfId="38" applyNumberFormat="1" applyFont="1" applyFill="1" applyBorder="1" applyAlignment="1">
      <alignment horizontal="center" vertical="top" wrapText="1"/>
    </xf>
    <xf numFmtId="0" fontId="11" fillId="7" borderId="72" xfId="0" applyFont="1" applyFill="1" applyBorder="1" applyAlignment="1">
      <alignment horizontal="center" vertical="top" wrapText="1"/>
    </xf>
    <xf numFmtId="0" fontId="11" fillId="7" borderId="73" xfId="0" applyFont="1" applyFill="1" applyBorder="1" applyAlignment="1">
      <alignment vertical="top" wrapText="1"/>
    </xf>
    <xf numFmtId="192" fontId="11" fillId="7" borderId="73" xfId="38" applyNumberFormat="1" applyFont="1" applyFill="1" applyBorder="1" applyAlignment="1">
      <alignment horizontal="center" vertical="top" wrapText="1"/>
    </xf>
    <xf numFmtId="192" fontId="10" fillId="7" borderId="12" xfId="38" applyNumberFormat="1" applyFont="1" applyFill="1" applyBorder="1" applyAlignment="1">
      <alignment vertical="top"/>
    </xf>
    <xf numFmtId="192" fontId="11" fillId="40" borderId="44" xfId="38" applyNumberFormat="1" applyFont="1" applyFill="1" applyBorder="1" applyAlignment="1">
      <alignment horizontal="center" vertical="top" wrapText="1"/>
    </xf>
    <xf numFmtId="192" fontId="11" fillId="40" borderId="45" xfId="38" applyNumberFormat="1" applyFont="1" applyFill="1" applyBorder="1" applyAlignment="1">
      <alignment horizontal="center" vertical="top" wrapText="1"/>
    </xf>
    <xf numFmtId="192" fontId="11" fillId="40" borderId="71" xfId="38" applyNumberFormat="1" applyFont="1" applyFill="1" applyBorder="1" applyAlignment="1">
      <alignment horizontal="center" vertical="top" wrapText="1"/>
    </xf>
    <xf numFmtId="192" fontId="11" fillId="40" borderId="73" xfId="38" applyNumberFormat="1" applyFont="1" applyFill="1" applyBorder="1" applyAlignment="1">
      <alignment horizontal="center" vertical="top" wrapText="1"/>
    </xf>
    <xf numFmtId="0" fontId="11" fillId="7" borderId="51" xfId="0" applyFont="1" applyFill="1" applyBorder="1" applyAlignment="1">
      <alignment horizontal="center" vertical="top" wrapText="1"/>
    </xf>
    <xf numFmtId="192" fontId="10" fillId="7" borderId="52" xfId="38" applyNumberFormat="1" applyFont="1" applyFill="1" applyBorder="1" applyAlignment="1">
      <alignment vertical="top"/>
    </xf>
    <xf numFmtId="0" fontId="11" fillId="7" borderId="53" xfId="0" applyFont="1" applyFill="1" applyBorder="1" applyAlignment="1">
      <alignment horizontal="center" vertical="top" wrapText="1"/>
    </xf>
    <xf numFmtId="0" fontId="11" fillId="7" borderId="33" xfId="0" applyFont="1" applyFill="1" applyBorder="1" applyAlignment="1">
      <alignment vertical="top" wrapText="1"/>
    </xf>
    <xf numFmtId="192" fontId="11" fillId="7" borderId="33" xfId="38" applyNumberFormat="1" applyFont="1" applyFill="1" applyBorder="1" applyAlignment="1">
      <alignment horizontal="center" vertical="top" wrapText="1"/>
    </xf>
    <xf numFmtId="192" fontId="10" fillId="7" borderId="62" xfId="38" applyNumberFormat="1" applyFont="1" applyFill="1" applyBorder="1" applyAlignment="1">
      <alignment vertical="top"/>
    </xf>
    <xf numFmtId="192" fontId="11" fillId="40" borderId="58" xfId="38" applyNumberFormat="1" applyFont="1" applyFill="1" applyBorder="1" applyAlignment="1">
      <alignment horizontal="center" vertical="top" wrapText="1"/>
    </xf>
    <xf numFmtId="0" fontId="11" fillId="7" borderId="74" xfId="0" applyFont="1" applyFill="1" applyBorder="1" applyAlignment="1">
      <alignment horizontal="center" vertical="top" wrapText="1"/>
    </xf>
    <xf numFmtId="0" fontId="11" fillId="7" borderId="75" xfId="0" applyFont="1" applyFill="1" applyBorder="1" applyAlignment="1">
      <alignment vertical="top" wrapText="1"/>
    </xf>
    <xf numFmtId="192" fontId="11" fillId="7" borderId="75" xfId="38" applyNumberFormat="1" applyFont="1" applyFill="1" applyBorder="1" applyAlignment="1">
      <alignment horizontal="center" vertical="top" wrapText="1"/>
    </xf>
    <xf numFmtId="192" fontId="10" fillId="7" borderId="59" xfId="38" applyNumberFormat="1" applyFont="1" applyFill="1" applyBorder="1" applyAlignment="1">
      <alignment vertical="top"/>
    </xf>
    <xf numFmtId="192" fontId="11" fillId="40" borderId="75" xfId="38" applyNumberFormat="1" applyFont="1" applyFill="1" applyBorder="1" applyAlignment="1">
      <alignment horizontal="center" vertical="top" wrapText="1"/>
    </xf>
    <xf numFmtId="192" fontId="11" fillId="40" borderId="33" xfId="38" applyNumberFormat="1" applyFont="1" applyFill="1" applyBorder="1" applyAlignment="1">
      <alignment horizontal="center" vertical="top" wrapText="1"/>
    </xf>
    <xf numFmtId="192" fontId="11" fillId="40" borderId="44" xfId="38" applyNumberFormat="1" applyFont="1" applyFill="1" applyBorder="1" applyAlignment="1">
      <alignment vertical="top" wrapText="1"/>
    </xf>
    <xf numFmtId="192" fontId="11" fillId="0" borderId="44" xfId="38" applyNumberFormat="1" applyFont="1" applyFill="1" applyBorder="1" applyAlignment="1">
      <alignment horizontal="center" vertical="top" wrapText="1"/>
    </xf>
    <xf numFmtId="192" fontId="11" fillId="7" borderId="45" xfId="38" applyNumberFormat="1" applyFont="1" applyFill="1" applyBorder="1" applyAlignment="1">
      <alignment vertical="top" wrapText="1"/>
    </xf>
    <xf numFmtId="192" fontId="11" fillId="7" borderId="73" xfId="38" applyNumberFormat="1" applyFont="1" applyFill="1" applyBorder="1" applyAlignment="1">
      <alignment vertical="top" wrapText="1"/>
    </xf>
    <xf numFmtId="192" fontId="11" fillId="40" borderId="45" xfId="38" applyNumberFormat="1" applyFont="1" applyFill="1" applyBorder="1" applyAlignment="1">
      <alignment vertical="top" wrapText="1"/>
    </xf>
    <xf numFmtId="0" fontId="11" fillId="7" borderId="11" xfId="0" applyFont="1" applyFill="1" applyBorder="1" applyAlignment="1">
      <alignment horizontal="center" vertical="top" wrapText="1"/>
    </xf>
    <xf numFmtId="0" fontId="11" fillId="7" borderId="11" xfId="0" applyFont="1" applyFill="1" applyBorder="1" applyAlignment="1">
      <alignment vertical="top" wrapText="1"/>
    </xf>
    <xf numFmtId="192" fontId="11" fillId="7" borderId="11" xfId="38" applyNumberFormat="1" applyFont="1" applyFill="1" applyBorder="1" applyAlignment="1">
      <alignment vertical="top" wrapText="1"/>
    </xf>
    <xf numFmtId="192" fontId="11" fillId="7" borderId="11" xfId="38" applyNumberFormat="1" applyFont="1" applyFill="1" applyBorder="1" applyAlignment="1">
      <alignment horizontal="center" vertical="top" wrapText="1"/>
    </xf>
    <xf numFmtId="0" fontId="11" fillId="7" borderId="12" xfId="0" applyFont="1" applyFill="1" applyBorder="1" applyAlignment="1">
      <alignment horizontal="center" vertical="top" wrapText="1"/>
    </xf>
    <xf numFmtId="0" fontId="11" fillId="7" borderId="12" xfId="0" applyFont="1" applyFill="1" applyBorder="1" applyAlignment="1">
      <alignment vertical="top" wrapText="1"/>
    </xf>
    <xf numFmtId="192" fontId="11" fillId="7" borderId="12" xfId="38" applyNumberFormat="1" applyFont="1" applyFill="1" applyBorder="1" applyAlignment="1">
      <alignment vertical="top" wrapText="1"/>
    </xf>
    <xf numFmtId="192" fontId="11" fillId="7" borderId="12" xfId="38" applyNumberFormat="1" applyFont="1" applyFill="1" applyBorder="1" applyAlignment="1">
      <alignment horizontal="center" vertical="top" wrapText="1"/>
    </xf>
    <xf numFmtId="192" fontId="11" fillId="40" borderId="13" xfId="38" applyNumberFormat="1" applyFont="1" applyFill="1" applyBorder="1" applyAlignment="1">
      <alignment vertical="top" wrapText="1"/>
    </xf>
    <xf numFmtId="192" fontId="11" fillId="40" borderId="11" xfId="38" applyNumberFormat="1" applyFont="1" applyFill="1" applyBorder="1" applyAlignment="1">
      <alignment vertical="top" wrapText="1"/>
    </xf>
    <xf numFmtId="192" fontId="11" fillId="40" borderId="11" xfId="38" applyNumberFormat="1" applyFont="1" applyFill="1" applyBorder="1" applyAlignment="1">
      <alignment horizontal="center" vertical="top" wrapText="1"/>
    </xf>
    <xf numFmtId="192" fontId="11" fillId="40" borderId="12" xfId="38" applyNumberFormat="1" applyFont="1" applyFill="1" applyBorder="1" applyAlignment="1">
      <alignment horizontal="center" vertical="top" wrapText="1"/>
    </xf>
    <xf numFmtId="192" fontId="11" fillId="40" borderId="31" xfId="38" applyNumberFormat="1" applyFont="1" applyFill="1" applyBorder="1" applyAlignment="1">
      <alignment vertical="top" wrapText="1"/>
    </xf>
    <xf numFmtId="192" fontId="11" fillId="40" borderId="57" xfId="38" applyNumberFormat="1" applyFont="1" applyFill="1" applyBorder="1" applyAlignment="1">
      <alignment horizontal="center" vertical="top" wrapText="1"/>
    </xf>
    <xf numFmtId="192" fontId="11" fillId="40" borderId="64" xfId="38" applyNumberFormat="1" applyFont="1" applyFill="1" applyBorder="1" applyAlignment="1">
      <alignment horizontal="center" vertical="top" wrapText="1"/>
    </xf>
    <xf numFmtId="192" fontId="11" fillId="40" borderId="57" xfId="38" applyNumberFormat="1" applyFont="1" applyFill="1" applyBorder="1" applyAlignment="1">
      <alignment vertical="top" wrapText="1"/>
    </xf>
    <xf numFmtId="192" fontId="11" fillId="40" borderId="32" xfId="38" applyNumberFormat="1" applyFont="1" applyFill="1" applyBorder="1" applyAlignment="1">
      <alignment vertical="top" wrapText="1"/>
    </xf>
    <xf numFmtId="192" fontId="11" fillId="40" borderId="33" xfId="38" applyNumberFormat="1" applyFont="1" applyFill="1" applyBorder="1" applyAlignment="1">
      <alignment vertical="top" wrapText="1"/>
    </xf>
    <xf numFmtId="192" fontId="11" fillId="40" borderId="58" xfId="38" applyNumberFormat="1" applyFont="1" applyFill="1" applyBorder="1" applyAlignment="1">
      <alignment vertical="top" wrapText="1"/>
    </xf>
    <xf numFmtId="192" fontId="11" fillId="40" borderId="64" xfId="38" applyNumberFormat="1" applyFont="1" applyFill="1" applyBorder="1" applyAlignment="1">
      <alignment vertical="top" wrapText="1"/>
    </xf>
    <xf numFmtId="0" fontId="11" fillId="0" borderId="58" xfId="0" applyFont="1" applyFill="1" applyBorder="1" applyAlignment="1">
      <alignment horizontal="center" vertical="top" wrapText="1"/>
    </xf>
    <xf numFmtId="0" fontId="11" fillId="0" borderId="58" xfId="0" applyFont="1" applyFill="1" applyBorder="1" applyAlignment="1">
      <alignment vertical="top" wrapText="1"/>
    </xf>
    <xf numFmtId="192" fontId="10" fillId="0" borderId="69" xfId="38" applyNumberFormat="1" applyFont="1" applyFill="1" applyBorder="1" applyAlignment="1">
      <alignment vertical="top"/>
    </xf>
    <xf numFmtId="192" fontId="10" fillId="0" borderId="0" xfId="0" applyNumberFormat="1" applyFont="1" applyFill="1" applyBorder="1" applyAlignment="1">
      <alignment/>
    </xf>
    <xf numFmtId="192" fontId="11" fillId="37" borderId="12" xfId="0" applyNumberFormat="1" applyFont="1" applyFill="1" applyBorder="1" applyAlignment="1">
      <alignment/>
    </xf>
    <xf numFmtId="43" fontId="10" fillId="35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43" fontId="10" fillId="35" borderId="76" xfId="0" applyNumberFormat="1" applyFont="1" applyFill="1" applyBorder="1" applyAlignment="1">
      <alignment horizontal="center"/>
    </xf>
    <xf numFmtId="43" fontId="10" fillId="35" borderId="39" xfId="0" applyNumberFormat="1" applyFont="1" applyFill="1" applyBorder="1" applyAlignment="1">
      <alignment horizontal="center"/>
    </xf>
    <xf numFmtId="0" fontId="10" fillId="37" borderId="10" xfId="0" applyFont="1" applyFill="1" applyBorder="1" applyAlignment="1">
      <alignment horizontal="left" vertical="top" wrapText="1"/>
    </xf>
    <xf numFmtId="0" fontId="10" fillId="37" borderId="26" xfId="0" applyFont="1" applyFill="1" applyBorder="1" applyAlignment="1">
      <alignment horizontal="left" vertical="top" wrapText="1"/>
    </xf>
    <xf numFmtId="0" fontId="10" fillId="37" borderId="70" xfId="0" applyFont="1" applyFill="1" applyBorder="1" applyAlignment="1">
      <alignment horizontal="left" vertical="top" wrapText="1"/>
    </xf>
    <xf numFmtId="0" fontId="10" fillId="37" borderId="25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0" fillId="36" borderId="10" xfId="0" applyFont="1" applyFill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center" vertical="center" wrapText="1"/>
    </xf>
    <xf numFmtId="0" fontId="15" fillId="37" borderId="10" xfId="0" applyFont="1" applyFill="1" applyBorder="1" applyAlignment="1">
      <alignment horizontal="center" vertical="center" wrapText="1"/>
    </xf>
    <xf numFmtId="0" fontId="10" fillId="37" borderId="77" xfId="0" applyFont="1" applyFill="1" applyBorder="1" applyAlignment="1">
      <alignment horizontal="left" vertical="top" wrapText="1"/>
    </xf>
    <xf numFmtId="0" fontId="10" fillId="37" borderId="78" xfId="0" applyFont="1" applyFill="1" applyBorder="1" applyAlignment="1">
      <alignment horizontal="left" vertical="top" wrapText="1"/>
    </xf>
    <xf numFmtId="0" fontId="19" fillId="0" borderId="26" xfId="0" applyFont="1" applyBorder="1" applyAlignment="1">
      <alignment horizontal="center"/>
    </xf>
    <xf numFmtId="0" fontId="19" fillId="0" borderId="70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0" fillId="38" borderId="10" xfId="0" applyFont="1" applyFill="1" applyBorder="1" applyAlignment="1">
      <alignment horizontal="center" vertical="center" wrapText="1"/>
    </xf>
    <xf numFmtId="0" fontId="10" fillId="38" borderId="10" xfId="0" applyFont="1" applyFill="1" applyBorder="1" applyAlignment="1">
      <alignment horizontal="left" vertical="top" wrapText="1"/>
    </xf>
    <xf numFmtId="0" fontId="16" fillId="38" borderId="10" xfId="0" applyFont="1" applyFill="1" applyBorder="1" applyAlignment="1">
      <alignment horizontal="center" vertical="center" wrapText="1"/>
    </xf>
    <xf numFmtId="0" fontId="10" fillId="38" borderId="26" xfId="0" applyFont="1" applyFill="1" applyBorder="1" applyAlignment="1">
      <alignment horizontal="left" vertical="top" wrapText="1"/>
    </xf>
    <xf numFmtId="0" fontId="10" fillId="38" borderId="25" xfId="0" applyFont="1" applyFill="1" applyBorder="1" applyAlignment="1">
      <alignment horizontal="left" vertical="top" wrapText="1"/>
    </xf>
    <xf numFmtId="0" fontId="14" fillId="0" borderId="26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5" fillId="38" borderId="26" xfId="0" applyFont="1" applyFill="1" applyBorder="1" applyAlignment="1">
      <alignment horizontal="center" wrapText="1"/>
    </xf>
    <xf numFmtId="0" fontId="5" fillId="38" borderId="70" xfId="0" applyFont="1" applyFill="1" applyBorder="1" applyAlignment="1">
      <alignment horizontal="center"/>
    </xf>
    <xf numFmtId="0" fontId="5" fillId="38" borderId="25" xfId="0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sem-pc\&#3611;&#3619;&#3632;&#3617;&#3634;&#3603;&#3585;&#3634;&#3619;&#3619;&#3634;&#3618;&#3619;&#3633;&#3610;%20&#3609;&#3624;.%202556\&#3611;&#3619;&#3632;&#3617;&#3634;&#3603;&#3585;&#3634;&#3619;&#3619;&#3634;&#3618;&#3619;&#3633;&#3610;&#3610;&#3633;&#3603;&#3601;&#3636;&#3605;%202556%20(17%20&#3585;.&#3588;.%2055%20)%20-%20&#3629;&#3634;&#3619;&#3660;&#3607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ประมาณการรายรับ (ใหม่)"/>
      <sheetName val="ค่าลงทะเบียนเรียน"/>
      <sheetName val="รักษาสภาพ"/>
      <sheetName val="สอบวิทยานิพนธ์"/>
      <sheetName val="สนง.บัณฑิต"/>
    </sheetNames>
    <sheetDataSet>
      <sheetData sheetId="0">
        <row r="6">
          <cell r="C6">
            <v>8435000</v>
          </cell>
          <cell r="D6">
            <v>6748000</v>
          </cell>
          <cell r="E6">
            <v>759150</v>
          </cell>
          <cell r="F6">
            <v>1349600</v>
          </cell>
          <cell r="G6">
            <v>4639250</v>
          </cell>
        </row>
        <row r="7">
          <cell r="C7">
            <v>215000</v>
          </cell>
          <cell r="D7">
            <v>172000</v>
          </cell>
          <cell r="E7">
            <v>19350</v>
          </cell>
          <cell r="F7">
            <v>34400</v>
          </cell>
          <cell r="G7">
            <v>118250</v>
          </cell>
        </row>
        <row r="8">
          <cell r="C8">
            <v>160000</v>
          </cell>
          <cell r="D8">
            <v>128000</v>
          </cell>
          <cell r="E8">
            <v>14400</v>
          </cell>
          <cell r="F8">
            <v>25600</v>
          </cell>
          <cell r="G8">
            <v>88000</v>
          </cell>
        </row>
        <row r="9">
          <cell r="C9">
            <v>410000</v>
          </cell>
          <cell r="D9">
            <v>328000</v>
          </cell>
          <cell r="E9">
            <v>36900</v>
          </cell>
          <cell r="F9">
            <v>65600</v>
          </cell>
          <cell r="G9">
            <v>225500</v>
          </cell>
        </row>
        <row r="10">
          <cell r="C10">
            <v>2450000</v>
          </cell>
          <cell r="D10">
            <v>1960000</v>
          </cell>
          <cell r="E10">
            <v>294000</v>
          </cell>
          <cell r="F10">
            <v>392000</v>
          </cell>
          <cell r="G10">
            <v>1274000</v>
          </cell>
        </row>
        <row r="11">
          <cell r="C11">
            <v>6002500</v>
          </cell>
          <cell r="D11">
            <v>4802000</v>
          </cell>
          <cell r="E11">
            <v>720300</v>
          </cell>
          <cell r="F11">
            <v>960400</v>
          </cell>
          <cell r="G11">
            <v>3121300</v>
          </cell>
        </row>
        <row r="12">
          <cell r="C12">
            <v>197500</v>
          </cell>
          <cell r="D12">
            <v>158000</v>
          </cell>
          <cell r="E12">
            <v>23700</v>
          </cell>
          <cell r="F12">
            <v>31600</v>
          </cell>
          <cell r="G12">
            <v>102700</v>
          </cell>
        </row>
        <row r="13">
          <cell r="C13">
            <v>4977000</v>
          </cell>
          <cell r="D13">
            <v>3981600</v>
          </cell>
          <cell r="E13">
            <v>597240</v>
          </cell>
          <cell r="F13">
            <v>796320</v>
          </cell>
          <cell r="G13">
            <v>2588040</v>
          </cell>
        </row>
        <row r="14">
          <cell r="C14">
            <v>941000</v>
          </cell>
          <cell r="D14">
            <v>752800</v>
          </cell>
          <cell r="E14">
            <v>56460</v>
          </cell>
          <cell r="F14">
            <v>150560</v>
          </cell>
          <cell r="G14">
            <v>545780</v>
          </cell>
        </row>
        <row r="15">
          <cell r="C15">
            <v>184500</v>
          </cell>
          <cell r="D15">
            <v>147600</v>
          </cell>
          <cell r="E15">
            <v>11070</v>
          </cell>
          <cell r="F15">
            <v>29520</v>
          </cell>
          <cell r="G15">
            <v>107010</v>
          </cell>
        </row>
        <row r="16">
          <cell r="C16">
            <v>5697500</v>
          </cell>
          <cell r="D16">
            <v>4558000</v>
          </cell>
          <cell r="E16">
            <v>341850</v>
          </cell>
          <cell r="F16">
            <v>911600</v>
          </cell>
          <cell r="G16">
            <v>3304550</v>
          </cell>
        </row>
        <row r="17">
          <cell r="C17">
            <v>6315500</v>
          </cell>
          <cell r="D17">
            <v>5052400</v>
          </cell>
          <cell r="E17">
            <v>568395</v>
          </cell>
          <cell r="F17">
            <v>1010480</v>
          </cell>
          <cell r="G17">
            <v>3473525</v>
          </cell>
        </row>
        <row r="18">
          <cell r="C18">
            <v>1332500</v>
          </cell>
          <cell r="D18">
            <v>1066000</v>
          </cell>
          <cell r="E18">
            <v>79950</v>
          </cell>
          <cell r="F18">
            <v>213200</v>
          </cell>
          <cell r="G18">
            <v>772850</v>
          </cell>
        </row>
        <row r="19">
          <cell r="C19">
            <v>6925000</v>
          </cell>
          <cell r="D19">
            <v>5540000</v>
          </cell>
          <cell r="E19">
            <v>415500</v>
          </cell>
          <cell r="F19">
            <v>1108000</v>
          </cell>
          <cell r="G19">
            <v>4016500</v>
          </cell>
        </row>
        <row r="20">
          <cell r="C20">
            <v>2880000</v>
          </cell>
          <cell r="D20">
            <v>2304000</v>
          </cell>
          <cell r="E20">
            <v>345600</v>
          </cell>
          <cell r="F20">
            <v>460800</v>
          </cell>
          <cell r="G20">
            <v>1497600</v>
          </cell>
        </row>
        <row r="21">
          <cell r="C21">
            <v>4569000</v>
          </cell>
          <cell r="D21">
            <v>3655200</v>
          </cell>
          <cell r="E21">
            <v>411210</v>
          </cell>
          <cell r="F21">
            <v>731040</v>
          </cell>
          <cell r="G21">
            <v>2512950</v>
          </cell>
        </row>
        <row r="22">
          <cell r="C22">
            <v>354000</v>
          </cell>
          <cell r="D22">
            <v>283200</v>
          </cell>
          <cell r="E22">
            <v>21240</v>
          </cell>
          <cell r="F22">
            <v>56640</v>
          </cell>
          <cell r="G22">
            <v>205320</v>
          </cell>
        </row>
        <row r="23">
          <cell r="C23">
            <v>2185000</v>
          </cell>
          <cell r="D23">
            <v>1748000</v>
          </cell>
          <cell r="E23">
            <v>131100</v>
          </cell>
          <cell r="F23">
            <v>349600</v>
          </cell>
          <cell r="G23">
            <v>1267300</v>
          </cell>
        </row>
        <row r="24">
          <cell r="C24">
            <v>2805000</v>
          </cell>
          <cell r="D24">
            <v>2244000</v>
          </cell>
          <cell r="E24">
            <v>168300</v>
          </cell>
          <cell r="F24">
            <v>448800</v>
          </cell>
          <cell r="G24">
            <v>1626900</v>
          </cell>
        </row>
        <row r="25">
          <cell r="C25">
            <v>767100</v>
          </cell>
          <cell r="D25">
            <v>613680</v>
          </cell>
          <cell r="E25">
            <v>490944</v>
          </cell>
          <cell r="F25">
            <v>122736</v>
          </cell>
          <cell r="G25">
            <v>0</v>
          </cell>
        </row>
        <row r="27">
          <cell r="C27">
            <v>57803100</v>
          </cell>
          <cell r="D27">
            <v>46242480</v>
          </cell>
          <cell r="E27">
            <v>5506659</v>
          </cell>
          <cell r="F27">
            <v>9248496</v>
          </cell>
          <cell r="G27">
            <v>31487325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ED114"/>
  <sheetViews>
    <sheetView view="pageBreakPreview" zoomScaleSheetLayoutView="100" zoomScalePageLayoutView="0" workbookViewId="0" topLeftCell="A1">
      <pane ySplit="5" topLeftCell="A9" activePane="bottomLeft" state="frozen"/>
      <selection pane="topLeft" activeCell="A1" sqref="A1"/>
      <selection pane="bottomLeft" activeCell="C22" sqref="C22"/>
    </sheetView>
  </sheetViews>
  <sheetFormatPr defaultColWidth="9.140625" defaultRowHeight="12.75"/>
  <cols>
    <col min="1" max="1" width="6.421875" style="57" bestFit="1" customWidth="1"/>
    <col min="2" max="2" width="48.00390625" style="57" bestFit="1" customWidth="1"/>
    <col min="3" max="3" width="18.8515625" style="57" bestFit="1" customWidth="1"/>
    <col min="4" max="4" width="14.57421875" style="57" bestFit="1" customWidth="1"/>
    <col min="5" max="5" width="16.7109375" style="57" customWidth="1"/>
    <col min="6" max="6" width="18.140625" style="57" customWidth="1"/>
    <col min="7" max="7" width="17.00390625" style="57" customWidth="1"/>
    <col min="8" max="8" width="14.421875" style="57" bestFit="1" customWidth="1"/>
    <col min="9" max="9" width="12.8515625" style="57" hidden="1" customWidth="1"/>
    <col min="10" max="10" width="11.57421875" style="57" hidden="1" customWidth="1"/>
    <col min="11" max="11" width="9.28125" style="57" hidden="1" customWidth="1"/>
    <col min="12" max="14" width="0" style="57" hidden="1" customWidth="1"/>
    <col min="15" max="16" width="14.421875" style="58" hidden="1" customWidth="1"/>
    <col min="17" max="17" width="12.7109375" style="58" hidden="1" customWidth="1"/>
    <col min="18" max="18" width="11.28125" style="57" hidden="1" customWidth="1"/>
    <col min="19" max="20" width="14.421875" style="58" hidden="1" customWidth="1"/>
    <col min="21" max="33" width="0" style="57" hidden="1" customWidth="1"/>
    <col min="34" max="34" width="14.28125" style="59" hidden="1" customWidth="1"/>
    <col min="35" max="35" width="12.00390625" style="59" hidden="1" customWidth="1"/>
    <col min="36" max="36" width="0" style="59" hidden="1" customWidth="1"/>
    <col min="37" max="37" width="14.28125" style="119" hidden="1" customWidth="1"/>
    <col min="38" max="38" width="17.57421875" style="115" hidden="1" customWidth="1"/>
    <col min="39" max="39" width="0" style="57" hidden="1" customWidth="1"/>
    <col min="40" max="40" width="14.140625" style="57" hidden="1" customWidth="1"/>
    <col min="41" max="85" width="0" style="57" hidden="1" customWidth="1"/>
    <col min="86" max="86" width="13.28125" style="59" bestFit="1" customWidth="1"/>
    <col min="87" max="87" width="14.140625" style="59" bestFit="1" customWidth="1"/>
    <col min="88" max="88" width="11.28125" style="59" bestFit="1" customWidth="1"/>
    <col min="89" max="89" width="14.140625" style="59" bestFit="1" customWidth="1"/>
    <col min="90" max="134" width="9.140625" style="59" customWidth="1"/>
    <col min="135" max="16384" width="9.140625" style="57" customWidth="1"/>
  </cols>
  <sheetData>
    <row r="2" spans="1:8" ht="23.25" customHeight="1">
      <c r="A2" s="440" t="s">
        <v>125</v>
      </c>
      <c r="B2" s="440"/>
      <c r="C2" s="440"/>
      <c r="D2" s="440"/>
      <c r="E2" s="440"/>
      <c r="F2" s="440"/>
      <c r="G2" s="440"/>
      <c r="H2" s="440"/>
    </row>
    <row r="3" spans="1:8" ht="23.25" customHeight="1">
      <c r="A3" s="440"/>
      <c r="B3" s="440"/>
      <c r="C3" s="440"/>
      <c r="D3" s="440"/>
      <c r="E3" s="440"/>
      <c r="F3" s="440"/>
      <c r="G3" s="440"/>
      <c r="H3" s="440"/>
    </row>
    <row r="5" spans="1:134" s="93" customFormat="1" ht="75">
      <c r="A5" s="207" t="s">
        <v>183</v>
      </c>
      <c r="B5" s="207" t="s">
        <v>0</v>
      </c>
      <c r="C5" s="207" t="s">
        <v>53</v>
      </c>
      <c r="D5" s="207" t="s">
        <v>54</v>
      </c>
      <c r="E5" s="207" t="s">
        <v>55</v>
      </c>
      <c r="F5" s="207" t="s">
        <v>56</v>
      </c>
      <c r="G5" s="207" t="s">
        <v>57</v>
      </c>
      <c r="H5" s="207" t="s">
        <v>20</v>
      </c>
      <c r="I5" s="92"/>
      <c r="O5" s="94" t="s">
        <v>43</v>
      </c>
      <c r="P5" s="94" t="s">
        <v>42</v>
      </c>
      <c r="Q5" s="94">
        <f>SUM(Q6:Q22)</f>
        <v>-44798500</v>
      </c>
      <c r="R5" s="95">
        <f>Q5*0.8</f>
        <v>-35838800</v>
      </c>
      <c r="S5" s="94"/>
      <c r="T5" s="94"/>
      <c r="AG5" s="96"/>
      <c r="AH5" s="97">
        <f>10433250-(SUM(G6:G6))</f>
        <v>10433250</v>
      </c>
      <c r="AI5" s="97">
        <f>SUM(G6:G6)</f>
        <v>0</v>
      </c>
      <c r="AJ5" s="98"/>
      <c r="AK5" s="120"/>
      <c r="AL5" s="116"/>
      <c r="CG5" s="96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</row>
    <row r="6" spans="1:134" s="60" customFormat="1" ht="21">
      <c r="A6" s="209">
        <v>1</v>
      </c>
      <c r="B6" s="210" t="s">
        <v>131</v>
      </c>
      <c r="C6" s="211">
        <f>ค่าลงทะเบียนเรียน!M5+รักษาสภาพ!L5+สอบวิทยานิพนธ์!L5</f>
        <v>0</v>
      </c>
      <c r="D6" s="211">
        <f>C6*0.8</f>
        <v>0</v>
      </c>
      <c r="E6" s="211">
        <f>D6*7.5/100</f>
        <v>0</v>
      </c>
      <c r="F6" s="211">
        <f>D6*0.2</f>
        <v>0</v>
      </c>
      <c r="G6" s="211">
        <f>D6*72.5/100</f>
        <v>0</v>
      </c>
      <c r="H6" s="212" t="s">
        <v>37</v>
      </c>
      <c r="I6" s="178">
        <f>SUM(E6:G6)-D6</f>
        <v>0</v>
      </c>
      <c r="J6" s="178" t="e">
        <f>C6+#REF!+#REF!</f>
        <v>#REF!</v>
      </c>
      <c r="O6" s="179">
        <f>C6</f>
        <v>0</v>
      </c>
      <c r="P6" s="179">
        <v>4892500</v>
      </c>
      <c r="Q6" s="179">
        <f>O6-P6</f>
        <v>-4892500</v>
      </c>
      <c r="S6" s="179">
        <f>SUM(C6:C6)</f>
        <v>0</v>
      </c>
      <c r="T6" s="179">
        <f>SUM(ค่าลงทะเบียนเรียน!M5,รักษาสภาพ!L5,สอบวิทยานิพนธ์!L5)</f>
        <v>0</v>
      </c>
      <c r="AH6" s="180">
        <f>SUM(E6:G6)-D6</f>
        <v>0</v>
      </c>
      <c r="AI6" s="181">
        <v>10433250</v>
      </c>
      <c r="AJ6" s="181"/>
      <c r="AK6" s="182">
        <f>ค่าลงทะเบียนเรียน!M5+รักษาสภาพ!L5+สอบวิทยานิพนธ์!L5</f>
        <v>0</v>
      </c>
      <c r="AL6" s="180">
        <f>SUM(C6:C6)</f>
        <v>0</v>
      </c>
      <c r="AM6" s="178">
        <f>AK6-AL6</f>
        <v>0</v>
      </c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  <c r="DR6" s="181"/>
      <c r="DS6" s="181"/>
      <c r="DT6" s="181"/>
      <c r="DU6" s="181"/>
      <c r="DV6" s="181"/>
      <c r="DW6" s="181"/>
      <c r="DX6" s="181"/>
      <c r="DY6" s="181"/>
      <c r="DZ6" s="181"/>
      <c r="EA6" s="181"/>
      <c r="EB6" s="181"/>
      <c r="EC6" s="181"/>
      <c r="ED6" s="181"/>
    </row>
    <row r="7" spans="1:134" s="60" customFormat="1" ht="21">
      <c r="A7" s="213">
        <v>2</v>
      </c>
      <c r="B7" s="184" t="s">
        <v>132</v>
      </c>
      <c r="C7" s="62">
        <f>ค่าลงทะเบียนเรียน!M14+รักษาสภาพ!L14+สอบวิทยานิพนธ์!L14</f>
        <v>0</v>
      </c>
      <c r="D7" s="62">
        <f aca="true" t="shared" si="0" ref="D7:D22">C7*0.8</f>
        <v>0</v>
      </c>
      <c r="E7" s="62">
        <f>D7*7.5/100</f>
        <v>0</v>
      </c>
      <c r="F7" s="62">
        <f>D7*0.2</f>
        <v>0</v>
      </c>
      <c r="G7" s="62">
        <f>D7*72.5/100</f>
        <v>0</v>
      </c>
      <c r="H7" s="214" t="s">
        <v>37</v>
      </c>
      <c r="I7" s="178">
        <f aca="true" t="shared" si="1" ref="I7:I23">SUM(E7:G7)-D7</f>
        <v>0</v>
      </c>
      <c r="O7" s="179">
        <f>C7</f>
        <v>0</v>
      </c>
      <c r="P7" s="179">
        <v>1915000</v>
      </c>
      <c r="Q7" s="179">
        <f>O7-P7</f>
        <v>-1915000</v>
      </c>
      <c r="S7" s="179">
        <f>SUM(ค่าลงทะเบียนเรียน!M14,รักษาสภาพ!L14,สอบวิทยานิพนธ์!L14)</f>
        <v>0</v>
      </c>
      <c r="T7" s="179">
        <f aca="true" t="shared" si="2" ref="T7:T16">O7-S7</f>
        <v>0</v>
      </c>
      <c r="AH7" s="180">
        <f aca="true" t="shared" si="3" ref="AH7:AH19">SUM(E7:G7)-D7</f>
        <v>0</v>
      </c>
      <c r="AI7" s="181"/>
      <c r="AJ7" s="181"/>
      <c r="AK7" s="182">
        <f>ค่าลงทะเบียนเรียน!M14+รักษาสภาพ!L14+สอบวิทยานิพนธ์!L14</f>
        <v>0</v>
      </c>
      <c r="AL7" s="180">
        <f>C7</f>
        <v>0</v>
      </c>
      <c r="AM7" s="178">
        <f>AK7-AL7</f>
        <v>0</v>
      </c>
      <c r="CH7" s="201"/>
      <c r="CI7" s="20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181"/>
      <c r="DQ7" s="181"/>
      <c r="DR7" s="181"/>
      <c r="DS7" s="181"/>
      <c r="DT7" s="181"/>
      <c r="DU7" s="181"/>
      <c r="DV7" s="181"/>
      <c r="DW7" s="181"/>
      <c r="DX7" s="181"/>
      <c r="DY7" s="181"/>
      <c r="DZ7" s="181"/>
      <c r="EA7" s="181"/>
      <c r="EB7" s="181"/>
      <c r="EC7" s="181"/>
      <c r="ED7" s="181"/>
    </row>
    <row r="8" spans="1:134" s="60" customFormat="1" ht="21">
      <c r="A8" s="213">
        <v>3</v>
      </c>
      <c r="B8" s="184" t="s">
        <v>133</v>
      </c>
      <c r="C8" s="62">
        <f>ค่าลงทะเบียนเรียน!M19+รักษาสภาพ!L22+สอบวิทยานิพนธ์!L22</f>
        <v>0</v>
      </c>
      <c r="D8" s="62">
        <f t="shared" si="0"/>
        <v>0</v>
      </c>
      <c r="E8" s="62">
        <f>D8*7.5/100</f>
        <v>0</v>
      </c>
      <c r="F8" s="62">
        <f>D8*0.2</f>
        <v>0</v>
      </c>
      <c r="G8" s="62">
        <f>D8*72.5/100</f>
        <v>0</v>
      </c>
      <c r="H8" s="214" t="s">
        <v>37</v>
      </c>
      <c r="I8" s="178">
        <f t="shared" si="1"/>
        <v>0</v>
      </c>
      <c r="O8" s="179">
        <f>SUM(C8:C8)</f>
        <v>0</v>
      </c>
      <c r="P8" s="179">
        <v>8885000</v>
      </c>
      <c r="Q8" s="179">
        <f>O8-P8</f>
        <v>-8885000</v>
      </c>
      <c r="S8" s="179">
        <f>SUM(ค่าลงทะเบียนเรียน!M19,รักษาสภาพ!L22,สอบวิทยานิพนธ์!L22)</f>
        <v>0</v>
      </c>
      <c r="T8" s="179">
        <f t="shared" si="2"/>
        <v>0</v>
      </c>
      <c r="AH8" s="180">
        <f t="shared" si="3"/>
        <v>0</v>
      </c>
      <c r="AI8" s="181"/>
      <c r="AJ8" s="181"/>
      <c r="AK8" s="182">
        <f>ค่าลงทะเบียนเรียน!M19+รักษาสภาพ!L22+สอบวิทยานิพนธ์!L22</f>
        <v>0</v>
      </c>
      <c r="AL8" s="180">
        <f>SUM(C8:C8)</f>
        <v>0</v>
      </c>
      <c r="AM8" s="178">
        <f>AK8-AL8</f>
        <v>0</v>
      </c>
      <c r="AN8" s="179">
        <f>ค่าลงทะเบียนเรียน!M19+รักษาสภาพ!L22+สอบวิทยานิพนธ์!L22</f>
        <v>0</v>
      </c>
      <c r="CH8" s="205"/>
      <c r="CI8" s="205"/>
      <c r="CJ8" s="206"/>
      <c r="CK8" s="183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181"/>
      <c r="DG8" s="181"/>
      <c r="DH8" s="181"/>
      <c r="DI8" s="181"/>
      <c r="DJ8" s="181"/>
      <c r="DK8" s="181"/>
      <c r="DL8" s="181"/>
      <c r="DM8" s="181"/>
      <c r="DN8" s="181"/>
      <c r="DO8" s="181"/>
      <c r="DP8" s="181"/>
      <c r="DQ8" s="181"/>
      <c r="DR8" s="181"/>
      <c r="DS8" s="181"/>
      <c r="DT8" s="181"/>
      <c r="DU8" s="181"/>
      <c r="DV8" s="181"/>
      <c r="DW8" s="181"/>
      <c r="DX8" s="181"/>
      <c r="DY8" s="181"/>
      <c r="DZ8" s="181"/>
      <c r="EA8" s="181"/>
      <c r="EB8" s="181"/>
      <c r="EC8" s="181"/>
      <c r="ED8" s="181"/>
    </row>
    <row r="9" spans="1:134" s="60" customFormat="1" ht="21">
      <c r="A9" s="213">
        <v>4</v>
      </c>
      <c r="B9" s="184" t="s">
        <v>134</v>
      </c>
      <c r="C9" s="62">
        <f>ค่าลงทะเบียนเรียน!M113</f>
        <v>0</v>
      </c>
      <c r="D9" s="62">
        <f>C9*0.8</f>
        <v>0</v>
      </c>
      <c r="E9" s="62">
        <f>D9*7.5/100</f>
        <v>0</v>
      </c>
      <c r="F9" s="62">
        <f>D9*0.2</f>
        <v>0</v>
      </c>
      <c r="G9" s="62">
        <f>D9*72.5/100</f>
        <v>0</v>
      </c>
      <c r="H9" s="214" t="s">
        <v>37</v>
      </c>
      <c r="I9" s="178"/>
      <c r="O9" s="179">
        <f aca="true" t="shared" si="4" ref="O9:O16">C9</f>
        <v>0</v>
      </c>
      <c r="P9" s="179">
        <v>0</v>
      </c>
      <c r="Q9" s="179">
        <f>O9-P9</f>
        <v>0</v>
      </c>
      <c r="S9" s="179">
        <f>SUM(รักษาสภาพ!L36,สอบวิทยานิพนธ์!L33)</f>
        <v>0</v>
      </c>
      <c r="T9" s="179">
        <f t="shared" si="2"/>
        <v>0</v>
      </c>
      <c r="AH9" s="180">
        <f t="shared" si="3"/>
        <v>0</v>
      </c>
      <c r="AI9" s="181"/>
      <c r="AJ9" s="181"/>
      <c r="AK9" s="182"/>
      <c r="AL9" s="181"/>
      <c r="CH9" s="181"/>
      <c r="CI9" s="437"/>
      <c r="CJ9" s="437"/>
      <c r="CK9" s="202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  <c r="DK9" s="181"/>
      <c r="DL9" s="181"/>
      <c r="DM9" s="181"/>
      <c r="DN9" s="181"/>
      <c r="DO9" s="181"/>
      <c r="DP9" s="181"/>
      <c r="DQ9" s="181"/>
      <c r="DR9" s="181"/>
      <c r="DS9" s="181"/>
      <c r="DT9" s="181"/>
      <c r="DU9" s="181"/>
      <c r="DV9" s="181"/>
      <c r="DW9" s="181"/>
      <c r="DX9" s="181"/>
      <c r="DY9" s="181"/>
      <c r="DZ9" s="181"/>
      <c r="EA9" s="181"/>
      <c r="EB9" s="181"/>
      <c r="EC9" s="181"/>
      <c r="ED9" s="181"/>
    </row>
    <row r="10" spans="1:134" s="60" customFormat="1" ht="21">
      <c r="A10" s="213">
        <v>5</v>
      </c>
      <c r="B10" s="184" t="s">
        <v>135</v>
      </c>
      <c r="C10" s="62">
        <f>ค่าลงทะเบียนเรียน!M40+รักษาสภาพ!L62+สอบวิทยานิพนธ์!L58</f>
        <v>0</v>
      </c>
      <c r="D10" s="62">
        <f t="shared" si="0"/>
        <v>0</v>
      </c>
      <c r="E10" s="62">
        <f>D10*7.5/100</f>
        <v>0</v>
      </c>
      <c r="F10" s="62">
        <f>D10*0.2</f>
        <v>0</v>
      </c>
      <c r="G10" s="62">
        <f>D10*72.5/100</f>
        <v>0</v>
      </c>
      <c r="H10" s="215" t="s">
        <v>37</v>
      </c>
      <c r="I10" s="178">
        <f t="shared" si="1"/>
        <v>0</v>
      </c>
      <c r="O10" s="179">
        <f t="shared" si="4"/>
        <v>0</v>
      </c>
      <c r="P10" s="179">
        <v>773000</v>
      </c>
      <c r="Q10" s="179">
        <f aca="true" t="shared" si="5" ref="Q10:Q23">O10-P10</f>
        <v>-773000</v>
      </c>
      <c r="S10" s="179">
        <f>SUM(ค่าลงทะเบียนเรียน!M40,รักษาสภาพ!L62,สอบวิทยานิพนธ์!L58)</f>
        <v>0</v>
      </c>
      <c r="T10" s="179">
        <f t="shared" si="2"/>
        <v>0</v>
      </c>
      <c r="AH10" s="180">
        <f t="shared" si="3"/>
        <v>0</v>
      </c>
      <c r="AI10" s="181"/>
      <c r="AJ10" s="181"/>
      <c r="AK10" s="182">
        <f>ค่าลงทะเบียนเรียน!M40+รักษาสภาพ!L62+สอบวิทยานิพนธ์!L58</f>
        <v>0</v>
      </c>
      <c r="AL10" s="180">
        <f aca="true" t="shared" si="6" ref="AL10:AL22">C10</f>
        <v>0</v>
      </c>
      <c r="AM10" s="178">
        <f aca="true" t="shared" si="7" ref="AM10:AM22">AK10-AL10</f>
        <v>0</v>
      </c>
      <c r="CH10" s="181"/>
      <c r="CI10" s="181"/>
      <c r="CJ10" s="181"/>
      <c r="CK10" s="202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1"/>
      <c r="DD10" s="181"/>
      <c r="DE10" s="181"/>
      <c r="DF10" s="181"/>
      <c r="DG10" s="181"/>
      <c r="DH10" s="181"/>
      <c r="DI10" s="181"/>
      <c r="DJ10" s="181"/>
      <c r="DK10" s="181"/>
      <c r="DL10" s="181"/>
      <c r="DM10" s="181"/>
      <c r="DN10" s="181"/>
      <c r="DO10" s="181"/>
      <c r="DP10" s="181"/>
      <c r="DQ10" s="181"/>
      <c r="DR10" s="181"/>
      <c r="DS10" s="181"/>
      <c r="DT10" s="181"/>
      <c r="DU10" s="181"/>
      <c r="DV10" s="181"/>
      <c r="DW10" s="181"/>
      <c r="DX10" s="181"/>
      <c r="DY10" s="181"/>
      <c r="DZ10" s="181"/>
      <c r="EA10" s="181"/>
      <c r="EB10" s="181"/>
      <c r="EC10" s="181"/>
      <c r="ED10" s="181"/>
    </row>
    <row r="11" spans="1:134" s="60" customFormat="1" ht="21" hidden="1">
      <c r="A11" s="213">
        <v>6</v>
      </c>
      <c r="B11" s="184" t="s">
        <v>26</v>
      </c>
      <c r="C11" s="62"/>
      <c r="D11" s="62">
        <f t="shared" si="0"/>
        <v>0</v>
      </c>
      <c r="E11" s="62">
        <f aca="true" t="shared" si="8" ref="E11:E21">D11*7.5/100</f>
        <v>0</v>
      </c>
      <c r="F11" s="62">
        <f aca="true" t="shared" si="9" ref="F11:F21">D11*0.2</f>
        <v>0</v>
      </c>
      <c r="G11" s="62">
        <f aca="true" t="shared" si="10" ref="G11:G21">D11*72.5/100</f>
        <v>0</v>
      </c>
      <c r="H11" s="215" t="s">
        <v>37</v>
      </c>
      <c r="I11" s="178">
        <f t="shared" si="1"/>
        <v>0</v>
      </c>
      <c r="O11" s="179">
        <f t="shared" si="4"/>
        <v>0</v>
      </c>
      <c r="P11" s="179">
        <v>288000</v>
      </c>
      <c r="Q11" s="179">
        <f t="shared" si="5"/>
        <v>-288000</v>
      </c>
      <c r="S11" s="179" t="e">
        <f>SUM(ค่าลงทะเบียนเรียน!#REF!,รักษาสภาพ!L40,สอบวิทยานิพนธ์!L39)</f>
        <v>#REF!</v>
      </c>
      <c r="T11" s="179" t="e">
        <f t="shared" si="2"/>
        <v>#REF!</v>
      </c>
      <c r="AH11" s="180">
        <f t="shared" si="3"/>
        <v>0</v>
      </c>
      <c r="AI11" s="181"/>
      <c r="AJ11" s="181"/>
      <c r="AK11" s="182">
        <f>รักษาสภาพ!L40+สอบวิทยานิพนธ์!L39</f>
        <v>0</v>
      </c>
      <c r="AL11" s="180">
        <f t="shared" si="6"/>
        <v>0</v>
      </c>
      <c r="AM11" s="178">
        <f t="shared" si="7"/>
        <v>0</v>
      </c>
      <c r="CH11" s="181"/>
      <c r="CI11" s="181"/>
      <c r="CJ11" s="180"/>
      <c r="CK11" s="181"/>
      <c r="CL11" s="181"/>
      <c r="CM11" s="181"/>
      <c r="CN11" s="181"/>
      <c r="CO11" s="181"/>
      <c r="CP11" s="181"/>
      <c r="CQ11" s="181"/>
      <c r="CR11" s="181"/>
      <c r="CS11" s="181"/>
      <c r="CT11" s="181"/>
      <c r="CU11" s="181"/>
      <c r="CV11" s="181"/>
      <c r="CW11" s="181"/>
      <c r="CX11" s="181"/>
      <c r="CY11" s="181"/>
      <c r="CZ11" s="181"/>
      <c r="DA11" s="181"/>
      <c r="DB11" s="181"/>
      <c r="DC11" s="181"/>
      <c r="DD11" s="181"/>
      <c r="DE11" s="181"/>
      <c r="DF11" s="181"/>
      <c r="DG11" s="181"/>
      <c r="DH11" s="181"/>
      <c r="DI11" s="181"/>
      <c r="DJ11" s="181"/>
      <c r="DK11" s="181"/>
      <c r="DL11" s="181"/>
      <c r="DM11" s="181"/>
      <c r="DN11" s="181"/>
      <c r="DO11" s="181"/>
      <c r="DP11" s="181"/>
      <c r="DQ11" s="181"/>
      <c r="DR11" s="181"/>
      <c r="DS11" s="181"/>
      <c r="DT11" s="181"/>
      <c r="DU11" s="181"/>
      <c r="DV11" s="181"/>
      <c r="DW11" s="181"/>
      <c r="DX11" s="181"/>
      <c r="DY11" s="181"/>
      <c r="DZ11" s="181"/>
      <c r="EA11" s="181"/>
      <c r="EB11" s="181"/>
      <c r="EC11" s="181"/>
      <c r="ED11" s="181"/>
    </row>
    <row r="12" spans="1:134" s="60" customFormat="1" ht="21">
      <c r="A12" s="213">
        <v>6</v>
      </c>
      <c r="B12" s="184" t="s">
        <v>136</v>
      </c>
      <c r="C12" s="62">
        <f>ค่าลงทะเบียนเรียน!M27+รักษาสภาพ!L49+สอบวิทยานิพนธ์!L45</f>
        <v>0</v>
      </c>
      <c r="D12" s="62">
        <f t="shared" si="0"/>
        <v>0</v>
      </c>
      <c r="E12" s="62">
        <f t="shared" si="8"/>
        <v>0</v>
      </c>
      <c r="F12" s="62">
        <f t="shared" si="9"/>
        <v>0</v>
      </c>
      <c r="G12" s="62">
        <f t="shared" si="10"/>
        <v>0</v>
      </c>
      <c r="H12" s="215" t="s">
        <v>37</v>
      </c>
      <c r="I12" s="178">
        <f t="shared" si="1"/>
        <v>0</v>
      </c>
      <c r="O12" s="179">
        <f t="shared" si="4"/>
        <v>0</v>
      </c>
      <c r="P12" s="179">
        <v>4640000</v>
      </c>
      <c r="Q12" s="179">
        <f t="shared" si="5"/>
        <v>-4640000</v>
      </c>
      <c r="S12" s="179">
        <f>SUM(ค่าลงทะเบียนเรียน!M27,รักษาสภาพ!L49,สอบวิทยานิพนธ์!L45)</f>
        <v>0</v>
      </c>
      <c r="T12" s="179">
        <f t="shared" si="2"/>
        <v>0</v>
      </c>
      <c r="AH12" s="180">
        <f t="shared" si="3"/>
        <v>0</v>
      </c>
      <c r="AI12" s="181"/>
      <c r="AJ12" s="181"/>
      <c r="AK12" s="182">
        <f>ค่าลงทะเบียนเรียน!M27+รักษาสภาพ!L49+สอบวิทยานิพนธ์!L45</f>
        <v>0</v>
      </c>
      <c r="AL12" s="180">
        <f t="shared" si="6"/>
        <v>0</v>
      </c>
      <c r="AM12" s="178">
        <f t="shared" si="7"/>
        <v>0</v>
      </c>
      <c r="CH12" s="181"/>
      <c r="CI12" s="181"/>
      <c r="CJ12" s="181"/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  <c r="CV12" s="181"/>
      <c r="CW12" s="181"/>
      <c r="CX12" s="181"/>
      <c r="CY12" s="181"/>
      <c r="CZ12" s="181"/>
      <c r="DA12" s="181"/>
      <c r="DB12" s="181"/>
      <c r="DC12" s="181"/>
      <c r="DD12" s="181"/>
      <c r="DE12" s="181"/>
      <c r="DF12" s="181"/>
      <c r="DG12" s="181"/>
      <c r="DH12" s="181"/>
      <c r="DI12" s="181"/>
      <c r="DJ12" s="181"/>
      <c r="DK12" s="181"/>
      <c r="DL12" s="181"/>
      <c r="DM12" s="181"/>
      <c r="DN12" s="181"/>
      <c r="DO12" s="181"/>
      <c r="DP12" s="181"/>
      <c r="DQ12" s="181"/>
      <c r="DR12" s="181"/>
      <c r="DS12" s="181"/>
      <c r="DT12" s="181"/>
      <c r="DU12" s="181"/>
      <c r="DV12" s="181"/>
      <c r="DW12" s="181"/>
      <c r="DX12" s="181"/>
      <c r="DY12" s="181"/>
      <c r="DZ12" s="181"/>
      <c r="EA12" s="181"/>
      <c r="EB12" s="181"/>
      <c r="EC12" s="181"/>
      <c r="ED12" s="181"/>
    </row>
    <row r="13" spans="1:134" s="60" customFormat="1" ht="21">
      <c r="A13" s="213">
        <v>7</v>
      </c>
      <c r="B13" s="184" t="s">
        <v>65</v>
      </c>
      <c r="C13" s="62">
        <f>ค่าลงทะเบียนเรียน!M56+รักษาสภาพ!L73+สอบวิทยานิพนธ์!L69</f>
        <v>0</v>
      </c>
      <c r="D13" s="62">
        <f t="shared" si="0"/>
        <v>0</v>
      </c>
      <c r="E13" s="62">
        <f t="shared" si="8"/>
        <v>0</v>
      </c>
      <c r="F13" s="62">
        <f>(D13*0.2)</f>
        <v>0</v>
      </c>
      <c r="G13" s="62">
        <f>(D13*72.5/100)</f>
        <v>0</v>
      </c>
      <c r="H13" s="214" t="s">
        <v>37</v>
      </c>
      <c r="I13" s="178">
        <f t="shared" si="1"/>
        <v>0</v>
      </c>
      <c r="O13" s="179">
        <f t="shared" si="4"/>
        <v>0</v>
      </c>
      <c r="P13" s="179">
        <v>7737000</v>
      </c>
      <c r="Q13" s="179">
        <f t="shared" si="5"/>
        <v>-7737000</v>
      </c>
      <c r="S13" s="179">
        <f>SUM(ค่าลงทะเบียนเรียน!M56,รักษาสภาพ!L73,สอบวิทยานิพนธ์!L69)</f>
        <v>0</v>
      </c>
      <c r="T13" s="179">
        <f t="shared" si="2"/>
        <v>0</v>
      </c>
      <c r="AH13" s="180">
        <f t="shared" si="3"/>
        <v>0</v>
      </c>
      <c r="AI13" s="181"/>
      <c r="AJ13" s="181"/>
      <c r="AK13" s="182">
        <f>ค่าลงทะเบียนเรียน!M56+รักษาสภาพ!L73+สอบวิทยานิพนธ์!L69</f>
        <v>0</v>
      </c>
      <c r="AL13" s="180">
        <f t="shared" si="6"/>
        <v>0</v>
      </c>
      <c r="AM13" s="178">
        <f t="shared" si="7"/>
        <v>0</v>
      </c>
      <c r="CI13" s="180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  <c r="DA13" s="181"/>
      <c r="DB13" s="181"/>
      <c r="DC13" s="181"/>
      <c r="DD13" s="181"/>
      <c r="DE13" s="181"/>
      <c r="DF13" s="181"/>
      <c r="DG13" s="181"/>
      <c r="DH13" s="181"/>
      <c r="DI13" s="181"/>
      <c r="DJ13" s="181"/>
      <c r="DK13" s="181"/>
      <c r="DL13" s="181"/>
      <c r="DM13" s="181"/>
      <c r="DN13" s="181"/>
      <c r="DO13" s="181"/>
      <c r="DP13" s="181"/>
      <c r="DQ13" s="181"/>
      <c r="DR13" s="181"/>
      <c r="DS13" s="181"/>
      <c r="DT13" s="181"/>
      <c r="DU13" s="181"/>
      <c r="DV13" s="181"/>
      <c r="DW13" s="181"/>
      <c r="DX13" s="181"/>
      <c r="DY13" s="181"/>
      <c r="DZ13" s="181"/>
      <c r="EA13" s="181"/>
      <c r="EB13" s="181"/>
      <c r="EC13" s="181"/>
      <c r="ED13" s="181"/>
    </row>
    <row r="14" spans="1:134" s="60" customFormat="1" ht="21">
      <c r="A14" s="213">
        <v>8</v>
      </c>
      <c r="B14" s="184" t="s">
        <v>137</v>
      </c>
      <c r="C14" s="62">
        <f>ค่าลงทะเบียนเรียน!M48+รักษาสภาพ!L68+สอบวิทยานิพนธ์!L64</f>
        <v>0</v>
      </c>
      <c r="D14" s="62">
        <f t="shared" si="0"/>
        <v>0</v>
      </c>
      <c r="E14" s="62">
        <f t="shared" si="8"/>
        <v>0</v>
      </c>
      <c r="F14" s="62">
        <f t="shared" si="9"/>
        <v>0</v>
      </c>
      <c r="G14" s="62">
        <f t="shared" si="10"/>
        <v>0</v>
      </c>
      <c r="H14" s="215" t="s">
        <v>37</v>
      </c>
      <c r="I14" s="178">
        <f t="shared" si="1"/>
        <v>0</v>
      </c>
      <c r="O14" s="179">
        <f t="shared" si="4"/>
        <v>0</v>
      </c>
      <c r="P14" s="179">
        <v>5460000</v>
      </c>
      <c r="Q14" s="179">
        <f t="shared" si="5"/>
        <v>-5460000</v>
      </c>
      <c r="S14" s="179">
        <f>SUM(ค่าลงทะเบียนเรียน!M48,รักษาสภาพ!L68,สอบวิทยานิพนธ์!L64)</f>
        <v>0</v>
      </c>
      <c r="T14" s="179">
        <f t="shared" si="2"/>
        <v>0</v>
      </c>
      <c r="AH14" s="180">
        <f t="shared" si="3"/>
        <v>0</v>
      </c>
      <c r="AI14" s="181"/>
      <c r="AJ14" s="181"/>
      <c r="AK14" s="182">
        <f>ค่าลงทะเบียนเรียน!M48+รักษาสภาพ!L68+สอบวิทยานิพนธ์!L64</f>
        <v>0</v>
      </c>
      <c r="AL14" s="180">
        <f t="shared" si="6"/>
        <v>0</v>
      </c>
      <c r="AM14" s="60">
        <f t="shared" si="7"/>
        <v>0</v>
      </c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  <c r="DB14" s="181"/>
      <c r="DC14" s="181"/>
      <c r="DD14" s="181"/>
      <c r="DE14" s="181"/>
      <c r="DF14" s="181"/>
      <c r="DG14" s="181"/>
      <c r="DH14" s="181"/>
      <c r="DI14" s="181"/>
      <c r="DJ14" s="181"/>
      <c r="DK14" s="181"/>
      <c r="DL14" s="181"/>
      <c r="DM14" s="181"/>
      <c r="DN14" s="181"/>
      <c r="DO14" s="181"/>
      <c r="DP14" s="181"/>
      <c r="DQ14" s="181"/>
      <c r="DR14" s="181"/>
      <c r="DS14" s="181"/>
      <c r="DT14" s="181"/>
      <c r="DU14" s="181"/>
      <c r="DV14" s="181"/>
      <c r="DW14" s="181"/>
      <c r="DX14" s="181"/>
      <c r="DY14" s="181"/>
      <c r="DZ14" s="181"/>
      <c r="EA14" s="181"/>
      <c r="EB14" s="181"/>
      <c r="EC14" s="181"/>
      <c r="ED14" s="181"/>
    </row>
    <row r="15" spans="1:134" s="60" customFormat="1" ht="21">
      <c r="A15" s="213">
        <v>9</v>
      </c>
      <c r="B15" s="184" t="s">
        <v>29</v>
      </c>
      <c r="C15" s="62">
        <f>ค่าลงทะเบียนเรียน!M64+รักษาสภาพ!L81+สอบวิทยานิพนธ์!L75</f>
        <v>0</v>
      </c>
      <c r="D15" s="62">
        <f t="shared" si="0"/>
        <v>0</v>
      </c>
      <c r="E15" s="62">
        <f t="shared" si="8"/>
        <v>0</v>
      </c>
      <c r="F15" s="62">
        <f t="shared" si="9"/>
        <v>0</v>
      </c>
      <c r="G15" s="62">
        <f t="shared" si="10"/>
        <v>0</v>
      </c>
      <c r="H15" s="214" t="s">
        <v>37</v>
      </c>
      <c r="I15" s="178">
        <f t="shared" si="1"/>
        <v>0</v>
      </c>
      <c r="O15" s="179">
        <f t="shared" si="4"/>
        <v>0</v>
      </c>
      <c r="P15" s="179">
        <v>4599000</v>
      </c>
      <c r="Q15" s="179">
        <f t="shared" si="5"/>
        <v>-4599000</v>
      </c>
      <c r="S15" s="179">
        <f>SUM(ค่าลงทะเบียนเรียน!M64,รักษาสภาพ!L81,สอบวิทยานิพนธ์!L75)</f>
        <v>0</v>
      </c>
      <c r="T15" s="179">
        <f t="shared" si="2"/>
        <v>0</v>
      </c>
      <c r="AH15" s="180">
        <f t="shared" si="3"/>
        <v>0</v>
      </c>
      <c r="AI15" s="183">
        <f>72.5-AI16</f>
        <v>68.75</v>
      </c>
      <c r="AJ15" s="181"/>
      <c r="AK15" s="182">
        <f>ค่าลงทะเบียนเรียน!M64+รักษาสภาพ!L81+สอบวิทยานิพนธ์!L75</f>
        <v>0</v>
      </c>
      <c r="AL15" s="180">
        <f t="shared" si="6"/>
        <v>0</v>
      </c>
      <c r="AM15" s="178">
        <f t="shared" si="7"/>
        <v>0</v>
      </c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81"/>
      <c r="DD15" s="181"/>
      <c r="DE15" s="181"/>
      <c r="DF15" s="181"/>
      <c r="DG15" s="181"/>
      <c r="DH15" s="181"/>
      <c r="DI15" s="181"/>
      <c r="DJ15" s="181"/>
      <c r="DK15" s="181"/>
      <c r="DL15" s="181"/>
      <c r="DM15" s="181"/>
      <c r="DN15" s="181"/>
      <c r="DO15" s="181"/>
      <c r="DP15" s="181"/>
      <c r="DQ15" s="181"/>
      <c r="DR15" s="181"/>
      <c r="DS15" s="181"/>
      <c r="DT15" s="181"/>
      <c r="DU15" s="181"/>
      <c r="DV15" s="181"/>
      <c r="DW15" s="181"/>
      <c r="DX15" s="181"/>
      <c r="DY15" s="181"/>
      <c r="DZ15" s="181"/>
      <c r="EA15" s="181"/>
      <c r="EB15" s="181"/>
      <c r="EC15" s="181"/>
      <c r="ED15" s="181"/>
    </row>
    <row r="16" spans="1:134" s="60" customFormat="1" ht="21">
      <c r="A16" s="213">
        <v>10</v>
      </c>
      <c r="B16" s="184" t="s">
        <v>127</v>
      </c>
      <c r="C16" s="62">
        <f>ค่าลงทะเบียนเรียน!M70+รักษาสภาพ!L87+สอบวิทยานิพนธ์!L80</f>
        <v>0</v>
      </c>
      <c r="D16" s="62">
        <f t="shared" si="0"/>
        <v>0</v>
      </c>
      <c r="E16" s="62">
        <f t="shared" si="8"/>
        <v>0</v>
      </c>
      <c r="F16" s="62">
        <f t="shared" si="9"/>
        <v>0</v>
      </c>
      <c r="G16" s="62">
        <f t="shared" si="10"/>
        <v>0</v>
      </c>
      <c r="H16" s="215" t="s">
        <v>37</v>
      </c>
      <c r="I16" s="178">
        <f t="shared" si="1"/>
        <v>0</v>
      </c>
      <c r="O16" s="179">
        <f t="shared" si="4"/>
        <v>0</v>
      </c>
      <c r="P16" s="179">
        <v>4305000</v>
      </c>
      <c r="Q16" s="179">
        <f t="shared" si="5"/>
        <v>-4305000</v>
      </c>
      <c r="S16" s="179">
        <f>SUM(ค่าลงทะเบียนเรียน!M70,รักษาสภาพ!L87,สอบวิทยานิพนธ์!L80)</f>
        <v>0</v>
      </c>
      <c r="T16" s="179">
        <f t="shared" si="2"/>
        <v>0</v>
      </c>
      <c r="AH16" s="180">
        <f t="shared" si="3"/>
        <v>0</v>
      </c>
      <c r="AI16" s="183">
        <f>7.5/2</f>
        <v>3.75</v>
      </c>
      <c r="AJ16" s="181">
        <f>11.25+68.75+20</f>
        <v>100</v>
      </c>
      <c r="AK16" s="182">
        <f>ค่าลงทะเบียนเรียน!M70+รักษาสภาพ!L87+สอบวิทยานิพนธ์!L80</f>
        <v>0</v>
      </c>
      <c r="AL16" s="180">
        <f t="shared" si="6"/>
        <v>0</v>
      </c>
      <c r="AM16" s="60">
        <f t="shared" si="7"/>
        <v>0</v>
      </c>
      <c r="CH16" s="181"/>
      <c r="CI16" s="181"/>
      <c r="CJ16" s="181"/>
      <c r="CK16" s="181"/>
      <c r="CL16" s="181"/>
      <c r="CM16" s="181"/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1"/>
      <c r="CY16" s="181"/>
      <c r="CZ16" s="181"/>
      <c r="DA16" s="181"/>
      <c r="DB16" s="181"/>
      <c r="DC16" s="181"/>
      <c r="DD16" s="181"/>
      <c r="DE16" s="181"/>
      <c r="DF16" s="181"/>
      <c r="DG16" s="181"/>
      <c r="DH16" s="181"/>
      <c r="DI16" s="181"/>
      <c r="DJ16" s="181"/>
      <c r="DK16" s="181"/>
      <c r="DL16" s="181"/>
      <c r="DM16" s="181"/>
      <c r="DN16" s="181"/>
      <c r="DO16" s="181"/>
      <c r="DP16" s="181"/>
      <c r="DQ16" s="181"/>
      <c r="DR16" s="181"/>
      <c r="DS16" s="181"/>
      <c r="DT16" s="181"/>
      <c r="DU16" s="181"/>
      <c r="DV16" s="181"/>
      <c r="DW16" s="181"/>
      <c r="DX16" s="181"/>
      <c r="DY16" s="181"/>
      <c r="DZ16" s="181"/>
      <c r="EA16" s="181"/>
      <c r="EB16" s="181"/>
      <c r="EC16" s="181"/>
      <c r="ED16" s="181"/>
    </row>
    <row r="17" spans="1:134" s="60" customFormat="1" ht="21">
      <c r="A17" s="213">
        <v>11</v>
      </c>
      <c r="B17" s="184" t="s">
        <v>47</v>
      </c>
      <c r="C17" s="62">
        <f>ค่าลงทะเบียนเรียน!M83+รักษาสภาพ!L36+สอบวิทยานิพนธ์!L33</f>
        <v>0</v>
      </c>
      <c r="D17" s="62">
        <f t="shared" si="0"/>
        <v>0</v>
      </c>
      <c r="E17" s="62">
        <f t="shared" si="8"/>
        <v>0</v>
      </c>
      <c r="F17" s="62">
        <f t="shared" si="9"/>
        <v>0</v>
      </c>
      <c r="G17" s="62">
        <f t="shared" si="10"/>
        <v>0</v>
      </c>
      <c r="H17" s="215" t="s">
        <v>37</v>
      </c>
      <c r="I17" s="178">
        <f t="shared" si="1"/>
        <v>0</v>
      </c>
      <c r="O17" s="179">
        <f>C17</f>
        <v>0</v>
      </c>
      <c r="P17" s="179">
        <v>356000</v>
      </c>
      <c r="Q17" s="179">
        <f t="shared" si="5"/>
        <v>-356000</v>
      </c>
      <c r="S17" s="179">
        <f>ค่าลงทะเบียนเรียน!M83</f>
        <v>0</v>
      </c>
      <c r="T17" s="179">
        <f>O17-S17</f>
        <v>0</v>
      </c>
      <c r="AH17" s="180">
        <f t="shared" si="3"/>
        <v>0</v>
      </c>
      <c r="AI17" s="183">
        <f>AI16+7.5</f>
        <v>11.25</v>
      </c>
      <c r="AJ17" s="181"/>
      <c r="AK17" s="182">
        <f>ค่าลงทะเบียนเรียน!M83</f>
        <v>0</v>
      </c>
      <c r="AL17" s="180">
        <f t="shared" si="6"/>
        <v>0</v>
      </c>
      <c r="AM17" s="178">
        <f t="shared" si="7"/>
        <v>0</v>
      </c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1"/>
      <c r="DD17" s="181"/>
      <c r="DE17" s="181"/>
      <c r="DF17" s="181"/>
      <c r="DG17" s="181"/>
      <c r="DH17" s="181"/>
      <c r="DI17" s="181"/>
      <c r="DJ17" s="181"/>
      <c r="DK17" s="181"/>
      <c r="DL17" s="181"/>
      <c r="DM17" s="181"/>
      <c r="DN17" s="181"/>
      <c r="DO17" s="181"/>
      <c r="DP17" s="181"/>
      <c r="DQ17" s="181"/>
      <c r="DR17" s="181"/>
      <c r="DS17" s="181"/>
      <c r="DT17" s="181"/>
      <c r="DU17" s="181"/>
      <c r="DV17" s="181"/>
      <c r="DW17" s="181"/>
      <c r="DX17" s="181"/>
      <c r="DY17" s="181"/>
      <c r="DZ17" s="181"/>
      <c r="EA17" s="181"/>
      <c r="EB17" s="181"/>
      <c r="EC17" s="181"/>
      <c r="ED17" s="181"/>
    </row>
    <row r="18" spans="1:134" s="60" customFormat="1" ht="21">
      <c r="A18" s="213">
        <v>12</v>
      </c>
      <c r="B18" s="184" t="s">
        <v>138</v>
      </c>
      <c r="C18" s="62">
        <f>ค่าลงทะเบียนเรียน!M91+รักษาสภาพ!L93+สอบวิทยานิพนธ์!L85</f>
        <v>0</v>
      </c>
      <c r="D18" s="62">
        <f>C18*0.8</f>
        <v>0</v>
      </c>
      <c r="E18" s="62">
        <f t="shared" si="8"/>
        <v>0</v>
      </c>
      <c r="F18" s="62">
        <f t="shared" si="9"/>
        <v>0</v>
      </c>
      <c r="G18" s="62">
        <f t="shared" si="10"/>
        <v>0</v>
      </c>
      <c r="H18" s="215" t="s">
        <v>37</v>
      </c>
      <c r="I18" s="178"/>
      <c r="O18" s="179"/>
      <c r="P18" s="179"/>
      <c r="Q18" s="179"/>
      <c r="S18" s="179"/>
      <c r="T18" s="179"/>
      <c r="AH18" s="180">
        <f t="shared" si="3"/>
        <v>0</v>
      </c>
      <c r="AI18" s="183"/>
      <c r="AJ18" s="181"/>
      <c r="AK18" s="182">
        <f>ค่าลงทะเบียนเรียน!M91</f>
        <v>0</v>
      </c>
      <c r="AL18" s="180">
        <f t="shared" si="6"/>
        <v>0</v>
      </c>
      <c r="AM18" s="178">
        <f t="shared" si="7"/>
        <v>0</v>
      </c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  <c r="DE18" s="181"/>
      <c r="DF18" s="181"/>
      <c r="DG18" s="181"/>
      <c r="DH18" s="181"/>
      <c r="DI18" s="181"/>
      <c r="DJ18" s="181"/>
      <c r="DK18" s="181"/>
      <c r="DL18" s="181"/>
      <c r="DM18" s="181"/>
      <c r="DN18" s="181"/>
      <c r="DO18" s="181"/>
      <c r="DP18" s="181"/>
      <c r="DQ18" s="181"/>
      <c r="DR18" s="181"/>
      <c r="DS18" s="181"/>
      <c r="DT18" s="181"/>
      <c r="DU18" s="181"/>
      <c r="DV18" s="181"/>
      <c r="DW18" s="181"/>
      <c r="DX18" s="181"/>
      <c r="DY18" s="181"/>
      <c r="DZ18" s="181"/>
      <c r="EA18" s="181"/>
      <c r="EB18" s="181"/>
      <c r="EC18" s="181"/>
      <c r="ED18" s="181"/>
    </row>
    <row r="19" spans="1:134" s="60" customFormat="1" ht="21">
      <c r="A19" s="213">
        <v>13</v>
      </c>
      <c r="B19" s="184" t="s">
        <v>48</v>
      </c>
      <c r="C19" s="62">
        <f>ค่าลงทะเบียนเรียน!M77+รักษาสภาพ!L99+สอบวิทยานิพนธ์!L97</f>
        <v>0</v>
      </c>
      <c r="D19" s="62">
        <f t="shared" si="0"/>
        <v>0</v>
      </c>
      <c r="E19" s="62">
        <f t="shared" si="8"/>
        <v>0</v>
      </c>
      <c r="F19" s="62">
        <f t="shared" si="9"/>
        <v>0</v>
      </c>
      <c r="G19" s="62">
        <f t="shared" si="10"/>
        <v>0</v>
      </c>
      <c r="H19" s="215" t="s">
        <v>37</v>
      </c>
      <c r="I19" s="178"/>
      <c r="O19" s="179"/>
      <c r="P19" s="179"/>
      <c r="Q19" s="179"/>
      <c r="S19" s="179"/>
      <c r="T19" s="179"/>
      <c r="AH19" s="180">
        <f t="shared" si="3"/>
        <v>0</v>
      </c>
      <c r="AI19" s="183"/>
      <c r="AJ19" s="181"/>
      <c r="AK19" s="182">
        <f>ค่าลงทะเบียนเรียน!M77</f>
        <v>0</v>
      </c>
      <c r="AL19" s="180">
        <f t="shared" si="6"/>
        <v>0</v>
      </c>
      <c r="AM19" s="60">
        <f t="shared" si="7"/>
        <v>0</v>
      </c>
      <c r="CH19" s="181"/>
      <c r="CI19" s="181"/>
      <c r="CJ19" s="181"/>
      <c r="CK19" s="181"/>
      <c r="CL19" s="181"/>
      <c r="CM19" s="181"/>
      <c r="CN19" s="181"/>
      <c r="CO19" s="181"/>
      <c r="CP19" s="181"/>
      <c r="CQ19" s="181"/>
      <c r="CR19" s="181"/>
      <c r="CS19" s="181"/>
      <c r="CT19" s="181"/>
      <c r="CU19" s="181"/>
      <c r="CV19" s="181"/>
      <c r="CW19" s="181"/>
      <c r="CX19" s="181"/>
      <c r="CY19" s="181"/>
      <c r="CZ19" s="181"/>
      <c r="DA19" s="181"/>
      <c r="DB19" s="181"/>
      <c r="DC19" s="181"/>
      <c r="DD19" s="181"/>
      <c r="DE19" s="181"/>
      <c r="DF19" s="181"/>
      <c r="DG19" s="181"/>
      <c r="DH19" s="181"/>
      <c r="DI19" s="181"/>
      <c r="DJ19" s="181"/>
      <c r="DK19" s="181"/>
      <c r="DL19" s="181"/>
      <c r="DM19" s="181"/>
      <c r="DN19" s="181"/>
      <c r="DO19" s="181"/>
      <c r="DP19" s="181"/>
      <c r="DQ19" s="181"/>
      <c r="DR19" s="181"/>
      <c r="DS19" s="181"/>
      <c r="DT19" s="181"/>
      <c r="DU19" s="181"/>
      <c r="DV19" s="181"/>
      <c r="DW19" s="181"/>
      <c r="DX19" s="181"/>
      <c r="DY19" s="181"/>
      <c r="DZ19" s="181"/>
      <c r="EA19" s="181"/>
      <c r="EB19" s="181"/>
      <c r="EC19" s="181"/>
      <c r="ED19" s="181"/>
    </row>
    <row r="20" spans="1:134" s="60" customFormat="1" ht="21">
      <c r="A20" s="213">
        <v>14</v>
      </c>
      <c r="B20" s="184" t="s">
        <v>130</v>
      </c>
      <c r="C20" s="62">
        <f>ค่าลงทะเบียนเรียน!M100+รักษาสภาพ!L111+สอบวิทยานิพนธ์!L91</f>
        <v>0</v>
      </c>
      <c r="D20" s="62">
        <f>C20*0.8</f>
        <v>0</v>
      </c>
      <c r="E20" s="62">
        <f t="shared" si="8"/>
        <v>0</v>
      </c>
      <c r="F20" s="62">
        <f t="shared" si="9"/>
        <v>0</v>
      </c>
      <c r="G20" s="62">
        <f t="shared" si="10"/>
        <v>0</v>
      </c>
      <c r="H20" s="215" t="s">
        <v>37</v>
      </c>
      <c r="I20" s="178"/>
      <c r="O20" s="179"/>
      <c r="P20" s="179"/>
      <c r="Q20" s="179"/>
      <c r="S20" s="179"/>
      <c r="T20" s="179"/>
      <c r="AH20" s="180"/>
      <c r="AI20" s="183"/>
      <c r="AJ20" s="181"/>
      <c r="AK20" s="182"/>
      <c r="AL20" s="180"/>
      <c r="CH20" s="181" t="s">
        <v>129</v>
      </c>
      <c r="CI20" s="181"/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1"/>
      <c r="CU20" s="181"/>
      <c r="CV20" s="181"/>
      <c r="CW20" s="181"/>
      <c r="CX20" s="181"/>
      <c r="CY20" s="181"/>
      <c r="CZ20" s="181"/>
      <c r="DA20" s="181"/>
      <c r="DB20" s="181"/>
      <c r="DC20" s="181"/>
      <c r="DD20" s="181"/>
      <c r="DE20" s="181"/>
      <c r="DF20" s="181"/>
      <c r="DG20" s="181"/>
      <c r="DH20" s="181"/>
      <c r="DI20" s="181"/>
      <c r="DJ20" s="181"/>
      <c r="DK20" s="181"/>
      <c r="DL20" s="181"/>
      <c r="DM20" s="181"/>
      <c r="DN20" s="181"/>
      <c r="DO20" s="181"/>
      <c r="DP20" s="181"/>
      <c r="DQ20" s="181"/>
      <c r="DR20" s="181"/>
      <c r="DS20" s="181"/>
      <c r="DT20" s="181"/>
      <c r="DU20" s="181"/>
      <c r="DV20" s="181"/>
      <c r="DW20" s="181"/>
      <c r="DX20" s="181"/>
      <c r="DY20" s="181"/>
      <c r="DZ20" s="181"/>
      <c r="EA20" s="181"/>
      <c r="EB20" s="181"/>
      <c r="EC20" s="181"/>
      <c r="ED20" s="181"/>
    </row>
    <row r="21" spans="1:134" s="60" customFormat="1" ht="21">
      <c r="A21" s="213">
        <v>15</v>
      </c>
      <c r="B21" s="184" t="s">
        <v>71</v>
      </c>
      <c r="C21" s="62">
        <f>ค่าลงทะเบียนเรียน!M106+รักษาสภาพ!L105+สอบวิทยานิพนธ์!L103</f>
        <v>0</v>
      </c>
      <c r="D21" s="62">
        <f>C21*0.8</f>
        <v>0</v>
      </c>
      <c r="E21" s="62">
        <f t="shared" si="8"/>
        <v>0</v>
      </c>
      <c r="F21" s="62">
        <f t="shared" si="9"/>
        <v>0</v>
      </c>
      <c r="G21" s="62">
        <f t="shared" si="10"/>
        <v>0</v>
      </c>
      <c r="H21" s="215" t="s">
        <v>37</v>
      </c>
      <c r="I21" s="178"/>
      <c r="O21" s="179"/>
      <c r="P21" s="179"/>
      <c r="Q21" s="179"/>
      <c r="S21" s="179"/>
      <c r="T21" s="179"/>
      <c r="AH21" s="180"/>
      <c r="AI21" s="183"/>
      <c r="AJ21" s="181"/>
      <c r="AK21" s="182"/>
      <c r="AL21" s="180"/>
      <c r="CH21" s="181"/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1"/>
      <c r="DB21" s="181"/>
      <c r="DC21" s="181"/>
      <c r="DD21" s="181"/>
      <c r="DE21" s="181"/>
      <c r="DF21" s="181"/>
      <c r="DG21" s="181"/>
      <c r="DH21" s="181"/>
      <c r="DI21" s="181"/>
      <c r="DJ21" s="181"/>
      <c r="DK21" s="181"/>
      <c r="DL21" s="181"/>
      <c r="DM21" s="181"/>
      <c r="DN21" s="181"/>
      <c r="DO21" s="181"/>
      <c r="DP21" s="181"/>
      <c r="DQ21" s="181"/>
      <c r="DR21" s="181"/>
      <c r="DS21" s="181"/>
      <c r="DT21" s="181"/>
      <c r="DU21" s="181"/>
      <c r="DV21" s="181"/>
      <c r="DW21" s="181"/>
      <c r="DX21" s="181"/>
      <c r="DY21" s="181"/>
      <c r="DZ21" s="181"/>
      <c r="EA21" s="181"/>
      <c r="EB21" s="181"/>
      <c r="EC21" s="181"/>
      <c r="ED21" s="181"/>
    </row>
    <row r="22" spans="1:134" s="64" customFormat="1" ht="21">
      <c r="A22" s="213">
        <v>16</v>
      </c>
      <c r="B22" s="216" t="s">
        <v>126</v>
      </c>
      <c r="C22" s="438"/>
      <c r="D22" s="68">
        <f t="shared" si="0"/>
        <v>0</v>
      </c>
      <c r="E22" s="69">
        <f>D22*80/100</f>
        <v>0</v>
      </c>
      <c r="F22" s="69">
        <f>D22*20/100</f>
        <v>0</v>
      </c>
      <c r="G22" s="68">
        <v>0</v>
      </c>
      <c r="H22" s="68"/>
      <c r="I22" s="63">
        <f t="shared" si="1"/>
        <v>0</v>
      </c>
      <c r="O22" s="65">
        <f>C22</f>
        <v>0</v>
      </c>
      <c r="P22" s="65">
        <v>948000</v>
      </c>
      <c r="Q22" s="65">
        <f t="shared" si="5"/>
        <v>-948000</v>
      </c>
      <c r="S22" s="65">
        <f>'สนง.บัณฑิต'!E21</f>
        <v>0</v>
      </c>
      <c r="T22" s="65">
        <f>O22-S22</f>
        <v>0</v>
      </c>
      <c r="AH22" s="67">
        <f>SUM(E22:F22)</f>
        <v>0</v>
      </c>
      <c r="AI22" s="66"/>
      <c r="AJ22" s="66"/>
      <c r="AK22" s="121">
        <f>'สนง.บัณฑิต'!E21</f>
        <v>0</v>
      </c>
      <c r="AL22" s="67">
        <f t="shared" si="6"/>
        <v>0</v>
      </c>
      <c r="AM22" s="64">
        <f t="shared" si="7"/>
        <v>0</v>
      </c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</row>
    <row r="23" spans="1:134" s="64" customFormat="1" ht="21">
      <c r="A23" s="439" t="s">
        <v>3</v>
      </c>
      <c r="B23" s="439"/>
      <c r="C23" s="203">
        <f>SUM(C6:C22)</f>
        <v>0</v>
      </c>
      <c r="D23" s="203">
        <f>SUM(D6:D22)</f>
        <v>0</v>
      </c>
      <c r="E23" s="203">
        <f>SUM(E6:E22)</f>
        <v>0</v>
      </c>
      <c r="F23" s="203">
        <f>SUM(F6:F22)</f>
        <v>0</v>
      </c>
      <c r="G23" s="203">
        <f>SUM(G6:G22)</f>
        <v>0</v>
      </c>
      <c r="H23" s="208"/>
      <c r="I23" s="63">
        <f t="shared" si="1"/>
        <v>0</v>
      </c>
      <c r="O23" s="65"/>
      <c r="P23" s="65"/>
      <c r="Q23" s="65">
        <f t="shared" si="5"/>
        <v>0</v>
      </c>
      <c r="S23" s="65"/>
      <c r="T23" s="65"/>
      <c r="AH23" s="67">
        <f>G23+F23+E23</f>
        <v>0</v>
      </c>
      <c r="AI23" s="66"/>
      <c r="AJ23" s="66"/>
      <c r="AK23" s="121"/>
      <c r="AL23" s="117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</row>
    <row r="24" spans="1:134" s="64" customFormat="1" ht="21">
      <c r="A24" s="217"/>
      <c r="B24" s="375"/>
      <c r="C24" s="377">
        <f>ค่าลงทะเบียนเรียน!M119+รักษาสภาพ!L117+สอบวิทยานิพนธ์!L109</f>
        <v>0</v>
      </c>
      <c r="D24" s="375">
        <f>D23*20/100</f>
        <v>0</v>
      </c>
      <c r="E24" s="375">
        <f>E23+C22</f>
        <v>0</v>
      </c>
      <c r="F24" s="375"/>
      <c r="G24" s="375"/>
      <c r="H24" s="376"/>
      <c r="I24" s="63"/>
      <c r="O24" s="65"/>
      <c r="P24" s="65"/>
      <c r="Q24" s="65"/>
      <c r="S24" s="65"/>
      <c r="T24" s="65"/>
      <c r="AH24" s="67"/>
      <c r="AI24" s="66"/>
      <c r="AJ24" s="66"/>
      <c r="AK24" s="121"/>
      <c r="AL24" s="117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</row>
    <row r="25" spans="1:134" s="64" customFormat="1" ht="21">
      <c r="A25" s="185"/>
      <c r="B25" s="186"/>
      <c r="C25" s="180">
        <f>C23-C24</f>
        <v>0</v>
      </c>
      <c r="D25" s="180"/>
      <c r="E25" s="180"/>
      <c r="F25" s="180"/>
      <c r="G25" s="180"/>
      <c r="H25" s="180"/>
      <c r="I25" s="63"/>
      <c r="O25" s="65"/>
      <c r="P25" s="65"/>
      <c r="Q25" s="65"/>
      <c r="S25" s="65"/>
      <c r="T25" s="65"/>
      <c r="AH25" s="67"/>
      <c r="AI25" s="66"/>
      <c r="AJ25" s="66"/>
      <c r="AK25" s="121"/>
      <c r="AL25" s="117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</row>
    <row r="26" spans="1:134" s="64" customFormat="1" ht="21">
      <c r="A26" s="185"/>
      <c r="B26" s="186"/>
      <c r="C26" s="180"/>
      <c r="D26" s="180"/>
      <c r="E26" s="180"/>
      <c r="F26" s="180"/>
      <c r="G26" s="180"/>
      <c r="H26" s="180"/>
      <c r="I26" s="63"/>
      <c r="O26" s="65"/>
      <c r="P26" s="65"/>
      <c r="Q26" s="65"/>
      <c r="S26" s="65"/>
      <c r="T26" s="65"/>
      <c r="AH26" s="67"/>
      <c r="AI26" s="66"/>
      <c r="AJ26" s="66"/>
      <c r="AK26" s="121"/>
      <c r="AL26" s="117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</row>
    <row r="27" spans="7:134" s="193" customFormat="1" ht="18.75">
      <c r="G27" s="194"/>
      <c r="O27" s="195"/>
      <c r="P27" s="195"/>
      <c r="Q27" s="195"/>
      <c r="S27" s="195"/>
      <c r="T27" s="195"/>
      <c r="AH27" s="196"/>
      <c r="AI27" s="196"/>
      <c r="AJ27" s="196"/>
      <c r="AK27" s="197"/>
      <c r="AL27" s="196"/>
      <c r="CH27" s="196"/>
      <c r="CI27" s="196"/>
      <c r="CJ27" s="196"/>
      <c r="CK27" s="196"/>
      <c r="CL27" s="196"/>
      <c r="CM27" s="196"/>
      <c r="CN27" s="196"/>
      <c r="CO27" s="196"/>
      <c r="CP27" s="196"/>
      <c r="CQ27" s="196"/>
      <c r="CR27" s="196"/>
      <c r="CS27" s="196"/>
      <c r="CT27" s="196"/>
      <c r="CU27" s="196"/>
      <c r="CV27" s="196"/>
      <c r="CW27" s="196"/>
      <c r="CX27" s="196"/>
      <c r="CY27" s="196"/>
      <c r="CZ27" s="196"/>
      <c r="DA27" s="196"/>
      <c r="DB27" s="196"/>
      <c r="DC27" s="196"/>
      <c r="DD27" s="196"/>
      <c r="DE27" s="196"/>
      <c r="DF27" s="196"/>
      <c r="DG27" s="196"/>
      <c r="DH27" s="196"/>
      <c r="DI27" s="196"/>
      <c r="DJ27" s="196"/>
      <c r="DK27" s="196"/>
      <c r="DL27" s="196"/>
      <c r="DM27" s="196"/>
      <c r="DN27" s="196"/>
      <c r="DO27" s="196"/>
      <c r="DP27" s="196"/>
      <c r="DQ27" s="196"/>
      <c r="DR27" s="196"/>
      <c r="DS27" s="196"/>
      <c r="DT27" s="196"/>
      <c r="DU27" s="196"/>
      <c r="DV27" s="196"/>
      <c r="DW27" s="196"/>
      <c r="DX27" s="196"/>
      <c r="DY27" s="196"/>
      <c r="DZ27" s="196"/>
      <c r="EA27" s="196"/>
      <c r="EB27" s="196"/>
      <c r="EC27" s="196"/>
      <c r="ED27" s="196"/>
    </row>
    <row r="28" spans="3:134" s="187" customFormat="1" ht="18.75">
      <c r="C28" s="189"/>
      <c r="D28" s="198"/>
      <c r="E28" s="199"/>
      <c r="F28" s="199"/>
      <c r="O28" s="189"/>
      <c r="P28" s="189"/>
      <c r="Q28" s="189"/>
      <c r="S28" s="189"/>
      <c r="T28" s="189"/>
      <c r="AH28" s="190"/>
      <c r="AI28" s="190"/>
      <c r="AJ28" s="190"/>
      <c r="AK28" s="191"/>
      <c r="AL28" s="192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  <c r="DT28" s="190"/>
      <c r="DU28" s="190"/>
      <c r="DV28" s="190"/>
      <c r="DW28" s="190"/>
      <c r="DX28" s="190"/>
      <c r="DY28" s="190"/>
      <c r="DZ28" s="190"/>
      <c r="EA28" s="190"/>
      <c r="EB28" s="190"/>
      <c r="EC28" s="190"/>
      <c r="ED28" s="190"/>
    </row>
    <row r="29" spans="3:134" s="187" customFormat="1" ht="18.75">
      <c r="C29" s="189"/>
      <c r="E29" s="200"/>
      <c r="F29" s="200"/>
      <c r="O29" s="189"/>
      <c r="P29" s="189"/>
      <c r="Q29" s="189"/>
      <c r="S29" s="189"/>
      <c r="T29" s="189"/>
      <c r="AH29" s="190"/>
      <c r="AI29" s="190"/>
      <c r="AJ29" s="190"/>
      <c r="AK29" s="191"/>
      <c r="AL29" s="192"/>
      <c r="CH29" s="190"/>
      <c r="CI29" s="190"/>
      <c r="CJ29" s="190"/>
      <c r="CK29" s="190"/>
      <c r="CL29" s="190"/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0"/>
      <c r="DE29" s="190"/>
      <c r="DF29" s="190"/>
      <c r="DG29" s="190"/>
      <c r="DH29" s="190"/>
      <c r="DI29" s="190"/>
      <c r="DJ29" s="190"/>
      <c r="DK29" s="190"/>
      <c r="DL29" s="190"/>
      <c r="DM29" s="190"/>
      <c r="DN29" s="190"/>
      <c r="DO29" s="190"/>
      <c r="DP29" s="190"/>
      <c r="DQ29" s="190"/>
      <c r="DR29" s="190"/>
      <c r="DS29" s="190"/>
      <c r="DT29" s="190"/>
      <c r="DU29" s="190"/>
      <c r="DV29" s="190"/>
      <c r="DW29" s="190"/>
      <c r="DX29" s="190"/>
      <c r="DY29" s="190"/>
      <c r="DZ29" s="190"/>
      <c r="EA29" s="190"/>
      <c r="EB29" s="190"/>
      <c r="EC29" s="190"/>
      <c r="ED29" s="190"/>
    </row>
    <row r="30" spans="3:134" s="187" customFormat="1" ht="18.75">
      <c r="C30" s="189"/>
      <c r="E30" s="73"/>
      <c r="O30" s="189"/>
      <c r="P30" s="189"/>
      <c r="Q30" s="189"/>
      <c r="S30" s="189"/>
      <c r="T30" s="189"/>
      <c r="AH30" s="190"/>
      <c r="AI30" s="190"/>
      <c r="AJ30" s="190"/>
      <c r="AK30" s="191"/>
      <c r="AL30" s="192"/>
      <c r="CH30" s="190"/>
      <c r="CI30" s="190"/>
      <c r="CJ30" s="190"/>
      <c r="CK30" s="190"/>
      <c r="CL30" s="190"/>
      <c r="CM30" s="190"/>
      <c r="CN30" s="190"/>
      <c r="CO30" s="190"/>
      <c r="CP30" s="190"/>
      <c r="CQ30" s="190"/>
      <c r="CR30" s="190"/>
      <c r="CS30" s="190"/>
      <c r="CT30" s="190"/>
      <c r="CU30" s="190"/>
      <c r="CV30" s="190"/>
      <c r="CW30" s="190"/>
      <c r="CX30" s="190"/>
      <c r="CY30" s="190"/>
      <c r="CZ30" s="190"/>
      <c r="DA30" s="190"/>
      <c r="DB30" s="190"/>
      <c r="DC30" s="190"/>
      <c r="DD30" s="190"/>
      <c r="DE30" s="190"/>
      <c r="DF30" s="190"/>
      <c r="DG30" s="190"/>
      <c r="DH30" s="190"/>
      <c r="DI30" s="190"/>
      <c r="DJ30" s="190"/>
      <c r="DK30" s="190"/>
      <c r="DL30" s="190"/>
      <c r="DM30" s="190"/>
      <c r="DN30" s="190"/>
      <c r="DO30" s="190"/>
      <c r="DP30" s="190"/>
      <c r="DQ30" s="190"/>
      <c r="DR30" s="190"/>
      <c r="DS30" s="190"/>
      <c r="DT30" s="190"/>
      <c r="DU30" s="190"/>
      <c r="DV30" s="190"/>
      <c r="DW30" s="190"/>
      <c r="DX30" s="190"/>
      <c r="DY30" s="190"/>
      <c r="DZ30" s="190"/>
      <c r="EA30" s="190"/>
      <c r="EB30" s="190"/>
      <c r="EC30" s="190"/>
      <c r="ED30" s="190"/>
    </row>
    <row r="31" spans="3:134" s="187" customFormat="1" ht="18.75">
      <c r="C31" s="189"/>
      <c r="O31" s="189"/>
      <c r="P31" s="189"/>
      <c r="Q31" s="189"/>
      <c r="S31" s="189"/>
      <c r="T31" s="189"/>
      <c r="AH31" s="190"/>
      <c r="AI31" s="190"/>
      <c r="AJ31" s="190"/>
      <c r="AK31" s="191"/>
      <c r="AL31" s="192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0"/>
      <c r="DE31" s="190"/>
      <c r="DF31" s="190"/>
      <c r="DG31" s="190"/>
      <c r="DH31" s="190"/>
      <c r="DI31" s="190"/>
      <c r="DJ31" s="190"/>
      <c r="DK31" s="190"/>
      <c r="DL31" s="190"/>
      <c r="DM31" s="190"/>
      <c r="DN31" s="190"/>
      <c r="DO31" s="190"/>
      <c r="DP31" s="190"/>
      <c r="DQ31" s="190"/>
      <c r="DR31" s="190"/>
      <c r="DS31" s="190"/>
      <c r="DT31" s="190"/>
      <c r="DU31" s="190"/>
      <c r="DV31" s="190"/>
      <c r="DW31" s="190"/>
      <c r="DX31" s="190"/>
      <c r="DY31" s="190"/>
      <c r="DZ31" s="190"/>
      <c r="EA31" s="190"/>
      <c r="EB31" s="190"/>
      <c r="EC31" s="190"/>
      <c r="ED31" s="190"/>
    </row>
    <row r="32" spans="3:134" s="187" customFormat="1" ht="18.75">
      <c r="C32" s="189"/>
      <c r="O32" s="189"/>
      <c r="P32" s="189"/>
      <c r="Q32" s="189"/>
      <c r="S32" s="189"/>
      <c r="T32" s="189"/>
      <c r="AH32" s="190"/>
      <c r="AI32" s="190"/>
      <c r="AJ32" s="190"/>
      <c r="AK32" s="191"/>
      <c r="AL32" s="192"/>
      <c r="CH32" s="190"/>
      <c r="CI32" s="190"/>
      <c r="CJ32" s="190"/>
      <c r="CK32" s="190"/>
      <c r="CL32" s="190"/>
      <c r="CM32" s="190"/>
      <c r="CN32" s="190"/>
      <c r="CO32" s="190"/>
      <c r="CP32" s="190"/>
      <c r="CQ32" s="190"/>
      <c r="CR32" s="190"/>
      <c r="CS32" s="190"/>
      <c r="CT32" s="190"/>
      <c r="CU32" s="190"/>
      <c r="CV32" s="190"/>
      <c r="CW32" s="190"/>
      <c r="CX32" s="190"/>
      <c r="CY32" s="190"/>
      <c r="CZ32" s="190"/>
      <c r="DA32" s="190"/>
      <c r="DB32" s="190"/>
      <c r="DC32" s="190"/>
      <c r="DD32" s="190"/>
      <c r="DE32" s="190"/>
      <c r="DF32" s="190"/>
      <c r="DG32" s="190"/>
      <c r="DH32" s="190"/>
      <c r="DI32" s="190"/>
      <c r="DJ32" s="190"/>
      <c r="DK32" s="190"/>
      <c r="DL32" s="190"/>
      <c r="DM32" s="190"/>
      <c r="DN32" s="190"/>
      <c r="DO32" s="190"/>
      <c r="DP32" s="190"/>
      <c r="DQ32" s="190"/>
      <c r="DR32" s="190"/>
      <c r="DS32" s="190"/>
      <c r="DT32" s="190"/>
      <c r="DU32" s="190"/>
      <c r="DV32" s="190"/>
      <c r="DW32" s="190"/>
      <c r="DX32" s="190"/>
      <c r="DY32" s="190"/>
      <c r="DZ32" s="190"/>
      <c r="EA32" s="190"/>
      <c r="EB32" s="190"/>
      <c r="EC32" s="190"/>
      <c r="ED32" s="190"/>
    </row>
    <row r="33" spans="3:134" s="187" customFormat="1" ht="18.75">
      <c r="C33" s="189"/>
      <c r="O33" s="189"/>
      <c r="P33" s="189"/>
      <c r="Q33" s="189"/>
      <c r="S33" s="189"/>
      <c r="T33" s="189"/>
      <c r="AH33" s="190"/>
      <c r="AI33" s="190"/>
      <c r="AJ33" s="190"/>
      <c r="AK33" s="191"/>
      <c r="AL33" s="192"/>
      <c r="CH33" s="190"/>
      <c r="CI33" s="190"/>
      <c r="CJ33" s="190"/>
      <c r="CK33" s="190"/>
      <c r="CL33" s="190"/>
      <c r="CM33" s="190"/>
      <c r="CN33" s="190"/>
      <c r="CO33" s="190"/>
      <c r="CP33" s="190"/>
      <c r="CQ33" s="190"/>
      <c r="CR33" s="190"/>
      <c r="CS33" s="190"/>
      <c r="CT33" s="190"/>
      <c r="CU33" s="190"/>
      <c r="CV33" s="190"/>
      <c r="CW33" s="190"/>
      <c r="CX33" s="190"/>
      <c r="CY33" s="190"/>
      <c r="CZ33" s="190"/>
      <c r="DA33" s="190"/>
      <c r="DB33" s="190"/>
      <c r="DC33" s="190"/>
      <c r="DD33" s="190"/>
      <c r="DE33" s="190"/>
      <c r="DF33" s="190"/>
      <c r="DG33" s="190"/>
      <c r="DH33" s="190"/>
      <c r="DI33" s="190"/>
      <c r="DJ33" s="190"/>
      <c r="DK33" s="190"/>
      <c r="DL33" s="190"/>
      <c r="DM33" s="190"/>
      <c r="DN33" s="190"/>
      <c r="DO33" s="190"/>
      <c r="DP33" s="190"/>
      <c r="DQ33" s="190"/>
      <c r="DR33" s="190"/>
      <c r="DS33" s="190"/>
      <c r="DT33" s="190"/>
      <c r="DU33" s="190"/>
      <c r="DV33" s="190"/>
      <c r="DW33" s="190"/>
      <c r="DX33" s="190"/>
      <c r="DY33" s="190"/>
      <c r="DZ33" s="190"/>
      <c r="EA33" s="190"/>
      <c r="EB33" s="190"/>
      <c r="EC33" s="190"/>
      <c r="ED33" s="190"/>
    </row>
    <row r="34" spans="15:134" s="187" customFormat="1" ht="18.75">
      <c r="O34" s="189"/>
      <c r="P34" s="189"/>
      <c r="Q34" s="189"/>
      <c r="S34" s="189"/>
      <c r="T34" s="189"/>
      <c r="AH34" s="190"/>
      <c r="AI34" s="190"/>
      <c r="AJ34" s="190"/>
      <c r="AK34" s="191"/>
      <c r="AL34" s="192"/>
      <c r="CH34" s="190"/>
      <c r="CI34" s="190"/>
      <c r="CJ34" s="190"/>
      <c r="CK34" s="190"/>
      <c r="CL34" s="190"/>
      <c r="CM34" s="190"/>
      <c r="CN34" s="190"/>
      <c r="CO34" s="190"/>
      <c r="CP34" s="190"/>
      <c r="CQ34" s="190"/>
      <c r="CR34" s="190"/>
      <c r="CS34" s="190"/>
      <c r="CT34" s="190"/>
      <c r="CU34" s="190"/>
      <c r="CV34" s="190"/>
      <c r="CW34" s="190"/>
      <c r="CX34" s="190"/>
      <c r="CY34" s="190"/>
      <c r="CZ34" s="190"/>
      <c r="DA34" s="190"/>
      <c r="DB34" s="190"/>
      <c r="DC34" s="190"/>
      <c r="DD34" s="190"/>
      <c r="DE34" s="190"/>
      <c r="DF34" s="190"/>
      <c r="DG34" s="190"/>
      <c r="DH34" s="190"/>
      <c r="DI34" s="190"/>
      <c r="DJ34" s="190"/>
      <c r="DK34" s="190"/>
      <c r="DL34" s="190"/>
      <c r="DM34" s="190"/>
      <c r="DN34" s="190"/>
      <c r="DO34" s="190"/>
      <c r="DP34" s="190"/>
      <c r="DQ34" s="190"/>
      <c r="DR34" s="190"/>
      <c r="DS34" s="190"/>
      <c r="DT34" s="190"/>
      <c r="DU34" s="190"/>
      <c r="DV34" s="190"/>
      <c r="DW34" s="190"/>
      <c r="DX34" s="190"/>
      <c r="DY34" s="190"/>
      <c r="DZ34" s="190"/>
      <c r="EA34" s="190"/>
      <c r="EB34" s="190"/>
      <c r="EC34" s="190"/>
      <c r="ED34" s="190"/>
    </row>
    <row r="35" spans="15:134" s="187" customFormat="1" ht="18.75">
      <c r="O35" s="189"/>
      <c r="P35" s="189"/>
      <c r="Q35" s="189"/>
      <c r="S35" s="189"/>
      <c r="T35" s="189"/>
      <c r="AH35" s="190"/>
      <c r="AI35" s="190"/>
      <c r="AJ35" s="190"/>
      <c r="AK35" s="191"/>
      <c r="AL35" s="192"/>
      <c r="CH35" s="190"/>
      <c r="CI35" s="190"/>
      <c r="CJ35" s="190"/>
      <c r="CK35" s="190"/>
      <c r="CL35" s="190"/>
      <c r="CM35" s="190"/>
      <c r="CN35" s="190"/>
      <c r="CO35" s="190"/>
      <c r="CP35" s="190"/>
      <c r="CQ35" s="190"/>
      <c r="CR35" s="190"/>
      <c r="CS35" s="190"/>
      <c r="CT35" s="190"/>
      <c r="CU35" s="190"/>
      <c r="CV35" s="190"/>
      <c r="CW35" s="190"/>
      <c r="CX35" s="190"/>
      <c r="CY35" s="190"/>
      <c r="CZ35" s="190"/>
      <c r="DA35" s="190"/>
      <c r="DB35" s="190"/>
      <c r="DC35" s="190"/>
      <c r="DD35" s="190"/>
      <c r="DE35" s="190"/>
      <c r="DF35" s="190"/>
      <c r="DG35" s="190"/>
      <c r="DH35" s="190"/>
      <c r="DI35" s="190"/>
      <c r="DJ35" s="190"/>
      <c r="DK35" s="190"/>
      <c r="DL35" s="190"/>
      <c r="DM35" s="190"/>
      <c r="DN35" s="190"/>
      <c r="DO35" s="190"/>
      <c r="DP35" s="190"/>
      <c r="DQ35" s="190"/>
      <c r="DR35" s="190"/>
      <c r="DS35" s="190"/>
      <c r="DT35" s="190"/>
      <c r="DU35" s="190"/>
      <c r="DV35" s="190"/>
      <c r="DW35" s="190"/>
      <c r="DX35" s="190"/>
      <c r="DY35" s="190"/>
      <c r="DZ35" s="190"/>
      <c r="EA35" s="190"/>
      <c r="EB35" s="190"/>
      <c r="EC35" s="190"/>
      <c r="ED35" s="190"/>
    </row>
    <row r="36" spans="3:134" s="187" customFormat="1" ht="18.75">
      <c r="C36" s="188"/>
      <c r="D36" s="198"/>
      <c r="E36" s="73"/>
      <c r="F36" s="198"/>
      <c r="G36" s="73"/>
      <c r="O36" s="189"/>
      <c r="P36" s="189"/>
      <c r="Q36" s="189"/>
      <c r="S36" s="189"/>
      <c r="T36" s="189"/>
      <c r="AH36" s="190"/>
      <c r="AI36" s="190"/>
      <c r="AJ36" s="190"/>
      <c r="AK36" s="191"/>
      <c r="AL36" s="192"/>
      <c r="CH36" s="190"/>
      <c r="CI36" s="190"/>
      <c r="CJ36" s="190"/>
      <c r="CK36" s="190"/>
      <c r="CL36" s="190"/>
      <c r="CM36" s="190"/>
      <c r="CN36" s="190"/>
      <c r="CO36" s="190"/>
      <c r="CP36" s="190"/>
      <c r="CQ36" s="190"/>
      <c r="CR36" s="190"/>
      <c r="CS36" s="190"/>
      <c r="CT36" s="190"/>
      <c r="CU36" s="190"/>
      <c r="CV36" s="190"/>
      <c r="CW36" s="190"/>
      <c r="CX36" s="190"/>
      <c r="CY36" s="190"/>
      <c r="CZ36" s="190"/>
      <c r="DA36" s="190"/>
      <c r="DB36" s="190"/>
      <c r="DC36" s="190"/>
      <c r="DD36" s="190"/>
      <c r="DE36" s="190"/>
      <c r="DF36" s="190"/>
      <c r="DG36" s="190"/>
      <c r="DH36" s="190"/>
      <c r="DI36" s="190"/>
      <c r="DJ36" s="190"/>
      <c r="DK36" s="190"/>
      <c r="DL36" s="190"/>
      <c r="DM36" s="190"/>
      <c r="DN36" s="190"/>
      <c r="DO36" s="190"/>
      <c r="DP36" s="190"/>
      <c r="DQ36" s="190"/>
      <c r="DR36" s="190"/>
      <c r="DS36" s="190"/>
      <c r="DT36" s="190"/>
      <c r="DU36" s="190"/>
      <c r="DV36" s="190"/>
      <c r="DW36" s="190"/>
      <c r="DX36" s="190"/>
      <c r="DY36" s="190"/>
      <c r="DZ36" s="190"/>
      <c r="EA36" s="190"/>
      <c r="EB36" s="190"/>
      <c r="EC36" s="190"/>
      <c r="ED36" s="190"/>
    </row>
    <row r="37" spans="3:134" s="187" customFormat="1" ht="18.75">
      <c r="C37" s="188"/>
      <c r="D37" s="188"/>
      <c r="E37" s="188"/>
      <c r="F37" s="188"/>
      <c r="G37" s="188"/>
      <c r="O37" s="189"/>
      <c r="P37" s="189"/>
      <c r="Q37" s="189"/>
      <c r="S37" s="189"/>
      <c r="T37" s="189"/>
      <c r="AH37" s="190"/>
      <c r="AI37" s="190"/>
      <c r="AJ37" s="190"/>
      <c r="AK37" s="191"/>
      <c r="AL37" s="192"/>
      <c r="CH37" s="190"/>
      <c r="CI37" s="190"/>
      <c r="CJ37" s="190"/>
      <c r="CK37" s="190"/>
      <c r="CL37" s="190"/>
      <c r="CM37" s="190"/>
      <c r="CN37" s="190"/>
      <c r="CO37" s="190"/>
      <c r="CP37" s="190"/>
      <c r="CQ37" s="190"/>
      <c r="CR37" s="190"/>
      <c r="CS37" s="190"/>
      <c r="CT37" s="190"/>
      <c r="CU37" s="190"/>
      <c r="CV37" s="190"/>
      <c r="CW37" s="190"/>
      <c r="CX37" s="190"/>
      <c r="CY37" s="190"/>
      <c r="CZ37" s="190"/>
      <c r="DA37" s="190"/>
      <c r="DB37" s="190"/>
      <c r="DC37" s="190"/>
      <c r="DD37" s="190"/>
      <c r="DE37" s="190"/>
      <c r="DF37" s="190"/>
      <c r="DG37" s="190"/>
      <c r="DH37" s="190"/>
      <c r="DI37" s="190"/>
      <c r="DJ37" s="190"/>
      <c r="DK37" s="190"/>
      <c r="DL37" s="190"/>
      <c r="DM37" s="190"/>
      <c r="DN37" s="190"/>
      <c r="DO37" s="190"/>
      <c r="DP37" s="190"/>
      <c r="DQ37" s="190"/>
      <c r="DR37" s="190"/>
      <c r="DS37" s="190"/>
      <c r="DT37" s="190"/>
      <c r="DU37" s="190"/>
      <c r="DV37" s="190"/>
      <c r="DW37" s="190"/>
      <c r="DX37" s="190"/>
      <c r="DY37" s="190"/>
      <c r="DZ37" s="190"/>
      <c r="EA37" s="190"/>
      <c r="EB37" s="190"/>
      <c r="EC37" s="190"/>
      <c r="ED37" s="190"/>
    </row>
    <row r="38" spans="3:134" s="187" customFormat="1" ht="18.75">
      <c r="C38" s="188"/>
      <c r="O38" s="189"/>
      <c r="P38" s="189"/>
      <c r="Q38" s="189"/>
      <c r="S38" s="189"/>
      <c r="T38" s="189"/>
      <c r="AH38" s="190"/>
      <c r="AI38" s="190"/>
      <c r="AJ38" s="190"/>
      <c r="AK38" s="191"/>
      <c r="AL38" s="192"/>
      <c r="CH38" s="190"/>
      <c r="CI38" s="190"/>
      <c r="CJ38" s="190"/>
      <c r="CK38" s="190"/>
      <c r="CL38" s="190"/>
      <c r="CM38" s="190"/>
      <c r="CN38" s="190"/>
      <c r="CO38" s="190"/>
      <c r="CP38" s="190"/>
      <c r="CQ38" s="190"/>
      <c r="CR38" s="190"/>
      <c r="CS38" s="190"/>
      <c r="CT38" s="190"/>
      <c r="CU38" s="190"/>
      <c r="CV38" s="190"/>
      <c r="CW38" s="190"/>
      <c r="CX38" s="190"/>
      <c r="CY38" s="190"/>
      <c r="CZ38" s="190"/>
      <c r="DA38" s="190"/>
      <c r="DB38" s="190"/>
      <c r="DC38" s="190"/>
      <c r="DD38" s="190"/>
      <c r="DE38" s="190"/>
      <c r="DF38" s="190"/>
      <c r="DG38" s="190"/>
      <c r="DH38" s="190"/>
      <c r="DI38" s="190"/>
      <c r="DJ38" s="190"/>
      <c r="DK38" s="190"/>
      <c r="DL38" s="190"/>
      <c r="DM38" s="190"/>
      <c r="DN38" s="190"/>
      <c r="DO38" s="190"/>
      <c r="DP38" s="190"/>
      <c r="DQ38" s="190"/>
      <c r="DR38" s="190"/>
      <c r="DS38" s="190"/>
      <c r="DT38" s="190"/>
      <c r="DU38" s="190"/>
      <c r="DV38" s="190"/>
      <c r="DW38" s="190"/>
      <c r="DX38" s="190"/>
      <c r="DY38" s="190"/>
      <c r="DZ38" s="190"/>
      <c r="EA38" s="190"/>
      <c r="EB38" s="190"/>
      <c r="EC38" s="190"/>
      <c r="ED38" s="190"/>
    </row>
    <row r="39" spans="3:8" ht="13.5">
      <c r="C39" s="71"/>
      <c r="D39" s="71"/>
      <c r="E39" s="71"/>
      <c r="F39" s="71"/>
      <c r="G39" s="71"/>
      <c r="H39" s="71"/>
    </row>
    <row r="41" ht="13.5">
      <c r="G41" s="71"/>
    </row>
    <row r="43" spans="5:7" ht="18.75">
      <c r="E43" s="72"/>
      <c r="F43" s="72"/>
      <c r="G43" s="72"/>
    </row>
    <row r="44" spans="3:7" ht="21">
      <c r="C44" s="81"/>
      <c r="E44" s="73"/>
      <c r="F44" s="73"/>
      <c r="G44" s="73"/>
    </row>
    <row r="45" spans="3:7" ht="21">
      <c r="C45" s="63"/>
      <c r="D45" s="70"/>
      <c r="E45" s="73"/>
      <c r="F45" s="73"/>
      <c r="G45" s="73"/>
    </row>
    <row r="46" spans="3:4" ht="21">
      <c r="C46" s="80"/>
      <c r="D46" s="70"/>
    </row>
    <row r="48" spans="4:134" s="74" customFormat="1" ht="26.25">
      <c r="D48" s="78"/>
      <c r="E48" s="75"/>
      <c r="F48" s="75"/>
      <c r="G48" s="65"/>
      <c r="O48" s="76"/>
      <c r="P48" s="76"/>
      <c r="Q48" s="76"/>
      <c r="S48" s="76"/>
      <c r="T48" s="76"/>
      <c r="AH48" s="77"/>
      <c r="AI48" s="77"/>
      <c r="AJ48" s="77"/>
      <c r="AK48" s="122"/>
      <c r="AL48" s="118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</row>
    <row r="49" spans="7:8" ht="21">
      <c r="G49" s="65"/>
      <c r="H49" s="63"/>
    </row>
    <row r="50" spans="4:7" ht="21">
      <c r="D50" s="72"/>
      <c r="G50" s="65"/>
    </row>
    <row r="51" spans="4:7" ht="21">
      <c r="D51" s="72"/>
      <c r="G51" s="65"/>
    </row>
    <row r="52" spans="4:7" ht="21">
      <c r="D52" s="72"/>
      <c r="G52" s="65"/>
    </row>
    <row r="53" spans="4:7" ht="21">
      <c r="D53" s="79"/>
      <c r="G53" s="65"/>
    </row>
    <row r="54" spans="4:7" ht="21">
      <c r="D54" s="73"/>
      <c r="G54" s="65"/>
    </row>
    <row r="59" ht="21">
      <c r="G59" s="82">
        <v>36301210</v>
      </c>
    </row>
    <row r="60" ht="21">
      <c r="G60" s="82">
        <v>10748960</v>
      </c>
    </row>
    <row r="61" ht="21">
      <c r="G61" s="82">
        <v>6694630</v>
      </c>
    </row>
    <row r="62" ht="21">
      <c r="G62" s="82">
        <f>SUM(G59:G61)</f>
        <v>53744800</v>
      </c>
    </row>
    <row r="69" ht="13.5">
      <c r="G69" s="57">
        <v>685125</v>
      </c>
    </row>
    <row r="70" ht="13.5">
      <c r="G70" s="71">
        <f>G69-G18</f>
        <v>685125</v>
      </c>
    </row>
    <row r="76" spans="3:39" ht="23.25">
      <c r="C76" s="114">
        <f>ค่าลงทะเบียนเรียน!N101+รักษาสภาพ!N93+สอบวิทยานิพนธ์!N92+'สนง.บัณฑิต'!E21</f>
        <v>0</v>
      </c>
      <c r="AK76" s="124">
        <f>SUM(AK6:AK22)</f>
        <v>0</v>
      </c>
      <c r="AL76" s="125">
        <f>SUM(AL6:AL22)</f>
        <v>0</v>
      </c>
      <c r="AM76" s="71">
        <f>AK76-AL76</f>
        <v>0</v>
      </c>
    </row>
    <row r="78" ht="23.25">
      <c r="C78" s="123">
        <f>C23-C76</f>
        <v>0</v>
      </c>
    </row>
    <row r="79" ht="13.5">
      <c r="C79" s="71"/>
    </row>
    <row r="85" spans="1:8" ht="24" customHeight="1">
      <c r="A85" s="440" t="s">
        <v>58</v>
      </c>
      <c r="B85" s="440"/>
      <c r="C85" s="440"/>
      <c r="D85" s="440"/>
      <c r="E85" s="440"/>
      <c r="F85" s="440"/>
      <c r="G85" s="440"/>
      <c r="H85" s="440"/>
    </row>
    <row r="86" spans="1:8" ht="24" customHeight="1">
      <c r="A86" s="440"/>
      <c r="B86" s="440"/>
      <c r="C86" s="440"/>
      <c r="D86" s="440"/>
      <c r="E86" s="440"/>
      <c r="F86" s="440"/>
      <c r="G86" s="440"/>
      <c r="H86" s="440"/>
    </row>
    <row r="87" ht="14.25" thickBot="1"/>
    <row r="88" spans="1:8" ht="75.75" thickBot="1">
      <c r="A88" s="102" t="s">
        <v>38</v>
      </c>
      <c r="B88" s="99" t="s">
        <v>0</v>
      </c>
      <c r="C88" s="100" t="s">
        <v>53</v>
      </c>
      <c r="D88" s="100" t="s">
        <v>54</v>
      </c>
      <c r="E88" s="100" t="s">
        <v>55</v>
      </c>
      <c r="F88" s="100" t="s">
        <v>56</v>
      </c>
      <c r="G88" s="100" t="s">
        <v>57</v>
      </c>
      <c r="H88" s="101" t="s">
        <v>20</v>
      </c>
    </row>
    <row r="89" spans="1:34" ht="21">
      <c r="A89" s="141">
        <v>1</v>
      </c>
      <c r="B89" s="142" t="s">
        <v>31</v>
      </c>
      <c r="C89" s="103">
        <f>C6-'[1]สรุปประมาณการรายรับ (ใหม่)'!C6</f>
        <v>-8435000</v>
      </c>
      <c r="D89" s="103">
        <f>D6-'[1]สรุปประมาณการรายรับ (ใหม่)'!D6</f>
        <v>-6748000</v>
      </c>
      <c r="E89" s="103">
        <f>E6-'[1]สรุปประมาณการรายรับ (ใหม่)'!E6</f>
        <v>-759150</v>
      </c>
      <c r="F89" s="103">
        <f>F6-'[1]สรุปประมาณการรายรับ (ใหม่)'!F6</f>
        <v>-1349600</v>
      </c>
      <c r="G89" s="103">
        <f>G6-'[1]สรุปประมาณการรายรับ (ใหม่)'!G6</f>
        <v>-4639250</v>
      </c>
      <c r="H89" s="146" t="s">
        <v>49</v>
      </c>
      <c r="AH89" s="161"/>
    </row>
    <row r="90" spans="1:34" ht="21">
      <c r="A90" s="143">
        <v>2</v>
      </c>
      <c r="B90" s="144" t="s">
        <v>44</v>
      </c>
      <c r="C90" s="103" t="e">
        <f>#REF!-'[1]สรุปประมาณการรายรับ (ใหม่)'!C7</f>
        <v>#REF!</v>
      </c>
      <c r="D90" s="103" t="e">
        <f>#REF!-'[1]สรุปประมาณการรายรับ (ใหม่)'!D7</f>
        <v>#REF!</v>
      </c>
      <c r="E90" s="103" t="e">
        <f>#REF!-'[1]สรุปประมาณการรายรับ (ใหม่)'!E7</f>
        <v>#REF!</v>
      </c>
      <c r="F90" s="103" t="e">
        <f>#REF!-'[1]สรุปประมาณการรายรับ (ใหม่)'!F7</f>
        <v>#REF!</v>
      </c>
      <c r="G90" s="103" t="e">
        <f>#REF!-'[1]สรุปประมาณการรายรับ (ใหม่)'!G7</f>
        <v>#REF!</v>
      </c>
      <c r="H90" s="146" t="s">
        <v>49</v>
      </c>
      <c r="AH90" s="161"/>
    </row>
    <row r="91" spans="1:34" ht="21">
      <c r="A91" s="143">
        <v>3</v>
      </c>
      <c r="B91" s="144" t="s">
        <v>45</v>
      </c>
      <c r="C91" s="103" t="e">
        <f>#REF!-'[1]สรุปประมาณการรายรับ (ใหม่)'!C8</f>
        <v>#REF!</v>
      </c>
      <c r="D91" s="103" t="e">
        <f>#REF!-'[1]สรุปประมาณการรายรับ (ใหม่)'!D8</f>
        <v>#REF!</v>
      </c>
      <c r="E91" s="103" t="e">
        <f>#REF!-'[1]สรุปประมาณการรายรับ (ใหม่)'!E8</f>
        <v>#REF!</v>
      </c>
      <c r="F91" s="103" t="e">
        <f>#REF!-'[1]สรุปประมาณการรายรับ (ใหม่)'!F8</f>
        <v>#REF!</v>
      </c>
      <c r="G91" s="103" t="e">
        <f>#REF!-'[1]สรุปประมาณการรายรับ (ใหม่)'!G8</f>
        <v>#REF!</v>
      </c>
      <c r="H91" s="146" t="s">
        <v>49</v>
      </c>
      <c r="AH91" s="161"/>
    </row>
    <row r="92" spans="1:34" ht="21">
      <c r="A92" s="145">
        <v>4</v>
      </c>
      <c r="B92" s="144" t="s">
        <v>32</v>
      </c>
      <c r="C92" s="103" t="e">
        <f>#REF!-'[1]สรุปประมาณการรายรับ (ใหม่)'!C9</f>
        <v>#REF!</v>
      </c>
      <c r="D92" s="103" t="e">
        <f>#REF!-'[1]สรุปประมาณการรายรับ (ใหม่)'!D9</f>
        <v>#REF!</v>
      </c>
      <c r="E92" s="103" t="e">
        <f>#REF!-'[1]สรุปประมาณการรายรับ (ใหม่)'!E9</f>
        <v>#REF!</v>
      </c>
      <c r="F92" s="103" t="e">
        <f>#REF!-'[1]สรุปประมาณการรายรับ (ใหม่)'!F9</f>
        <v>#REF!</v>
      </c>
      <c r="G92" s="103" t="e">
        <f>#REF!-'[1]สรุปประมาณการรายรับ (ใหม่)'!G9</f>
        <v>#REF!</v>
      </c>
      <c r="H92" s="146" t="s">
        <v>49</v>
      </c>
      <c r="AH92" s="161"/>
    </row>
    <row r="93" spans="1:34" ht="21">
      <c r="A93" s="145">
        <v>5</v>
      </c>
      <c r="B93" s="144" t="s">
        <v>23</v>
      </c>
      <c r="C93" s="103">
        <f>C7-'[1]สรุปประมาณการรายรับ (ใหม่)'!C10</f>
        <v>-2450000</v>
      </c>
      <c r="D93" s="103">
        <f>D7-'[1]สรุปประมาณการรายรับ (ใหม่)'!D10</f>
        <v>-1960000</v>
      </c>
      <c r="E93" s="103">
        <f>E7-'[1]สรุปประมาณการรายรับ (ใหม่)'!E10</f>
        <v>-294000</v>
      </c>
      <c r="F93" s="103">
        <f>F7-'[1]สรุปประมาณการรายรับ (ใหม่)'!F10</f>
        <v>-392000</v>
      </c>
      <c r="G93" s="103">
        <f>G7-'[1]สรุปประมาณการรายรับ (ใหม่)'!G10</f>
        <v>-1274000</v>
      </c>
      <c r="H93" s="147"/>
      <c r="AH93" s="161">
        <v>662755.03</v>
      </c>
    </row>
    <row r="94" spans="1:34" ht="21">
      <c r="A94" s="145">
        <v>6</v>
      </c>
      <c r="B94" s="144" t="s">
        <v>24</v>
      </c>
      <c r="C94" s="103">
        <f>C8-'[1]สรุปประมาณการรายรับ (ใหม่)'!C11</f>
        <v>-6002500</v>
      </c>
      <c r="D94" s="103">
        <f>D8-'[1]สรุปประมาณการรายรับ (ใหม่)'!D11</f>
        <v>-4802000</v>
      </c>
      <c r="E94" s="103">
        <f>E8-'[1]สรุปประมาณการรายรับ (ใหม่)'!E11</f>
        <v>-720300</v>
      </c>
      <c r="F94" s="103">
        <f>F8-'[1]สรุปประมาณการรายรับ (ใหม่)'!F11</f>
        <v>-960400</v>
      </c>
      <c r="G94" s="103">
        <f>G8-'[1]สรุปประมาณการรายรับ (ใหม่)'!G11</f>
        <v>-3121300</v>
      </c>
      <c r="H94" s="147"/>
      <c r="AH94" s="161">
        <v>1378304.16</v>
      </c>
    </row>
    <row r="95" spans="1:34" ht="21">
      <c r="A95" s="145">
        <v>7</v>
      </c>
      <c r="B95" s="144" t="s">
        <v>25</v>
      </c>
      <c r="C95" s="103" t="e">
        <f>#REF!-'[1]สรุปประมาณการรายรับ (ใหม่)'!C12</f>
        <v>#REF!</v>
      </c>
      <c r="D95" s="103" t="e">
        <f>#REF!-'[1]สรุปประมาณการรายรับ (ใหม่)'!D12</f>
        <v>#REF!</v>
      </c>
      <c r="E95" s="103" t="e">
        <f>#REF!-'[1]สรุปประมาณการรายรับ (ใหม่)'!E12</f>
        <v>#REF!</v>
      </c>
      <c r="F95" s="103" t="e">
        <f>#REF!-'[1]สรุปประมาณการรายรับ (ใหม่)'!F12</f>
        <v>#REF!</v>
      </c>
      <c r="G95" s="103" t="e">
        <f>#REF!-'[1]สรุปประมาณการรายรับ (ใหม่)'!G12</f>
        <v>#REF!</v>
      </c>
      <c r="H95" s="146" t="s">
        <v>50</v>
      </c>
      <c r="AH95" s="161"/>
    </row>
    <row r="96" spans="1:34" ht="21">
      <c r="A96" s="87">
        <v>8</v>
      </c>
      <c r="B96" s="84" t="s">
        <v>59</v>
      </c>
      <c r="C96" s="103">
        <f>C9-'[1]สรุปประมาณการรายรับ (ใหม่)'!C13</f>
        <v>-4977000</v>
      </c>
      <c r="D96" s="103">
        <f>D9-'[1]สรุปประมาณการรายรับ (ใหม่)'!D13</f>
        <v>-3981600</v>
      </c>
      <c r="E96" s="103">
        <f>E9-'[1]สรุปประมาณการรายรับ (ใหม่)'!E13</f>
        <v>-597240</v>
      </c>
      <c r="F96" s="103">
        <f>F9-'[1]สรุปประมาณการรายรับ (ใหม่)'!F13</f>
        <v>-796320</v>
      </c>
      <c r="G96" s="103">
        <f>G9-'[1]สรุปประมาณการรายรับ (ใหม่)'!G13</f>
        <v>-2588040</v>
      </c>
      <c r="H96" s="147"/>
      <c r="AH96" s="161"/>
    </row>
    <row r="97" spans="1:34" ht="21">
      <c r="A97" s="87">
        <v>9</v>
      </c>
      <c r="B97" s="84" t="s">
        <v>39</v>
      </c>
      <c r="C97" s="103">
        <f>C10-'[1]สรุปประมาณการรายรับ (ใหม่)'!C14</f>
        <v>-941000</v>
      </c>
      <c r="D97" s="103">
        <f>D10-'[1]สรุปประมาณการรายรับ (ใหม่)'!D14</f>
        <v>-752800</v>
      </c>
      <c r="E97" s="103">
        <f>E10-'[1]สรุปประมาณการรายรับ (ใหม่)'!E14</f>
        <v>-56460</v>
      </c>
      <c r="F97" s="103">
        <f>F10-'[1]สรุปประมาณการรายรับ (ใหม่)'!F14</f>
        <v>-150560</v>
      </c>
      <c r="G97" s="103">
        <f>G10-'[1]สรุปประมาณการรายรับ (ใหม่)'!G14</f>
        <v>-545780</v>
      </c>
      <c r="H97" s="146" t="s">
        <v>37</v>
      </c>
      <c r="AH97" s="161">
        <v>233136.31</v>
      </c>
    </row>
    <row r="98" spans="1:34" ht="21">
      <c r="A98" s="87">
        <v>10</v>
      </c>
      <c r="B98" s="84" t="s">
        <v>26</v>
      </c>
      <c r="C98" s="103">
        <f>C11-'[1]สรุปประมาณการรายรับ (ใหม่)'!C15</f>
        <v>-184500</v>
      </c>
      <c r="D98" s="103">
        <f>D11-'[1]สรุปประมาณการรายรับ (ใหม่)'!D15</f>
        <v>-147600</v>
      </c>
      <c r="E98" s="103">
        <f>E11-'[1]สรุปประมาณการรายรับ (ใหม่)'!E15</f>
        <v>-11070</v>
      </c>
      <c r="F98" s="103">
        <f>F11-'[1]สรุปประมาณการรายรับ (ใหม่)'!F15</f>
        <v>-29520</v>
      </c>
      <c r="G98" s="103">
        <f>G11-'[1]สรุปประมาณการรายรับ (ใหม่)'!G15</f>
        <v>-107010</v>
      </c>
      <c r="H98" s="146" t="s">
        <v>37</v>
      </c>
      <c r="AH98" s="161"/>
    </row>
    <row r="99" spans="1:34" ht="21">
      <c r="A99" s="87">
        <v>11</v>
      </c>
      <c r="B99" s="84" t="s">
        <v>27</v>
      </c>
      <c r="C99" s="103">
        <f>C12-'[1]สรุปประมาณการรายรับ (ใหม่)'!C16</f>
        <v>-5697500</v>
      </c>
      <c r="D99" s="103">
        <f>D12-'[1]สรุปประมาณการรายรับ (ใหม่)'!D16</f>
        <v>-4558000</v>
      </c>
      <c r="E99" s="103">
        <f>E12-'[1]สรุปประมาณการรายรับ (ใหม่)'!E16</f>
        <v>-341850</v>
      </c>
      <c r="F99" s="103">
        <f>F12-'[1]สรุปประมาณการรายรับ (ใหม่)'!F16</f>
        <v>-911600</v>
      </c>
      <c r="G99" s="103">
        <f>G12-'[1]สรุปประมาณการรายรับ (ใหม่)'!G16</f>
        <v>-3304550</v>
      </c>
      <c r="H99" s="146" t="s">
        <v>37</v>
      </c>
      <c r="AH99" s="161">
        <v>1476017.75</v>
      </c>
    </row>
    <row r="100" spans="1:34" ht="21">
      <c r="A100" s="87">
        <v>12</v>
      </c>
      <c r="B100" s="84" t="s">
        <v>28</v>
      </c>
      <c r="C100" s="103">
        <f>C13-'[1]สรุปประมาณการรายรับ (ใหม่)'!C17</f>
        <v>-6315500</v>
      </c>
      <c r="D100" s="103">
        <f>D13-'[1]สรุปประมาณการรายรับ (ใหม่)'!D17</f>
        <v>-5052400</v>
      </c>
      <c r="E100" s="103">
        <f>E13-'[1]สรุปประมาณการรายรับ (ใหม่)'!E17</f>
        <v>-568395</v>
      </c>
      <c r="F100" s="103">
        <f>F13-'[1]สรุปประมาณการรายรับ (ใหม่)'!F17</f>
        <v>-1010480</v>
      </c>
      <c r="G100" s="103">
        <f>G13-'[1]สรุปประมาณการรายรับ (ใหม่)'!G17</f>
        <v>-3473525</v>
      </c>
      <c r="H100" s="148" t="s">
        <v>49</v>
      </c>
      <c r="AH100" s="161">
        <v>0</v>
      </c>
    </row>
    <row r="101" spans="1:34" ht="21">
      <c r="A101" s="87">
        <v>13</v>
      </c>
      <c r="B101" s="84" t="s">
        <v>41</v>
      </c>
      <c r="C101" s="103" t="e">
        <f>#REF!-'[1]สรุปประมาณการรายรับ (ใหม่)'!C18</f>
        <v>#REF!</v>
      </c>
      <c r="D101" s="103" t="e">
        <f>#REF!-'[1]สรุปประมาณการรายรับ (ใหม่)'!D18</f>
        <v>#REF!</v>
      </c>
      <c r="E101" s="103" t="e">
        <f>#REF!-'[1]สรุปประมาณการรายรับ (ใหม่)'!E18</f>
        <v>#REF!</v>
      </c>
      <c r="F101" s="103" t="e">
        <f>#REF!-'[1]สรุปประมาณการรายรับ (ใหม่)'!F18</f>
        <v>#REF!</v>
      </c>
      <c r="G101" s="103" t="e">
        <f>#REF!-'[1]สรุปประมาณการรายรับ (ใหม่)'!G18</f>
        <v>#REF!</v>
      </c>
      <c r="H101" s="146" t="s">
        <v>37</v>
      </c>
      <c r="AH101" s="161">
        <v>604426</v>
      </c>
    </row>
    <row r="102" spans="1:34" ht="21">
      <c r="A102" s="87">
        <v>14</v>
      </c>
      <c r="B102" s="84" t="s">
        <v>21</v>
      </c>
      <c r="C102" s="103">
        <f>C14-'[1]สรุปประมาณการรายรับ (ใหม่)'!C19</f>
        <v>-6925000</v>
      </c>
      <c r="D102" s="103">
        <f>D14-'[1]สรุปประมาณการรายรับ (ใหม่)'!D19</f>
        <v>-5540000</v>
      </c>
      <c r="E102" s="103">
        <f>E14-'[1]สรุปประมาณการรายรับ (ใหม่)'!E19</f>
        <v>-415500</v>
      </c>
      <c r="F102" s="103">
        <f>F14-'[1]สรุปประมาณการรายรับ (ใหม่)'!F19</f>
        <v>-1108000</v>
      </c>
      <c r="G102" s="103">
        <f>G14-'[1]สรุปประมาณการรายรับ (ใหม่)'!G19</f>
        <v>-4016500</v>
      </c>
      <c r="H102" s="146" t="s">
        <v>37</v>
      </c>
      <c r="AH102" s="161">
        <v>2977364.05</v>
      </c>
    </row>
    <row r="103" spans="1:34" ht="21">
      <c r="A103" s="87">
        <v>15</v>
      </c>
      <c r="B103" s="84" t="s">
        <v>29</v>
      </c>
      <c r="C103" s="103">
        <f>C15-'[1]สรุปประมาณการรายรับ (ใหม่)'!C20</f>
        <v>-2880000</v>
      </c>
      <c r="D103" s="103">
        <f>D15-'[1]สรุปประมาณการรายรับ (ใหม่)'!D20</f>
        <v>-2304000</v>
      </c>
      <c r="E103" s="103">
        <f>E15-'[1]สรุปประมาณการรายรับ (ใหม่)'!E20</f>
        <v>-345600</v>
      </c>
      <c r="F103" s="103">
        <f>F15-'[1]สรุปประมาณการรายรับ (ใหม่)'!F20</f>
        <v>-460800</v>
      </c>
      <c r="G103" s="103">
        <f>G15-'[1]สรุปประมาณการรายรับ (ใหม่)'!G20</f>
        <v>-1497600</v>
      </c>
      <c r="H103" s="104"/>
      <c r="AH103" s="161">
        <v>753145</v>
      </c>
    </row>
    <row r="104" spans="1:34" ht="21">
      <c r="A104" s="87">
        <v>16</v>
      </c>
      <c r="B104" s="84" t="s">
        <v>30</v>
      </c>
      <c r="C104" s="103">
        <f>C16-'[1]สรุปประมาณการรายรับ (ใหม่)'!C21</f>
        <v>-4569000</v>
      </c>
      <c r="D104" s="103">
        <f>D16-'[1]สรุปประมาณการรายรับ (ใหม่)'!D21</f>
        <v>-3655200</v>
      </c>
      <c r="E104" s="103">
        <f>E16-'[1]สรุปประมาณการรายรับ (ใหม่)'!E21</f>
        <v>-411210</v>
      </c>
      <c r="F104" s="103">
        <f>F16-'[1]สรุปประมาณการรายรับ (ใหม่)'!F21</f>
        <v>-731040</v>
      </c>
      <c r="G104" s="103">
        <f>G16-'[1]สรุปประมาณการรายรับ (ใหม่)'!G21</f>
        <v>-2512950</v>
      </c>
      <c r="H104" s="86" t="s">
        <v>49</v>
      </c>
      <c r="AH104" s="161">
        <v>918100.7</v>
      </c>
    </row>
    <row r="105" spans="1:34" ht="21">
      <c r="A105" s="87">
        <v>17</v>
      </c>
      <c r="B105" s="84" t="s">
        <v>47</v>
      </c>
      <c r="C105" s="103">
        <f>C17-'[1]สรุปประมาณการรายรับ (ใหม่)'!C22</f>
        <v>-354000</v>
      </c>
      <c r="D105" s="103">
        <f>D17-'[1]สรุปประมาณการรายรับ (ใหม่)'!D22</f>
        <v>-283200</v>
      </c>
      <c r="E105" s="103">
        <f>E17-'[1]สรุปประมาณการรายรับ (ใหม่)'!E22</f>
        <v>-21240</v>
      </c>
      <c r="F105" s="103">
        <f>F17-'[1]สรุปประมาณการรายรับ (ใหม่)'!F22</f>
        <v>-56640</v>
      </c>
      <c r="G105" s="103">
        <f>G17-'[1]สรุปประมาณการรายรับ (ใหม่)'!G22</f>
        <v>-205320</v>
      </c>
      <c r="H105" s="85" t="s">
        <v>37</v>
      </c>
      <c r="AH105" s="161">
        <v>100815</v>
      </c>
    </row>
    <row r="106" spans="1:34" ht="21">
      <c r="A106" s="87">
        <v>1</v>
      </c>
      <c r="B106" s="156" t="str">
        <f>B18</f>
        <v>สาขาวิชาวิทยาการสารสนเทศและเทคโนโลยี (ป.โท)</v>
      </c>
      <c r="C106" s="157">
        <f>C18-'[1]สรุปประมาณการรายรับ (ใหม่)'!C23</f>
        <v>-2185000</v>
      </c>
      <c r="D106" s="157">
        <f>D18-'[1]สรุปประมาณการรายรับ (ใหม่)'!D23</f>
        <v>-1748000</v>
      </c>
      <c r="E106" s="157">
        <f>E18-'[1]สรุปประมาณการรายรับ (ใหม่)'!E23</f>
        <v>-131100</v>
      </c>
      <c r="F106" s="157">
        <f>F18-'[1]สรุปประมาณการรายรับ (ใหม่)'!F23</f>
        <v>-349600</v>
      </c>
      <c r="G106" s="157">
        <f>G18-'[1]สรุปประมาณการรายรับ (ใหม่)'!G23</f>
        <v>-1267300</v>
      </c>
      <c r="H106" s="85" t="s">
        <v>37</v>
      </c>
      <c r="AH106" s="161"/>
    </row>
    <row r="107" spans="1:34" ht="21">
      <c r="A107" s="87">
        <v>18</v>
      </c>
      <c r="B107" s="84" t="s">
        <v>48</v>
      </c>
      <c r="C107" s="103">
        <f>C19-'[1]สรุปประมาณการรายรับ (ใหม่)'!C24</f>
        <v>-2805000</v>
      </c>
      <c r="D107" s="103">
        <f>D19-'[1]สรุปประมาณการรายรับ (ใหม่)'!D24</f>
        <v>-2244000</v>
      </c>
      <c r="E107" s="103">
        <f>E19-'[1]สรุปประมาณการรายรับ (ใหม่)'!E24</f>
        <v>-168300</v>
      </c>
      <c r="F107" s="103">
        <f>F19-'[1]สรุปประมาณการรายรับ (ใหม่)'!F24</f>
        <v>-448800</v>
      </c>
      <c r="G107" s="103">
        <f>G19-'[1]สรุปประมาณการรายรับ (ใหม่)'!G24</f>
        <v>-1626900</v>
      </c>
      <c r="H107" s="85" t="s">
        <v>37</v>
      </c>
      <c r="AH107" s="161">
        <v>831375.49</v>
      </c>
    </row>
    <row r="108" spans="1:34" ht="21">
      <c r="A108" s="87"/>
      <c r="B108" s="158" t="str">
        <f aca="true" t="shared" si="11" ref="B108:G109">B20</f>
        <v>สาขาวิชาการบริหารและพัฒนาการศึกษา (ป.โท)</v>
      </c>
      <c r="C108" s="103">
        <f t="shared" si="11"/>
        <v>0</v>
      </c>
      <c r="D108" s="103">
        <f t="shared" si="11"/>
        <v>0</v>
      </c>
      <c r="E108" s="103">
        <f t="shared" si="11"/>
        <v>0</v>
      </c>
      <c r="F108" s="103">
        <f t="shared" si="11"/>
        <v>0</v>
      </c>
      <c r="G108" s="103">
        <f t="shared" si="11"/>
        <v>0</v>
      </c>
      <c r="H108" s="159" t="s">
        <v>37</v>
      </c>
      <c r="AH108" s="161"/>
    </row>
    <row r="109" spans="1:34" ht="21">
      <c r="A109" s="87"/>
      <c r="B109" s="158" t="str">
        <f t="shared" si="11"/>
        <v>สาขาวิชาการสอนวิทยาศาสตร์ (ป.โท)</v>
      </c>
      <c r="C109" s="103">
        <f t="shared" si="11"/>
        <v>0</v>
      </c>
      <c r="D109" s="103">
        <f t="shared" si="11"/>
        <v>0</v>
      </c>
      <c r="E109" s="103">
        <f t="shared" si="11"/>
        <v>0</v>
      </c>
      <c r="F109" s="103">
        <f t="shared" si="11"/>
        <v>0</v>
      </c>
      <c r="G109" s="103">
        <f t="shared" si="11"/>
        <v>0</v>
      </c>
      <c r="H109" s="159" t="s">
        <v>37</v>
      </c>
      <c r="AH109" s="161"/>
    </row>
    <row r="110" spans="1:34" ht="21">
      <c r="A110" s="149">
        <v>19</v>
      </c>
      <c r="B110" s="61" t="s">
        <v>22</v>
      </c>
      <c r="C110" s="103">
        <f>C22-'[1]สรุปประมาณการรายรับ (ใหม่)'!C25</f>
        <v>-767100</v>
      </c>
      <c r="D110" s="103">
        <f>D22-'[1]สรุปประมาณการรายรับ (ใหม่)'!D25</f>
        <v>-613680</v>
      </c>
      <c r="E110" s="103">
        <f>E22-'[1]สรุปประมาณการรายรับ (ใหม่)'!E25</f>
        <v>-490944</v>
      </c>
      <c r="F110" s="103">
        <f>F22-'[1]สรุปประมาณการรายรับ (ใหม่)'!F25</f>
        <v>-122736</v>
      </c>
      <c r="G110" s="103">
        <f>G22-'[1]สรุปประมาณการรายรับ (ใหม่)'!G25</f>
        <v>0</v>
      </c>
      <c r="H110" s="160"/>
      <c r="AH110" s="161"/>
    </row>
    <row r="111" spans="1:34" ht="21.75" thickBot="1">
      <c r="A111" s="152">
        <v>19</v>
      </c>
      <c r="B111" s="153"/>
      <c r="C111" s="154"/>
      <c r="D111" s="154"/>
      <c r="E111" s="154"/>
      <c r="F111" s="154"/>
      <c r="G111" s="154"/>
      <c r="H111" s="155"/>
      <c r="AH111" s="161"/>
    </row>
    <row r="112" spans="1:8" ht="21.75" thickBot="1">
      <c r="A112" s="441" t="s">
        <v>3</v>
      </c>
      <c r="B112" s="442"/>
      <c r="C112" s="150" t="e">
        <f>SUM(C89:C110)</f>
        <v>#REF!</v>
      </c>
      <c r="D112" s="150" t="e">
        <f>SUM(D89:D111)</f>
        <v>#REF!</v>
      </c>
      <c r="E112" s="150" t="e">
        <f>SUM(E89:E111)</f>
        <v>#REF!</v>
      </c>
      <c r="F112" s="150" t="e">
        <f>SUM(F89:F111)</f>
        <v>#REF!</v>
      </c>
      <c r="G112" s="150" t="e">
        <f>SUM(G89:G111)</f>
        <v>#REF!</v>
      </c>
      <c r="H112" s="151"/>
    </row>
    <row r="113" spans="3:8" ht="21.75" thickBot="1">
      <c r="C113" s="64"/>
      <c r="D113" s="64"/>
      <c r="E113" s="64"/>
      <c r="F113" s="64"/>
      <c r="G113" s="64"/>
      <c r="H113" s="64"/>
    </row>
    <row r="114" spans="3:8" ht="21.75" thickBot="1">
      <c r="C114" s="162">
        <f>C23-'[1]สรุปประมาณการรายรับ (ใหม่)'!C27</f>
        <v>-57803100</v>
      </c>
      <c r="D114" s="163">
        <f>D23-'[1]สรุปประมาณการรายรับ (ใหม่)'!D27</f>
        <v>-46242480</v>
      </c>
      <c r="E114" s="163">
        <f>E23-'[1]สรุปประมาณการรายรับ (ใหม่)'!E27</f>
        <v>-5506659</v>
      </c>
      <c r="F114" s="163">
        <f>F23-'[1]สรุปประมาณการรายรับ (ใหม่)'!F27</f>
        <v>-9248496</v>
      </c>
      <c r="G114" s="163">
        <f>G23-'[1]สรุปประมาณการรายรับ (ใหม่)'!G27</f>
        <v>-31487325</v>
      </c>
      <c r="H114" s="164">
        <f>H23-'[1]สรุปประมาณการรายรับ (ใหม่)'!H27</f>
        <v>0</v>
      </c>
    </row>
  </sheetData>
  <sheetProtection/>
  <mergeCells count="4">
    <mergeCell ref="A23:B23"/>
    <mergeCell ref="A2:H3"/>
    <mergeCell ref="A85:H86"/>
    <mergeCell ref="A112:B112"/>
  </mergeCells>
  <printOptions horizontalCentered="1"/>
  <pageMargins left="0" right="0" top="0.3937007874015748" bottom="0" header="0.5118110236220472" footer="0.5118110236220472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A119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3.28125" style="64" bestFit="1" customWidth="1"/>
    <col min="2" max="2" width="77.421875" style="64" customWidth="1"/>
    <col min="3" max="3" width="11.421875" style="64" bestFit="1" customWidth="1"/>
    <col min="4" max="4" width="13.140625" style="64" bestFit="1" customWidth="1"/>
    <col min="5" max="5" width="12.8515625" style="64" bestFit="1" customWidth="1"/>
    <col min="6" max="6" width="11.421875" style="64" bestFit="1" customWidth="1"/>
    <col min="7" max="7" width="13.140625" style="64" bestFit="1" customWidth="1"/>
    <col min="8" max="8" width="11.8515625" style="64" bestFit="1" customWidth="1"/>
    <col min="9" max="9" width="8.8515625" style="64" bestFit="1" customWidth="1"/>
    <col min="10" max="10" width="11.421875" style="64" bestFit="1" customWidth="1"/>
    <col min="11" max="11" width="13.140625" style="64" bestFit="1" customWidth="1"/>
    <col min="12" max="12" width="12.8515625" style="64" bestFit="1" customWidth="1"/>
    <col min="13" max="13" width="14.140625" style="65" bestFit="1" customWidth="1"/>
    <col min="14" max="14" width="12.8515625" style="66" bestFit="1" customWidth="1"/>
    <col min="15" max="15" width="14.421875" style="66" bestFit="1" customWidth="1"/>
    <col min="16" max="16" width="9.28125" style="66" bestFit="1" customWidth="1"/>
    <col min="17" max="18" width="9.421875" style="66" bestFit="1" customWidth="1"/>
    <col min="19" max="19" width="11.421875" style="66" bestFit="1" customWidth="1"/>
    <col min="20" max="27" width="9.140625" style="66" customWidth="1"/>
    <col min="28" max="16384" width="9.140625" style="64" customWidth="1"/>
  </cols>
  <sheetData>
    <row r="1" spans="1:13" ht="27.75">
      <c r="A1" s="447" t="s">
        <v>145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</row>
    <row r="2" spans="1:13" ht="30.7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27" s="89" customFormat="1" ht="20.25" customHeight="1">
      <c r="A3" s="449" t="s">
        <v>0</v>
      </c>
      <c r="B3" s="449"/>
      <c r="C3" s="449" t="s">
        <v>100</v>
      </c>
      <c r="D3" s="449"/>
      <c r="E3" s="449"/>
      <c r="F3" s="449" t="s">
        <v>101</v>
      </c>
      <c r="G3" s="449"/>
      <c r="H3" s="449"/>
      <c r="I3" s="451" t="s">
        <v>102</v>
      </c>
      <c r="J3" s="449" t="s">
        <v>103</v>
      </c>
      <c r="K3" s="449"/>
      <c r="L3" s="449"/>
      <c r="M3" s="450" t="s">
        <v>52</v>
      </c>
      <c r="N3" s="88" t="s">
        <v>99</v>
      </c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</row>
    <row r="4" spans="1:27" s="89" customFormat="1" ht="58.5" customHeight="1">
      <c r="A4" s="449"/>
      <c r="B4" s="449"/>
      <c r="C4" s="112" t="s">
        <v>86</v>
      </c>
      <c r="D4" s="112" t="s">
        <v>95</v>
      </c>
      <c r="E4" s="112" t="s">
        <v>88</v>
      </c>
      <c r="F4" s="112" t="s">
        <v>89</v>
      </c>
      <c r="G4" s="112" t="s">
        <v>19</v>
      </c>
      <c r="H4" s="112" t="s">
        <v>91</v>
      </c>
      <c r="I4" s="451"/>
      <c r="J4" s="112" t="s">
        <v>92</v>
      </c>
      <c r="K4" s="112" t="s">
        <v>96</v>
      </c>
      <c r="L4" s="112" t="s">
        <v>94</v>
      </c>
      <c r="M4" s="450"/>
      <c r="N4" s="88">
        <v>20</v>
      </c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</row>
    <row r="5" spans="1:15" s="131" customFormat="1" ht="21">
      <c r="A5" s="443" t="s">
        <v>128</v>
      </c>
      <c r="B5" s="443"/>
      <c r="C5" s="129">
        <f>SUBTOTAL(109,C6:C13)</f>
        <v>0</v>
      </c>
      <c r="D5" s="129">
        <f aca="true" t="shared" si="0" ref="D5:L5">SUBTOTAL(109,D6:D13)</f>
        <v>0</v>
      </c>
      <c r="E5" s="129">
        <f t="shared" si="0"/>
        <v>0</v>
      </c>
      <c r="F5" s="129">
        <f t="shared" si="0"/>
        <v>0</v>
      </c>
      <c r="G5" s="129">
        <f t="shared" si="0"/>
        <v>0</v>
      </c>
      <c r="H5" s="129">
        <f t="shared" si="0"/>
        <v>0</v>
      </c>
      <c r="I5" s="129"/>
      <c r="J5" s="129">
        <f t="shared" si="0"/>
        <v>0</v>
      </c>
      <c r="K5" s="129">
        <f t="shared" si="0"/>
        <v>0</v>
      </c>
      <c r="L5" s="129">
        <f t="shared" si="0"/>
        <v>0</v>
      </c>
      <c r="M5" s="223">
        <f>SUBTOTAL(109,M6:M13)</f>
        <v>0</v>
      </c>
      <c r="N5" s="139"/>
      <c r="O5" s="113"/>
    </row>
    <row r="6" spans="1:27" s="140" customFormat="1" ht="21">
      <c r="A6" s="224">
        <v>1</v>
      </c>
      <c r="B6" s="105" t="s">
        <v>174</v>
      </c>
      <c r="C6" s="383"/>
      <c r="D6" s="106"/>
      <c r="E6" s="106">
        <f aca="true" t="shared" si="1" ref="E6:E11">C6*D6</f>
        <v>0</v>
      </c>
      <c r="F6" s="383"/>
      <c r="G6" s="106"/>
      <c r="H6" s="106">
        <f aca="true" t="shared" si="2" ref="H6:H11">F6*G6</f>
        <v>0</v>
      </c>
      <c r="I6" s="106"/>
      <c r="J6" s="383"/>
      <c r="K6" s="106"/>
      <c r="L6" s="106">
        <f aca="true" t="shared" si="3" ref="L6:L11">J6*K6</f>
        <v>0</v>
      </c>
      <c r="M6" s="225">
        <f aca="true" t="shared" si="4" ref="M6:M11">SUM(L6,H6,E6)</f>
        <v>0</v>
      </c>
      <c r="N6" s="91"/>
      <c r="O6" s="91"/>
      <c r="P6" s="91"/>
      <c r="Q6" s="107"/>
      <c r="R6" s="107"/>
      <c r="S6" s="107"/>
      <c r="T6" s="91"/>
      <c r="U6" s="91"/>
      <c r="V6" s="91"/>
      <c r="W6" s="91"/>
      <c r="X6" s="91"/>
      <c r="Y6" s="91"/>
      <c r="Z6" s="91"/>
      <c r="AA6" s="91"/>
    </row>
    <row r="7" spans="1:27" s="140" customFormat="1" ht="21">
      <c r="A7" s="224">
        <v>2</v>
      </c>
      <c r="B7" s="105" t="s">
        <v>174</v>
      </c>
      <c r="C7" s="383"/>
      <c r="D7" s="106"/>
      <c r="E7" s="106">
        <f t="shared" si="1"/>
        <v>0</v>
      </c>
      <c r="F7" s="383"/>
      <c r="G7" s="106"/>
      <c r="H7" s="106">
        <f t="shared" si="2"/>
        <v>0</v>
      </c>
      <c r="I7" s="106"/>
      <c r="J7" s="383"/>
      <c r="K7" s="106"/>
      <c r="L7" s="106">
        <f t="shared" si="3"/>
        <v>0</v>
      </c>
      <c r="M7" s="225">
        <f t="shared" si="4"/>
        <v>0</v>
      </c>
      <c r="N7" s="91"/>
      <c r="O7" s="91"/>
      <c r="P7" s="91"/>
      <c r="Q7" s="107"/>
      <c r="R7" s="107"/>
      <c r="S7" s="107"/>
      <c r="T7" s="91"/>
      <c r="U7" s="91"/>
      <c r="V7" s="91"/>
      <c r="W7" s="91"/>
      <c r="X7" s="91"/>
      <c r="Y7" s="91"/>
      <c r="Z7" s="91"/>
      <c r="AA7" s="91"/>
    </row>
    <row r="8" spans="1:27" s="140" customFormat="1" ht="21">
      <c r="A8" s="224">
        <v>3</v>
      </c>
      <c r="B8" s="105" t="s">
        <v>174</v>
      </c>
      <c r="C8" s="383"/>
      <c r="D8" s="106"/>
      <c r="E8" s="106">
        <f t="shared" si="1"/>
        <v>0</v>
      </c>
      <c r="F8" s="383"/>
      <c r="G8" s="106"/>
      <c r="H8" s="106">
        <f t="shared" si="2"/>
        <v>0</v>
      </c>
      <c r="I8" s="106"/>
      <c r="J8" s="383"/>
      <c r="K8" s="106"/>
      <c r="L8" s="106">
        <f t="shared" si="3"/>
        <v>0</v>
      </c>
      <c r="M8" s="225">
        <f t="shared" si="4"/>
        <v>0</v>
      </c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</row>
    <row r="9" spans="1:27" s="140" customFormat="1" ht="21">
      <c r="A9" s="224">
        <v>4</v>
      </c>
      <c r="B9" s="105" t="s">
        <v>174</v>
      </c>
      <c r="C9" s="383"/>
      <c r="D9" s="106"/>
      <c r="E9" s="106">
        <f t="shared" si="1"/>
        <v>0</v>
      </c>
      <c r="F9" s="383"/>
      <c r="G9" s="106"/>
      <c r="H9" s="106">
        <f t="shared" si="2"/>
        <v>0</v>
      </c>
      <c r="I9" s="106"/>
      <c r="J9" s="383"/>
      <c r="K9" s="106"/>
      <c r="L9" s="106">
        <f t="shared" si="3"/>
        <v>0</v>
      </c>
      <c r="M9" s="225">
        <f t="shared" si="4"/>
        <v>0</v>
      </c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</row>
    <row r="10" spans="1:27" s="140" customFormat="1" ht="21">
      <c r="A10" s="224">
        <v>5</v>
      </c>
      <c r="B10" s="105" t="s">
        <v>174</v>
      </c>
      <c r="C10" s="383"/>
      <c r="D10" s="106"/>
      <c r="E10" s="106">
        <f t="shared" si="1"/>
        <v>0</v>
      </c>
      <c r="F10" s="383"/>
      <c r="G10" s="106"/>
      <c r="H10" s="106">
        <f t="shared" si="2"/>
        <v>0</v>
      </c>
      <c r="I10" s="106"/>
      <c r="J10" s="383"/>
      <c r="K10" s="106"/>
      <c r="L10" s="106">
        <f t="shared" si="3"/>
        <v>0</v>
      </c>
      <c r="M10" s="225">
        <f t="shared" si="4"/>
        <v>0</v>
      </c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</row>
    <row r="11" spans="1:27" s="140" customFormat="1" ht="21">
      <c r="A11" s="224">
        <v>6</v>
      </c>
      <c r="B11" s="105" t="s">
        <v>174</v>
      </c>
      <c r="C11" s="383"/>
      <c r="D11" s="106"/>
      <c r="E11" s="106">
        <f t="shared" si="1"/>
        <v>0</v>
      </c>
      <c r="F11" s="383"/>
      <c r="G11" s="106"/>
      <c r="H11" s="106">
        <f t="shared" si="2"/>
        <v>0</v>
      </c>
      <c r="I11" s="106"/>
      <c r="J11" s="383"/>
      <c r="K11" s="106"/>
      <c r="L11" s="106">
        <f t="shared" si="3"/>
        <v>0</v>
      </c>
      <c r="M11" s="225">
        <f t="shared" si="4"/>
        <v>0</v>
      </c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</row>
    <row r="12" spans="1:27" s="140" customFormat="1" ht="21">
      <c r="A12" s="379">
        <v>7</v>
      </c>
      <c r="B12" s="380" t="s">
        <v>175</v>
      </c>
      <c r="C12" s="378"/>
      <c r="D12" s="378"/>
      <c r="E12" s="378"/>
      <c r="F12" s="378"/>
      <c r="G12" s="378"/>
      <c r="H12" s="378"/>
      <c r="I12" s="383"/>
      <c r="J12" s="378">
        <f>ROUND(I12-(I12*$N$4/100),0)</f>
        <v>0</v>
      </c>
      <c r="K12" s="378"/>
      <c r="L12" s="378">
        <f>J12*K12</f>
        <v>0</v>
      </c>
      <c r="M12" s="381">
        <f>SUM(L12,H12,E12)</f>
        <v>0</v>
      </c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</row>
    <row r="13" spans="1:27" s="140" customFormat="1" ht="21">
      <c r="A13" s="379">
        <v>8</v>
      </c>
      <c r="B13" s="380" t="s">
        <v>176</v>
      </c>
      <c r="C13" s="378"/>
      <c r="D13" s="378"/>
      <c r="E13" s="378"/>
      <c r="F13" s="378"/>
      <c r="G13" s="378"/>
      <c r="H13" s="378"/>
      <c r="I13" s="383"/>
      <c r="J13" s="378">
        <f>ROUND(I13-(I13*$N$4/100),0)</f>
        <v>0</v>
      </c>
      <c r="K13" s="378"/>
      <c r="L13" s="378">
        <f>J13*K13</f>
        <v>0</v>
      </c>
      <c r="M13" s="381">
        <f>SUM(L13,H13,E13)</f>
        <v>0</v>
      </c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</row>
    <row r="14" spans="1:27" s="134" customFormat="1" ht="21">
      <c r="A14" s="443" t="s">
        <v>23</v>
      </c>
      <c r="B14" s="443"/>
      <c r="C14" s="129">
        <f>SUBTOTAL(109,C15:C18)</f>
        <v>0</v>
      </c>
      <c r="D14" s="129">
        <f aca="true" t="shared" si="5" ref="D14:M14">SUBTOTAL(109,D15:D18)</f>
        <v>0</v>
      </c>
      <c r="E14" s="129">
        <f t="shared" si="5"/>
        <v>0</v>
      </c>
      <c r="F14" s="129">
        <f t="shared" si="5"/>
        <v>0</v>
      </c>
      <c r="G14" s="129">
        <f t="shared" si="5"/>
        <v>0</v>
      </c>
      <c r="H14" s="129">
        <f t="shared" si="5"/>
        <v>0</v>
      </c>
      <c r="I14" s="129"/>
      <c r="J14" s="129">
        <f t="shared" si="5"/>
        <v>0</v>
      </c>
      <c r="K14" s="129">
        <f t="shared" si="5"/>
        <v>0</v>
      </c>
      <c r="L14" s="129">
        <f t="shared" si="5"/>
        <v>0</v>
      </c>
      <c r="M14" s="129">
        <f t="shared" si="5"/>
        <v>0</v>
      </c>
      <c r="N14" s="127"/>
      <c r="O14" s="127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33"/>
    </row>
    <row r="15" spans="1:27" s="140" customFormat="1" ht="21">
      <c r="A15" s="224">
        <v>1</v>
      </c>
      <c r="B15" s="105" t="s">
        <v>171</v>
      </c>
      <c r="C15" s="383"/>
      <c r="D15" s="106"/>
      <c r="E15" s="106">
        <f>C15*D15</f>
        <v>0</v>
      </c>
      <c r="F15" s="383"/>
      <c r="G15" s="106"/>
      <c r="H15" s="106">
        <f>F15*G15</f>
        <v>0</v>
      </c>
      <c r="I15" s="204"/>
      <c r="J15" s="383"/>
      <c r="K15" s="204"/>
      <c r="L15" s="106">
        <f>J15*K15</f>
        <v>0</v>
      </c>
      <c r="M15" s="226">
        <f>SUM(L15,H15,E15)</f>
        <v>0</v>
      </c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</row>
    <row r="16" spans="1:27" s="140" customFormat="1" ht="21">
      <c r="A16" s="224">
        <v>2</v>
      </c>
      <c r="B16" s="105" t="s">
        <v>171</v>
      </c>
      <c r="C16" s="383"/>
      <c r="D16" s="106"/>
      <c r="E16" s="106">
        <f>C16*D16</f>
        <v>0</v>
      </c>
      <c r="F16" s="383"/>
      <c r="G16" s="106"/>
      <c r="H16" s="106">
        <f>F16*G16</f>
        <v>0</v>
      </c>
      <c r="I16" s="204"/>
      <c r="J16" s="383"/>
      <c r="K16" s="106"/>
      <c r="L16" s="106">
        <f>J16*K16</f>
        <v>0</v>
      </c>
      <c r="M16" s="226">
        <f>SUM(L16,H16,E16)</f>
        <v>0</v>
      </c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</row>
    <row r="17" spans="1:27" s="140" customFormat="1" ht="21">
      <c r="A17" s="379">
        <v>3</v>
      </c>
      <c r="B17" s="380" t="s">
        <v>172</v>
      </c>
      <c r="C17" s="378"/>
      <c r="D17" s="378"/>
      <c r="E17" s="378">
        <f>C17*D17</f>
        <v>0</v>
      </c>
      <c r="F17" s="378"/>
      <c r="G17" s="378"/>
      <c r="H17" s="378">
        <f>F17*G17</f>
        <v>0</v>
      </c>
      <c r="I17" s="383"/>
      <c r="J17" s="378">
        <f>ROUND(I17-(I17*$N$4/100),0)</f>
        <v>0</v>
      </c>
      <c r="K17" s="378"/>
      <c r="L17" s="378">
        <f>J17*K17</f>
        <v>0</v>
      </c>
      <c r="M17" s="382">
        <f>SUM(L17,H17,E17)</f>
        <v>0</v>
      </c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</row>
    <row r="18" spans="1:27" s="140" customFormat="1" ht="21">
      <c r="A18" s="379">
        <v>4</v>
      </c>
      <c r="B18" s="380" t="s">
        <v>173</v>
      </c>
      <c r="C18" s="378"/>
      <c r="D18" s="378"/>
      <c r="E18" s="378"/>
      <c r="F18" s="378"/>
      <c r="G18" s="378"/>
      <c r="H18" s="378"/>
      <c r="I18" s="383"/>
      <c r="J18" s="378">
        <f>ROUND(I18-(I18*$N$4/100),0)</f>
        <v>0</v>
      </c>
      <c r="K18" s="378"/>
      <c r="L18" s="378">
        <f>J18*K18</f>
        <v>0</v>
      </c>
      <c r="M18" s="382">
        <f>SUM(L18,H18,E18)</f>
        <v>0</v>
      </c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</row>
    <row r="19" spans="1:27" s="138" customFormat="1" ht="21">
      <c r="A19" s="443" t="s">
        <v>68</v>
      </c>
      <c r="B19" s="443"/>
      <c r="C19" s="129">
        <f>SUBTOTAL(109,C20:C24)</f>
        <v>0</v>
      </c>
      <c r="D19" s="129">
        <f aca="true" t="shared" si="6" ref="D19:L19">SUBTOTAL(109,D20:D24)</f>
        <v>0</v>
      </c>
      <c r="E19" s="129">
        <f t="shared" si="6"/>
        <v>0</v>
      </c>
      <c r="F19" s="129">
        <f t="shared" si="6"/>
        <v>0</v>
      </c>
      <c r="G19" s="129">
        <f t="shared" si="6"/>
        <v>0</v>
      </c>
      <c r="H19" s="129">
        <f t="shared" si="6"/>
        <v>0</v>
      </c>
      <c r="I19" s="129"/>
      <c r="J19" s="129">
        <f t="shared" si="6"/>
        <v>0</v>
      </c>
      <c r="K19" s="129">
        <f t="shared" si="6"/>
        <v>0</v>
      </c>
      <c r="L19" s="129">
        <f t="shared" si="6"/>
        <v>0</v>
      </c>
      <c r="M19" s="227">
        <f>SUBTOTAL(109,M20:M24)</f>
        <v>0</v>
      </c>
      <c r="N19" s="127"/>
      <c r="O19" s="135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7"/>
    </row>
    <row r="20" spans="1:27" s="140" customFormat="1" ht="21">
      <c r="A20" s="224">
        <v>1</v>
      </c>
      <c r="B20" s="105" t="s">
        <v>168</v>
      </c>
      <c r="C20" s="383"/>
      <c r="D20" s="106"/>
      <c r="E20" s="106">
        <f>C20*D20</f>
        <v>0</v>
      </c>
      <c r="F20" s="383"/>
      <c r="G20" s="106"/>
      <c r="H20" s="106">
        <f>F20*G20</f>
        <v>0</v>
      </c>
      <c r="I20" s="106"/>
      <c r="J20" s="383"/>
      <c r="K20" s="106"/>
      <c r="L20" s="106">
        <f>J20*K20</f>
        <v>0</v>
      </c>
      <c r="M20" s="226">
        <f>SUM(L20,H20,E20)</f>
        <v>0</v>
      </c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</row>
    <row r="21" spans="1:27" s="140" customFormat="1" ht="21">
      <c r="A21" s="224">
        <v>2</v>
      </c>
      <c r="B21" s="105" t="s">
        <v>168</v>
      </c>
      <c r="C21" s="383"/>
      <c r="D21" s="106"/>
      <c r="E21" s="106">
        <f>C21*D21</f>
        <v>0</v>
      </c>
      <c r="F21" s="383"/>
      <c r="G21" s="106"/>
      <c r="H21" s="106">
        <f>F21*G21</f>
        <v>0</v>
      </c>
      <c r="I21" s="106"/>
      <c r="J21" s="383"/>
      <c r="K21" s="106"/>
      <c r="L21" s="106">
        <f>J21*K21</f>
        <v>0</v>
      </c>
      <c r="M21" s="226">
        <f>SUM(L21,H21,E21)</f>
        <v>0</v>
      </c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</row>
    <row r="22" spans="1:27" s="140" customFormat="1" ht="21">
      <c r="A22" s="224">
        <v>3</v>
      </c>
      <c r="B22" s="105" t="s">
        <v>168</v>
      </c>
      <c r="C22" s="383"/>
      <c r="D22" s="106"/>
      <c r="E22" s="106">
        <f>C22*D22</f>
        <v>0</v>
      </c>
      <c r="F22" s="383"/>
      <c r="G22" s="106"/>
      <c r="H22" s="106">
        <f>F22*G22</f>
        <v>0</v>
      </c>
      <c r="I22" s="106"/>
      <c r="J22" s="383"/>
      <c r="K22" s="106"/>
      <c r="L22" s="106">
        <f>J22*K22</f>
        <v>0</v>
      </c>
      <c r="M22" s="226">
        <f>SUM(L22,H22,E22)</f>
        <v>0</v>
      </c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</row>
    <row r="23" spans="1:27" s="140" customFormat="1" ht="21">
      <c r="A23" s="379">
        <v>4</v>
      </c>
      <c r="B23" s="380" t="s">
        <v>169</v>
      </c>
      <c r="C23" s="378"/>
      <c r="D23" s="378"/>
      <c r="E23" s="378"/>
      <c r="F23" s="378"/>
      <c r="G23" s="378"/>
      <c r="H23" s="378"/>
      <c r="I23" s="383"/>
      <c r="J23" s="378">
        <f>ROUND(I23-(I23*$N$4/100),0)</f>
        <v>0</v>
      </c>
      <c r="K23" s="378"/>
      <c r="L23" s="378">
        <f>J23*K23</f>
        <v>0</v>
      </c>
      <c r="M23" s="382">
        <f>SUM(L23,H23,E23)</f>
        <v>0</v>
      </c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</row>
    <row r="24" spans="1:27" s="140" customFormat="1" ht="21">
      <c r="A24" s="379">
        <v>5</v>
      </c>
      <c r="B24" s="380" t="s">
        <v>170</v>
      </c>
      <c r="C24" s="378"/>
      <c r="D24" s="378"/>
      <c r="E24" s="378"/>
      <c r="F24" s="378"/>
      <c r="G24" s="378"/>
      <c r="H24" s="378"/>
      <c r="I24" s="383"/>
      <c r="J24" s="378">
        <f>ROUND(I24-(I24*$N$4/100),0)</f>
        <v>0</v>
      </c>
      <c r="K24" s="378"/>
      <c r="L24" s="378">
        <f>J24*K24</f>
        <v>0</v>
      </c>
      <c r="M24" s="382">
        <f>SUM(L24,H24,E24)</f>
        <v>0</v>
      </c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</row>
    <row r="25" spans="1:27" s="140" customFormat="1" ht="21" hidden="1">
      <c r="A25" s="224"/>
      <c r="B25" s="105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226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</row>
    <row r="26" spans="1:27" s="140" customFormat="1" ht="21" hidden="1">
      <c r="A26" s="231"/>
      <c r="B26" s="110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232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</row>
    <row r="27" spans="1:27" s="134" customFormat="1" ht="21">
      <c r="A27" s="444" t="s">
        <v>27</v>
      </c>
      <c r="B27" s="446"/>
      <c r="C27" s="129">
        <f aca="true" t="shared" si="7" ref="C27:L27">SUBTOTAL(109,C28:C32)</f>
        <v>0</v>
      </c>
      <c r="D27" s="129">
        <f t="shared" si="7"/>
        <v>0</v>
      </c>
      <c r="E27" s="129">
        <f t="shared" si="7"/>
        <v>0</v>
      </c>
      <c r="F27" s="129">
        <f t="shared" si="7"/>
        <v>0</v>
      </c>
      <c r="G27" s="129">
        <f t="shared" si="7"/>
        <v>0</v>
      </c>
      <c r="H27" s="129">
        <f t="shared" si="7"/>
        <v>0</v>
      </c>
      <c r="I27" s="129"/>
      <c r="J27" s="129">
        <f t="shared" si="7"/>
        <v>0</v>
      </c>
      <c r="K27" s="129">
        <f t="shared" si="7"/>
        <v>0</v>
      </c>
      <c r="L27" s="129">
        <f t="shared" si="7"/>
        <v>0</v>
      </c>
      <c r="M27" s="227">
        <f>SUBTOTAL(109,M28:M32)</f>
        <v>0</v>
      </c>
      <c r="N27" s="127"/>
      <c r="O27" s="127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33"/>
    </row>
    <row r="28" spans="1:27" s="140" customFormat="1" ht="21">
      <c r="A28" s="233">
        <v>1</v>
      </c>
      <c r="B28" s="165" t="s">
        <v>165</v>
      </c>
      <c r="C28" s="392"/>
      <c r="D28" s="166"/>
      <c r="E28" s="166">
        <f>C28*D28</f>
        <v>0</v>
      </c>
      <c r="F28" s="392"/>
      <c r="G28" s="166"/>
      <c r="H28" s="166">
        <f>F28*G28</f>
        <v>0</v>
      </c>
      <c r="I28" s="166"/>
      <c r="J28" s="392"/>
      <c r="K28" s="166"/>
      <c r="L28" s="166">
        <f>J28*K28</f>
        <v>0</v>
      </c>
      <c r="M28" s="234">
        <f>SUM(L28,H28,E28)</f>
        <v>0</v>
      </c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</row>
    <row r="29" spans="1:27" s="140" customFormat="1" ht="21">
      <c r="A29" s="235">
        <v>2</v>
      </c>
      <c r="B29" s="168" t="s">
        <v>165</v>
      </c>
      <c r="C29" s="393"/>
      <c r="D29" s="169"/>
      <c r="E29" s="169">
        <f>C29*D29</f>
        <v>0</v>
      </c>
      <c r="F29" s="393"/>
      <c r="G29" s="169"/>
      <c r="H29" s="169">
        <f>F29*G29</f>
        <v>0</v>
      </c>
      <c r="I29" s="169"/>
      <c r="J29" s="393"/>
      <c r="K29" s="169"/>
      <c r="L29" s="169">
        <f>J29*K29</f>
        <v>0</v>
      </c>
      <c r="M29" s="226">
        <f>SUM(L29,H29,E29)</f>
        <v>0</v>
      </c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</row>
    <row r="30" spans="1:27" s="140" customFormat="1" ht="21">
      <c r="A30" s="235">
        <v>3</v>
      </c>
      <c r="B30" s="168" t="s">
        <v>165</v>
      </c>
      <c r="C30" s="393"/>
      <c r="D30" s="169"/>
      <c r="E30" s="169">
        <f>C30*D30</f>
        <v>0</v>
      </c>
      <c r="F30" s="393"/>
      <c r="G30" s="169"/>
      <c r="H30" s="169">
        <f>F30*G30</f>
        <v>0</v>
      </c>
      <c r="I30" s="384"/>
      <c r="J30" s="394"/>
      <c r="K30" s="169"/>
      <c r="L30" s="169">
        <f>J30*K30</f>
        <v>0</v>
      </c>
      <c r="M30" s="226">
        <f>SUM(L30,H30,E30)</f>
        <v>0</v>
      </c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</row>
    <row r="31" spans="1:27" s="140" customFormat="1" ht="21">
      <c r="A31" s="385">
        <v>4</v>
      </c>
      <c r="B31" s="386" t="s">
        <v>166</v>
      </c>
      <c r="C31" s="387"/>
      <c r="D31" s="387"/>
      <c r="E31" s="387">
        <f>C31*D31</f>
        <v>0</v>
      </c>
      <c r="F31" s="387"/>
      <c r="G31" s="387"/>
      <c r="H31" s="387">
        <f>F31*G31</f>
        <v>0</v>
      </c>
      <c r="I31" s="383"/>
      <c r="J31" s="378">
        <f>ROUND(I31-(I31*$N$4/100),0)</f>
        <v>0</v>
      </c>
      <c r="K31" s="387"/>
      <c r="L31" s="387">
        <f>J31*K31</f>
        <v>0</v>
      </c>
      <c r="M31" s="382">
        <f>SUM(L31,H31,E31)</f>
        <v>0</v>
      </c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</row>
    <row r="32" spans="1:27" s="140" customFormat="1" ht="21">
      <c r="A32" s="388">
        <v>5</v>
      </c>
      <c r="B32" s="389" t="s">
        <v>167</v>
      </c>
      <c r="C32" s="390"/>
      <c r="D32" s="390"/>
      <c r="E32" s="390"/>
      <c r="F32" s="390"/>
      <c r="G32" s="390"/>
      <c r="H32" s="390"/>
      <c r="I32" s="395"/>
      <c r="J32" s="378">
        <f>ROUND(I32-(I32*$N$4/100),0)</f>
        <v>0</v>
      </c>
      <c r="K32" s="390"/>
      <c r="L32" s="390">
        <f>J32*K32</f>
        <v>0</v>
      </c>
      <c r="M32" s="391">
        <f>SUM(L32,H32,E32)</f>
        <v>0</v>
      </c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</row>
    <row r="33" spans="1:27" s="134" customFormat="1" ht="21" hidden="1">
      <c r="A33" s="444" t="s">
        <v>139</v>
      </c>
      <c r="B33" s="446"/>
      <c r="C33" s="129">
        <f>SUBTOTAL(109,C34:C39)</f>
        <v>0</v>
      </c>
      <c r="D33" s="129">
        <f aca="true" t="shared" si="8" ref="D33:M33">SUBTOTAL(109,D34:D39)</f>
        <v>0</v>
      </c>
      <c r="E33" s="129">
        <f t="shared" si="8"/>
        <v>0</v>
      </c>
      <c r="F33" s="129">
        <f t="shared" si="8"/>
        <v>0</v>
      </c>
      <c r="G33" s="129">
        <f t="shared" si="8"/>
        <v>0</v>
      </c>
      <c r="H33" s="129">
        <f t="shared" si="8"/>
        <v>0</v>
      </c>
      <c r="I33" s="129"/>
      <c r="J33" s="129">
        <f t="shared" si="8"/>
        <v>0</v>
      </c>
      <c r="K33" s="129">
        <f t="shared" si="8"/>
        <v>0</v>
      </c>
      <c r="L33" s="129">
        <f t="shared" si="8"/>
        <v>0</v>
      </c>
      <c r="M33" s="227">
        <f t="shared" si="8"/>
        <v>0</v>
      </c>
      <c r="N33" s="127"/>
      <c r="O33" s="127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33"/>
    </row>
    <row r="34" spans="1:27" s="140" customFormat="1" ht="21" hidden="1">
      <c r="A34" s="229">
        <v>1</v>
      </c>
      <c r="B34" s="105" t="s">
        <v>76</v>
      </c>
      <c r="C34" s="383"/>
      <c r="D34" s="106"/>
      <c r="E34" s="106">
        <f aca="true" t="shared" si="9" ref="E34:E39">C34*D34</f>
        <v>0</v>
      </c>
      <c r="F34" s="383"/>
      <c r="G34" s="106"/>
      <c r="H34" s="106">
        <f aca="true" t="shared" si="10" ref="H34:H39">F34*G34</f>
        <v>0</v>
      </c>
      <c r="I34" s="106"/>
      <c r="J34" s="383"/>
      <c r="K34" s="204"/>
      <c r="L34" s="106">
        <f aca="true" t="shared" si="11" ref="L34:L39">J34*K34</f>
        <v>0</v>
      </c>
      <c r="M34" s="230">
        <f aca="true" t="shared" si="12" ref="M34:M39">SUM(L34,H34,E34)</f>
        <v>0</v>
      </c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</row>
    <row r="35" spans="1:27" s="140" customFormat="1" ht="21" hidden="1">
      <c r="A35" s="229">
        <v>2</v>
      </c>
      <c r="B35" s="105" t="s">
        <v>76</v>
      </c>
      <c r="C35" s="383"/>
      <c r="D35" s="106"/>
      <c r="E35" s="106">
        <f t="shared" si="9"/>
        <v>0</v>
      </c>
      <c r="F35" s="383"/>
      <c r="G35" s="106"/>
      <c r="H35" s="106">
        <f t="shared" si="10"/>
        <v>0</v>
      </c>
      <c r="I35" s="106"/>
      <c r="J35" s="383"/>
      <c r="K35" s="204"/>
      <c r="L35" s="106">
        <f t="shared" si="11"/>
        <v>0</v>
      </c>
      <c r="M35" s="230">
        <f t="shared" si="12"/>
        <v>0</v>
      </c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</row>
    <row r="36" spans="1:27" s="140" customFormat="1" ht="21" hidden="1">
      <c r="A36" s="229">
        <v>3</v>
      </c>
      <c r="B36" s="105" t="s">
        <v>76</v>
      </c>
      <c r="C36" s="383"/>
      <c r="D36" s="106"/>
      <c r="E36" s="106">
        <f t="shared" si="9"/>
        <v>0</v>
      </c>
      <c r="F36" s="383"/>
      <c r="G36" s="106"/>
      <c r="H36" s="106">
        <f t="shared" si="10"/>
        <v>0</v>
      </c>
      <c r="I36" s="106"/>
      <c r="J36" s="383"/>
      <c r="K36" s="106"/>
      <c r="L36" s="106">
        <f t="shared" si="11"/>
        <v>0</v>
      </c>
      <c r="M36" s="230">
        <f t="shared" si="12"/>
        <v>0</v>
      </c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</row>
    <row r="37" spans="1:27" s="140" customFormat="1" ht="21" hidden="1">
      <c r="A37" s="229">
        <v>4</v>
      </c>
      <c r="B37" s="105" t="s">
        <v>76</v>
      </c>
      <c r="C37" s="383"/>
      <c r="D37" s="106"/>
      <c r="E37" s="106">
        <f t="shared" si="9"/>
        <v>0</v>
      </c>
      <c r="F37" s="383"/>
      <c r="G37" s="106"/>
      <c r="H37" s="106">
        <f t="shared" si="10"/>
        <v>0</v>
      </c>
      <c r="I37" s="106"/>
      <c r="J37" s="383"/>
      <c r="K37" s="106"/>
      <c r="L37" s="106">
        <f t="shared" si="11"/>
        <v>0</v>
      </c>
      <c r="M37" s="230">
        <f t="shared" si="12"/>
        <v>0</v>
      </c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</row>
    <row r="38" spans="1:27" s="140" customFormat="1" ht="21" hidden="1">
      <c r="A38" s="396">
        <v>5</v>
      </c>
      <c r="B38" s="380" t="s">
        <v>104</v>
      </c>
      <c r="C38" s="378"/>
      <c r="D38" s="378"/>
      <c r="E38" s="378">
        <f t="shared" si="9"/>
        <v>0</v>
      </c>
      <c r="F38" s="378"/>
      <c r="G38" s="378"/>
      <c r="H38" s="378">
        <f t="shared" si="10"/>
        <v>0</v>
      </c>
      <c r="I38" s="383"/>
      <c r="J38" s="378">
        <f>ROUND(I38-(I38*$N$4/100),0)</f>
        <v>0</v>
      </c>
      <c r="K38" s="378"/>
      <c r="L38" s="378">
        <f>J38*K38</f>
        <v>0</v>
      </c>
      <c r="M38" s="397">
        <f t="shared" si="12"/>
        <v>0</v>
      </c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</row>
    <row r="39" spans="1:27" s="140" customFormat="1" ht="21" hidden="1">
      <c r="A39" s="398">
        <v>6</v>
      </c>
      <c r="B39" s="399" t="s">
        <v>105</v>
      </c>
      <c r="C39" s="378"/>
      <c r="D39" s="378"/>
      <c r="E39" s="400">
        <f t="shared" si="9"/>
        <v>0</v>
      </c>
      <c r="F39" s="378"/>
      <c r="G39" s="378"/>
      <c r="H39" s="400">
        <f t="shared" si="10"/>
        <v>0</v>
      </c>
      <c r="I39" s="402"/>
      <c r="J39" s="378">
        <f>ROUND(I39-(I39*$N$4/100),0)</f>
        <v>0</v>
      </c>
      <c r="K39" s="378"/>
      <c r="L39" s="400">
        <f t="shared" si="11"/>
        <v>0</v>
      </c>
      <c r="M39" s="401">
        <f t="shared" si="12"/>
        <v>0</v>
      </c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</row>
    <row r="40" spans="1:27" s="134" customFormat="1" ht="21">
      <c r="A40" s="444" t="s">
        <v>69</v>
      </c>
      <c r="B40" s="446"/>
      <c r="C40" s="129">
        <f>SUBTOTAL(109,C41:C47)</f>
        <v>0</v>
      </c>
      <c r="D40" s="129">
        <f aca="true" t="shared" si="13" ref="D40:L40">SUBTOTAL(109,D41:D47)</f>
        <v>0</v>
      </c>
      <c r="E40" s="129">
        <f t="shared" si="13"/>
        <v>0</v>
      </c>
      <c r="F40" s="129">
        <f t="shared" si="13"/>
        <v>0</v>
      </c>
      <c r="G40" s="129">
        <f t="shared" si="13"/>
        <v>0</v>
      </c>
      <c r="H40" s="129">
        <f t="shared" si="13"/>
        <v>0</v>
      </c>
      <c r="I40" s="129"/>
      <c r="J40" s="129">
        <f t="shared" si="13"/>
        <v>0</v>
      </c>
      <c r="K40" s="129">
        <f t="shared" si="13"/>
        <v>0</v>
      </c>
      <c r="L40" s="129">
        <f t="shared" si="13"/>
        <v>0</v>
      </c>
      <c r="M40" s="227">
        <f>SUBTOTAL(109,M41:M47)</f>
        <v>0</v>
      </c>
      <c r="N40" s="127"/>
      <c r="O40" s="127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33"/>
    </row>
    <row r="41" spans="1:27" s="140" customFormat="1" ht="21">
      <c r="A41" s="233">
        <v>1</v>
      </c>
      <c r="B41" s="165" t="s">
        <v>162</v>
      </c>
      <c r="C41" s="392"/>
      <c r="D41" s="166"/>
      <c r="E41" s="166">
        <f aca="true" t="shared" si="14" ref="E41:E47">C41*D41</f>
        <v>0</v>
      </c>
      <c r="F41" s="392"/>
      <c r="G41" s="166"/>
      <c r="H41" s="166">
        <f aca="true" t="shared" si="15" ref="H41:H47">F41*G41</f>
        <v>0</v>
      </c>
      <c r="I41" s="166"/>
      <c r="J41" s="392"/>
      <c r="K41" s="166"/>
      <c r="L41" s="166">
        <f aca="true" t="shared" si="16" ref="L41:L47">J41*K41</f>
        <v>0</v>
      </c>
      <c r="M41" s="234">
        <f aca="true" t="shared" si="17" ref="M41:M47">SUM(L41,H41,E41)</f>
        <v>0</v>
      </c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</row>
    <row r="42" spans="1:27" s="140" customFormat="1" ht="21">
      <c r="A42" s="235">
        <v>2</v>
      </c>
      <c r="B42" s="168" t="s">
        <v>162</v>
      </c>
      <c r="C42" s="393"/>
      <c r="D42" s="169"/>
      <c r="E42" s="169">
        <f t="shared" si="14"/>
        <v>0</v>
      </c>
      <c r="F42" s="393"/>
      <c r="G42" s="169"/>
      <c r="H42" s="169">
        <f t="shared" si="15"/>
        <v>0</v>
      </c>
      <c r="I42" s="169"/>
      <c r="J42" s="393"/>
      <c r="K42" s="169"/>
      <c r="L42" s="169">
        <f t="shared" si="16"/>
        <v>0</v>
      </c>
      <c r="M42" s="226">
        <f t="shared" si="17"/>
        <v>0</v>
      </c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</row>
    <row r="43" spans="1:27" s="140" customFormat="1" ht="21">
      <c r="A43" s="235">
        <v>3</v>
      </c>
      <c r="B43" s="168" t="s">
        <v>162</v>
      </c>
      <c r="C43" s="393"/>
      <c r="D43" s="169"/>
      <c r="E43" s="169">
        <f t="shared" si="14"/>
        <v>0</v>
      </c>
      <c r="F43" s="393"/>
      <c r="G43" s="169"/>
      <c r="H43" s="169">
        <f>F43*G43</f>
        <v>0</v>
      </c>
      <c r="I43" s="169"/>
      <c r="J43" s="393"/>
      <c r="K43" s="169"/>
      <c r="L43" s="169">
        <f t="shared" si="16"/>
        <v>0</v>
      </c>
      <c r="M43" s="226">
        <f t="shared" si="17"/>
        <v>0</v>
      </c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</row>
    <row r="44" spans="1:27" s="140" customFormat="1" ht="21">
      <c r="A44" s="235">
        <v>4</v>
      </c>
      <c r="B44" s="168" t="s">
        <v>162</v>
      </c>
      <c r="C44" s="393"/>
      <c r="D44" s="169"/>
      <c r="E44" s="169">
        <f t="shared" si="14"/>
        <v>0</v>
      </c>
      <c r="F44" s="393"/>
      <c r="G44" s="169"/>
      <c r="H44" s="169">
        <f t="shared" si="15"/>
        <v>0</v>
      </c>
      <c r="I44" s="169"/>
      <c r="J44" s="393"/>
      <c r="K44" s="169"/>
      <c r="L44" s="169">
        <f t="shared" si="16"/>
        <v>0</v>
      </c>
      <c r="M44" s="226">
        <f t="shared" si="17"/>
        <v>0</v>
      </c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</row>
    <row r="45" spans="1:27" s="140" customFormat="1" ht="21">
      <c r="A45" s="235">
        <v>5</v>
      </c>
      <c r="B45" s="168" t="s">
        <v>162</v>
      </c>
      <c r="C45" s="393"/>
      <c r="D45" s="169"/>
      <c r="E45" s="169">
        <f t="shared" si="14"/>
        <v>0</v>
      </c>
      <c r="F45" s="393"/>
      <c r="G45" s="169"/>
      <c r="H45" s="169">
        <f t="shared" si="15"/>
        <v>0</v>
      </c>
      <c r="I45" s="169"/>
      <c r="J45" s="393"/>
      <c r="K45" s="169"/>
      <c r="L45" s="169">
        <f t="shared" si="16"/>
        <v>0</v>
      </c>
      <c r="M45" s="226">
        <f t="shared" si="17"/>
        <v>0</v>
      </c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</row>
    <row r="46" spans="1:27" s="140" customFormat="1" ht="21">
      <c r="A46" s="403">
        <v>6</v>
      </c>
      <c r="B46" s="404" t="s">
        <v>163</v>
      </c>
      <c r="C46" s="405"/>
      <c r="D46" s="405"/>
      <c r="E46" s="405">
        <f>C46*D46</f>
        <v>0</v>
      </c>
      <c r="F46" s="405"/>
      <c r="G46" s="405"/>
      <c r="H46" s="405">
        <f>F46*G46</f>
        <v>0</v>
      </c>
      <c r="I46" s="407"/>
      <c r="J46" s="405">
        <f>ROUND(I46-(I46*$N$4/100),0)</f>
        <v>0</v>
      </c>
      <c r="K46" s="405"/>
      <c r="L46" s="405">
        <f>J46*K46</f>
        <v>0</v>
      </c>
      <c r="M46" s="406">
        <f>SUM(L46,H46,E46)</f>
        <v>0</v>
      </c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</row>
    <row r="47" spans="1:27" s="140" customFormat="1" ht="21">
      <c r="A47" s="388">
        <v>7</v>
      </c>
      <c r="B47" s="399" t="s">
        <v>164</v>
      </c>
      <c r="C47" s="400"/>
      <c r="D47" s="400"/>
      <c r="E47" s="400">
        <f t="shared" si="14"/>
        <v>0</v>
      </c>
      <c r="F47" s="400"/>
      <c r="G47" s="400"/>
      <c r="H47" s="400">
        <f t="shared" si="15"/>
        <v>0</v>
      </c>
      <c r="I47" s="408"/>
      <c r="J47" s="400">
        <f>ROUND(I47-(I47*$N$4/100),0)</f>
        <v>0</v>
      </c>
      <c r="K47" s="400"/>
      <c r="L47" s="400">
        <f t="shared" si="16"/>
        <v>0</v>
      </c>
      <c r="M47" s="401">
        <f t="shared" si="17"/>
        <v>0</v>
      </c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</row>
    <row r="48" spans="1:27" s="134" customFormat="1" ht="21">
      <c r="A48" s="444" t="s">
        <v>137</v>
      </c>
      <c r="B48" s="446"/>
      <c r="C48" s="129">
        <f>SUBTOTAL(109,C49:C55)</f>
        <v>0</v>
      </c>
      <c r="D48" s="129">
        <f aca="true" t="shared" si="18" ref="D48:L48">SUBTOTAL(109,D49:D55)</f>
        <v>0</v>
      </c>
      <c r="E48" s="129">
        <f t="shared" si="18"/>
        <v>0</v>
      </c>
      <c r="F48" s="129">
        <f t="shared" si="18"/>
        <v>0</v>
      </c>
      <c r="G48" s="129">
        <f t="shared" si="18"/>
        <v>0</v>
      </c>
      <c r="H48" s="129">
        <f t="shared" si="18"/>
        <v>0</v>
      </c>
      <c r="I48" s="129"/>
      <c r="J48" s="129">
        <f>SUBTOTAL(109,J49:J55)</f>
        <v>0</v>
      </c>
      <c r="K48" s="129">
        <f>SUBTOTAL(109,K49:K55)</f>
        <v>0</v>
      </c>
      <c r="L48" s="129">
        <f t="shared" si="18"/>
        <v>0</v>
      </c>
      <c r="M48" s="227">
        <f>SUBTOTAL(109,M49:M55)</f>
        <v>0</v>
      </c>
      <c r="N48" s="127"/>
      <c r="O48" s="127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33"/>
    </row>
    <row r="49" spans="1:27" s="140" customFormat="1" ht="21">
      <c r="A49" s="233">
        <v>1</v>
      </c>
      <c r="B49" s="168" t="s">
        <v>161</v>
      </c>
      <c r="C49" s="409"/>
      <c r="D49" s="166"/>
      <c r="E49" s="166">
        <f>C49*D49</f>
        <v>0</v>
      </c>
      <c r="F49" s="392"/>
      <c r="G49" s="166"/>
      <c r="H49" s="166">
        <f aca="true" t="shared" si="19" ref="H49:H55">F49*G49</f>
        <v>0</v>
      </c>
      <c r="I49" s="106"/>
      <c r="J49" s="383"/>
      <c r="K49" s="410"/>
      <c r="L49" s="166">
        <f aca="true" t="shared" si="20" ref="L49:L55">J49*K49</f>
        <v>0</v>
      </c>
      <c r="M49" s="234">
        <f aca="true" t="shared" si="21" ref="M49:M55">SUM(L49,H49,E49)</f>
        <v>0</v>
      </c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</row>
    <row r="50" spans="1:27" s="140" customFormat="1" ht="21">
      <c r="A50" s="235">
        <v>2</v>
      </c>
      <c r="B50" s="168" t="s">
        <v>161</v>
      </c>
      <c r="C50" s="393"/>
      <c r="D50" s="169"/>
      <c r="E50" s="169">
        <f>C50*D50</f>
        <v>0</v>
      </c>
      <c r="F50" s="393"/>
      <c r="G50" s="169"/>
      <c r="H50" s="169">
        <f t="shared" si="19"/>
        <v>0</v>
      </c>
      <c r="I50" s="169"/>
      <c r="J50" s="393"/>
      <c r="K50" s="169"/>
      <c r="L50" s="169">
        <f t="shared" si="20"/>
        <v>0</v>
      </c>
      <c r="M50" s="226">
        <f t="shared" si="21"/>
        <v>0</v>
      </c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</row>
    <row r="51" spans="1:27" s="140" customFormat="1" ht="21">
      <c r="A51" s="235">
        <v>3</v>
      </c>
      <c r="B51" s="168" t="s">
        <v>161</v>
      </c>
      <c r="C51" s="393"/>
      <c r="D51" s="169"/>
      <c r="E51" s="169">
        <f>C51*D51</f>
        <v>0</v>
      </c>
      <c r="F51" s="393"/>
      <c r="G51" s="169"/>
      <c r="H51" s="169">
        <f t="shared" si="19"/>
        <v>0</v>
      </c>
      <c r="I51" s="169"/>
      <c r="J51" s="393"/>
      <c r="K51" s="169"/>
      <c r="L51" s="169">
        <f t="shared" si="20"/>
        <v>0</v>
      </c>
      <c r="M51" s="226">
        <f t="shared" si="21"/>
        <v>0</v>
      </c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</row>
    <row r="52" spans="1:27" s="140" customFormat="1" ht="21">
      <c r="A52" s="235">
        <v>4</v>
      </c>
      <c r="B52" s="168" t="s">
        <v>161</v>
      </c>
      <c r="C52" s="393"/>
      <c r="D52" s="169"/>
      <c r="E52" s="169">
        <f>C52*D52</f>
        <v>0</v>
      </c>
      <c r="F52" s="393"/>
      <c r="G52" s="169"/>
      <c r="H52" s="169">
        <f t="shared" si="19"/>
        <v>0</v>
      </c>
      <c r="I52" s="169"/>
      <c r="J52" s="393"/>
      <c r="K52" s="169"/>
      <c r="L52" s="169">
        <f t="shared" si="20"/>
        <v>0</v>
      </c>
      <c r="M52" s="226">
        <f t="shared" si="21"/>
        <v>0</v>
      </c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</row>
    <row r="53" spans="1:27" s="140" customFormat="1" ht="21">
      <c r="A53" s="235">
        <v>5</v>
      </c>
      <c r="B53" s="168" t="s">
        <v>161</v>
      </c>
      <c r="C53" s="393"/>
      <c r="D53" s="169"/>
      <c r="E53" s="169">
        <f>C53*D53</f>
        <v>0</v>
      </c>
      <c r="F53" s="393"/>
      <c r="G53" s="169"/>
      <c r="H53" s="169">
        <f t="shared" si="19"/>
        <v>0</v>
      </c>
      <c r="I53" s="169"/>
      <c r="J53" s="393"/>
      <c r="K53" s="169"/>
      <c r="L53" s="169">
        <f t="shared" si="20"/>
        <v>0</v>
      </c>
      <c r="M53" s="226">
        <f t="shared" si="21"/>
        <v>0</v>
      </c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</row>
    <row r="54" spans="1:27" s="140" customFormat="1" ht="21">
      <c r="A54" s="385">
        <v>6</v>
      </c>
      <c r="B54" s="386" t="s">
        <v>107</v>
      </c>
      <c r="C54" s="387"/>
      <c r="D54" s="387"/>
      <c r="E54" s="387"/>
      <c r="F54" s="387"/>
      <c r="G54" s="387"/>
      <c r="H54" s="387">
        <f>F54*G54</f>
        <v>0</v>
      </c>
      <c r="I54" s="393"/>
      <c r="J54" s="387">
        <f>ROUND(I54-(I54*$N$4/100),0)</f>
        <v>0</v>
      </c>
      <c r="K54" s="387"/>
      <c r="L54" s="387">
        <f>J54*K54</f>
        <v>0</v>
      </c>
      <c r="M54" s="382">
        <f>SUM(L54,H54,E54)</f>
        <v>0</v>
      </c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</row>
    <row r="55" spans="1:27" s="140" customFormat="1" ht="21" customHeight="1">
      <c r="A55" s="388">
        <v>7</v>
      </c>
      <c r="B55" s="389" t="s">
        <v>108</v>
      </c>
      <c r="C55" s="390"/>
      <c r="D55" s="390"/>
      <c r="E55" s="390"/>
      <c r="F55" s="390"/>
      <c r="G55" s="390"/>
      <c r="H55" s="390">
        <f t="shared" si="19"/>
        <v>0</v>
      </c>
      <c r="I55" s="383"/>
      <c r="J55" s="378">
        <f>ROUND(I55-(I55*$N$4/100),0)</f>
        <v>0</v>
      </c>
      <c r="K55" s="390"/>
      <c r="L55" s="390">
        <f t="shared" si="20"/>
        <v>0</v>
      </c>
      <c r="M55" s="391">
        <f t="shared" si="21"/>
        <v>0</v>
      </c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</row>
    <row r="56" spans="1:27" s="134" customFormat="1" ht="21">
      <c r="A56" s="444" t="s">
        <v>65</v>
      </c>
      <c r="B56" s="446"/>
      <c r="C56" s="129">
        <f>SUBTOTAL(109,C57:C63)</f>
        <v>0</v>
      </c>
      <c r="D56" s="129">
        <f aca="true" t="shared" si="22" ref="D56:M56">SUBTOTAL(109,D57:D63)</f>
        <v>0</v>
      </c>
      <c r="E56" s="129">
        <f t="shared" si="22"/>
        <v>0</v>
      </c>
      <c r="F56" s="129">
        <f t="shared" si="22"/>
        <v>0</v>
      </c>
      <c r="G56" s="129">
        <f t="shared" si="22"/>
        <v>0</v>
      </c>
      <c r="H56" s="129">
        <f t="shared" si="22"/>
        <v>0</v>
      </c>
      <c r="I56" s="129"/>
      <c r="J56" s="129">
        <f t="shared" si="22"/>
        <v>0</v>
      </c>
      <c r="K56" s="129">
        <f>SUBTOTAL(109,K57:K63)</f>
        <v>0</v>
      </c>
      <c r="L56" s="129">
        <f t="shared" si="22"/>
        <v>0</v>
      </c>
      <c r="M56" s="227">
        <f t="shared" si="22"/>
        <v>0</v>
      </c>
      <c r="N56" s="127"/>
      <c r="O56" s="127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33"/>
    </row>
    <row r="57" spans="1:27" s="140" customFormat="1" ht="21">
      <c r="A57" s="233">
        <v>1</v>
      </c>
      <c r="B57" s="165" t="s">
        <v>158</v>
      </c>
      <c r="C57" s="409"/>
      <c r="D57" s="166"/>
      <c r="E57" s="166">
        <f>C57*D57</f>
        <v>0</v>
      </c>
      <c r="F57" s="409"/>
      <c r="G57" s="166"/>
      <c r="H57" s="166">
        <f>F57*G57</f>
        <v>0</v>
      </c>
      <c r="I57" s="166"/>
      <c r="J57" s="409"/>
      <c r="K57" s="166"/>
      <c r="L57" s="166">
        <f>J57*K57</f>
        <v>0</v>
      </c>
      <c r="M57" s="234">
        <f>SUM(L57,H57,E57)</f>
        <v>0</v>
      </c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</row>
    <row r="58" spans="1:27" s="140" customFormat="1" ht="21" hidden="1">
      <c r="A58" s="235"/>
      <c r="B58" s="168" t="s">
        <v>143</v>
      </c>
      <c r="C58" s="393"/>
      <c r="D58" s="169"/>
      <c r="E58" s="169"/>
      <c r="F58" s="393"/>
      <c r="G58" s="169"/>
      <c r="H58" s="169"/>
      <c r="I58" s="169"/>
      <c r="J58" s="393"/>
      <c r="K58" s="169"/>
      <c r="L58" s="169"/>
      <c r="M58" s="226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</row>
    <row r="59" spans="1:27" s="140" customFormat="1" ht="21">
      <c r="A59" s="235">
        <v>2</v>
      </c>
      <c r="B59" s="168" t="s">
        <v>158</v>
      </c>
      <c r="C59" s="393"/>
      <c r="D59" s="169"/>
      <c r="E59" s="169">
        <f>C59*D59</f>
        <v>0</v>
      </c>
      <c r="F59" s="393"/>
      <c r="G59" s="169"/>
      <c r="H59" s="169">
        <f>F59*G59</f>
        <v>0</v>
      </c>
      <c r="I59" s="169"/>
      <c r="J59" s="393"/>
      <c r="K59" s="169"/>
      <c r="L59" s="169">
        <f>J59*K59</f>
        <v>0</v>
      </c>
      <c r="M59" s="226">
        <f>SUM(L59,H59,E59)</f>
        <v>0</v>
      </c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</row>
    <row r="60" spans="1:27" s="140" customFormat="1" ht="21" hidden="1">
      <c r="A60" s="235"/>
      <c r="B60" s="168" t="s">
        <v>143</v>
      </c>
      <c r="C60" s="393"/>
      <c r="D60" s="169"/>
      <c r="E60" s="169"/>
      <c r="F60" s="393"/>
      <c r="G60" s="169"/>
      <c r="H60" s="169"/>
      <c r="I60" s="169"/>
      <c r="J60" s="393"/>
      <c r="K60" s="169"/>
      <c r="L60" s="169"/>
      <c r="M60" s="226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</row>
    <row r="61" spans="1:27" s="140" customFormat="1" ht="21">
      <c r="A61" s="235">
        <v>3</v>
      </c>
      <c r="B61" s="168" t="s">
        <v>158</v>
      </c>
      <c r="C61" s="393"/>
      <c r="D61" s="169"/>
      <c r="E61" s="169">
        <f>C61*D61</f>
        <v>0</v>
      </c>
      <c r="F61" s="393"/>
      <c r="G61" s="169"/>
      <c r="H61" s="169">
        <f>F61*G61</f>
        <v>0</v>
      </c>
      <c r="I61" s="169"/>
      <c r="J61" s="393"/>
      <c r="K61" s="169"/>
      <c r="L61" s="169">
        <f>J61*K61</f>
        <v>0</v>
      </c>
      <c r="M61" s="226">
        <f>SUM(L61,H61,E61)</f>
        <v>0</v>
      </c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</row>
    <row r="62" spans="1:27" s="140" customFormat="1" ht="21">
      <c r="A62" s="385">
        <v>4</v>
      </c>
      <c r="B62" s="386" t="s">
        <v>159</v>
      </c>
      <c r="C62" s="387"/>
      <c r="D62" s="387"/>
      <c r="E62" s="387">
        <f>C62*D62</f>
        <v>0</v>
      </c>
      <c r="F62" s="387"/>
      <c r="G62" s="387"/>
      <c r="H62" s="387">
        <f>F62*G62</f>
        <v>0</v>
      </c>
      <c r="I62" s="383"/>
      <c r="J62" s="378">
        <f>ROUND(I62-(I62*$N$4/100),0)</f>
        <v>0</v>
      </c>
      <c r="K62" s="387"/>
      <c r="L62" s="387">
        <f>J62*K62</f>
        <v>0</v>
      </c>
      <c r="M62" s="382">
        <f>SUM(L62,H62,E62)</f>
        <v>0</v>
      </c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</row>
    <row r="63" spans="1:27" s="140" customFormat="1" ht="21">
      <c r="A63" s="388">
        <v>5</v>
      </c>
      <c r="B63" s="389" t="s">
        <v>160</v>
      </c>
      <c r="C63" s="390"/>
      <c r="D63" s="390"/>
      <c r="E63" s="390"/>
      <c r="F63" s="390"/>
      <c r="G63" s="390"/>
      <c r="H63" s="390"/>
      <c r="I63" s="383"/>
      <c r="J63" s="378">
        <f>ROUND(I63-(I63*$N$4/100),0)</f>
        <v>0</v>
      </c>
      <c r="K63" s="390"/>
      <c r="L63" s="387">
        <f>J63*K63</f>
        <v>0</v>
      </c>
      <c r="M63" s="391">
        <f>SUM(L63,H63,E63)</f>
        <v>0</v>
      </c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</row>
    <row r="64" spans="1:27" s="134" customFormat="1" ht="21">
      <c r="A64" s="444" t="s">
        <v>2</v>
      </c>
      <c r="B64" s="446"/>
      <c r="C64" s="129">
        <f>SUBTOTAL(109,C65:C69)</f>
        <v>0</v>
      </c>
      <c r="D64" s="129">
        <f>SUBTOTAL(109,D65:D69)</f>
        <v>0</v>
      </c>
      <c r="E64" s="129">
        <f aca="true" t="shared" si="23" ref="E64:M64">SUBTOTAL(109,E65:E69)</f>
        <v>0</v>
      </c>
      <c r="F64" s="129">
        <f t="shared" si="23"/>
        <v>0</v>
      </c>
      <c r="G64" s="129">
        <f t="shared" si="23"/>
        <v>0</v>
      </c>
      <c r="H64" s="129">
        <f t="shared" si="23"/>
        <v>0</v>
      </c>
      <c r="I64" s="129"/>
      <c r="J64" s="129">
        <f t="shared" si="23"/>
        <v>0</v>
      </c>
      <c r="K64" s="129">
        <f t="shared" si="23"/>
        <v>0</v>
      </c>
      <c r="L64" s="129">
        <f t="shared" si="23"/>
        <v>0</v>
      </c>
      <c r="M64" s="129">
        <f t="shared" si="23"/>
        <v>0</v>
      </c>
      <c r="N64" s="127"/>
      <c r="O64" s="127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33"/>
    </row>
    <row r="65" spans="1:27" s="140" customFormat="1" ht="21">
      <c r="A65" s="233">
        <v>1</v>
      </c>
      <c r="B65" s="168" t="s">
        <v>155</v>
      </c>
      <c r="C65" s="409"/>
      <c r="D65" s="166"/>
      <c r="E65" s="166">
        <f>C65*D65</f>
        <v>0</v>
      </c>
      <c r="F65" s="409"/>
      <c r="G65" s="166"/>
      <c r="H65" s="166">
        <f>F65*G65</f>
        <v>0</v>
      </c>
      <c r="I65" s="166"/>
      <c r="J65" s="409"/>
      <c r="K65" s="166"/>
      <c r="L65" s="166">
        <f>J65*K65</f>
        <v>0</v>
      </c>
      <c r="M65" s="234">
        <f>SUM(L65,H65,E65)</f>
        <v>0</v>
      </c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</row>
    <row r="66" spans="1:27" s="140" customFormat="1" ht="21">
      <c r="A66" s="235">
        <v>2</v>
      </c>
      <c r="B66" s="168" t="s">
        <v>155</v>
      </c>
      <c r="C66" s="413"/>
      <c r="D66" s="169"/>
      <c r="E66" s="169">
        <f>C66*D66</f>
        <v>0</v>
      </c>
      <c r="F66" s="413"/>
      <c r="G66" s="169"/>
      <c r="H66" s="169">
        <f>F66*G66</f>
        <v>0</v>
      </c>
      <c r="I66" s="106"/>
      <c r="J66" s="383"/>
      <c r="K66" s="169"/>
      <c r="L66" s="169">
        <f>J66*K66</f>
        <v>0</v>
      </c>
      <c r="M66" s="226">
        <f>SUM(L66,H66,E66)</f>
        <v>0</v>
      </c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</row>
    <row r="67" spans="1:27" s="140" customFormat="1" ht="21">
      <c r="A67" s="235">
        <v>3</v>
      </c>
      <c r="B67" s="168" t="s">
        <v>155</v>
      </c>
      <c r="C67" s="413"/>
      <c r="D67" s="169"/>
      <c r="E67" s="169">
        <f>C67*D67</f>
        <v>0</v>
      </c>
      <c r="F67" s="413"/>
      <c r="G67" s="169"/>
      <c r="H67" s="169">
        <f>F67*G67</f>
        <v>0</v>
      </c>
      <c r="I67" s="384"/>
      <c r="J67" s="394"/>
      <c r="K67" s="169"/>
      <c r="L67" s="169">
        <f>J67*K67</f>
        <v>0</v>
      </c>
      <c r="M67" s="226">
        <f>SUM(L67,H67,E67)</f>
        <v>0</v>
      </c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</row>
    <row r="68" spans="1:27" s="140" customFormat="1" ht="21">
      <c r="A68" s="385">
        <v>4</v>
      </c>
      <c r="B68" s="386" t="s">
        <v>156</v>
      </c>
      <c r="C68" s="411"/>
      <c r="D68" s="387"/>
      <c r="E68" s="387"/>
      <c r="F68" s="411"/>
      <c r="G68" s="387"/>
      <c r="H68" s="387">
        <f>F68*G68</f>
        <v>0</v>
      </c>
      <c r="I68" s="393"/>
      <c r="J68" s="411">
        <f>ROUND(I68-(I68*$N$4/100),0)</f>
        <v>0</v>
      </c>
      <c r="K68" s="387"/>
      <c r="L68" s="387">
        <f>J68*K68</f>
        <v>0</v>
      </c>
      <c r="M68" s="382">
        <f>SUM(L68,H68,E68)</f>
        <v>0</v>
      </c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</row>
    <row r="69" spans="1:27" s="140" customFormat="1" ht="21">
      <c r="A69" s="388">
        <v>5</v>
      </c>
      <c r="B69" s="389" t="s">
        <v>157</v>
      </c>
      <c r="C69" s="412"/>
      <c r="D69" s="390"/>
      <c r="E69" s="390"/>
      <c r="F69" s="412"/>
      <c r="G69" s="390"/>
      <c r="H69" s="390"/>
      <c r="I69" s="395"/>
      <c r="J69" s="412">
        <f>ROUND(I69-(I69*$N$4/100),0)</f>
        <v>0</v>
      </c>
      <c r="K69" s="390"/>
      <c r="L69" s="390">
        <f>J69*K69</f>
        <v>0</v>
      </c>
      <c r="M69" s="391">
        <f>SUM(L69,H69,E69)</f>
        <v>0</v>
      </c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</row>
    <row r="70" spans="1:27" s="134" customFormat="1" ht="21">
      <c r="A70" s="444" t="s">
        <v>70</v>
      </c>
      <c r="B70" s="446"/>
      <c r="C70" s="129">
        <f>SUBTOTAL(109,C71:C76)</f>
        <v>0</v>
      </c>
      <c r="D70" s="129">
        <f aca="true" t="shared" si="24" ref="D70:M70">SUBTOTAL(109,D71:D76)</f>
        <v>0</v>
      </c>
      <c r="E70" s="129">
        <f t="shared" si="24"/>
        <v>0</v>
      </c>
      <c r="F70" s="129">
        <f t="shared" si="24"/>
        <v>0</v>
      </c>
      <c r="G70" s="129">
        <f t="shared" si="24"/>
        <v>0</v>
      </c>
      <c r="H70" s="129">
        <f t="shared" si="24"/>
        <v>0</v>
      </c>
      <c r="I70" s="129"/>
      <c r="J70" s="129">
        <f t="shared" si="24"/>
        <v>0</v>
      </c>
      <c r="K70" s="129">
        <f t="shared" si="24"/>
        <v>0</v>
      </c>
      <c r="L70" s="129">
        <f t="shared" si="24"/>
        <v>0</v>
      </c>
      <c r="M70" s="227">
        <f t="shared" si="24"/>
        <v>0</v>
      </c>
      <c r="N70" s="127"/>
      <c r="O70" s="127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33"/>
    </row>
    <row r="71" spans="1:13" s="170" customFormat="1" ht="21">
      <c r="A71" s="233">
        <v>3</v>
      </c>
      <c r="B71" s="165" t="s">
        <v>152</v>
      </c>
      <c r="C71" s="409"/>
      <c r="D71" s="166"/>
      <c r="E71" s="166">
        <f>C71*D71</f>
        <v>0</v>
      </c>
      <c r="F71" s="409"/>
      <c r="G71" s="166"/>
      <c r="H71" s="166">
        <f>F71*G71</f>
        <v>0</v>
      </c>
      <c r="I71" s="166"/>
      <c r="J71" s="409"/>
      <c r="K71" s="166"/>
      <c r="L71" s="166">
        <f aca="true" t="shared" si="25" ref="L71:L76">J71*K71</f>
        <v>0</v>
      </c>
      <c r="M71" s="234">
        <f aca="true" t="shared" si="26" ref="M71:M76">SUM(L71,H71,E71)</f>
        <v>0</v>
      </c>
    </row>
    <row r="72" spans="1:13" s="222" customFormat="1" ht="21">
      <c r="A72" s="235">
        <v>4</v>
      </c>
      <c r="B72" s="168" t="s">
        <v>152</v>
      </c>
      <c r="C72" s="413"/>
      <c r="D72" s="169"/>
      <c r="E72" s="169">
        <f>C72*D72</f>
        <v>0</v>
      </c>
      <c r="F72" s="413"/>
      <c r="G72" s="169"/>
      <c r="H72" s="169">
        <f>F72*G72</f>
        <v>0</v>
      </c>
      <c r="I72" s="169"/>
      <c r="J72" s="413"/>
      <c r="K72" s="169"/>
      <c r="L72" s="169">
        <f t="shared" si="25"/>
        <v>0</v>
      </c>
      <c r="M72" s="226">
        <f t="shared" si="26"/>
        <v>0</v>
      </c>
    </row>
    <row r="73" spans="1:13" s="171" customFormat="1" ht="21">
      <c r="A73" s="235">
        <v>5</v>
      </c>
      <c r="B73" s="168" t="s">
        <v>152</v>
      </c>
      <c r="C73" s="393"/>
      <c r="D73" s="169"/>
      <c r="E73" s="169">
        <f>C73*D73</f>
        <v>0</v>
      </c>
      <c r="F73" s="393"/>
      <c r="G73" s="169"/>
      <c r="H73" s="169">
        <f>F73*G73</f>
        <v>0</v>
      </c>
      <c r="I73" s="169"/>
      <c r="J73" s="393"/>
      <c r="K73" s="169"/>
      <c r="L73" s="169">
        <f t="shared" si="25"/>
        <v>0</v>
      </c>
      <c r="M73" s="226">
        <f t="shared" si="26"/>
        <v>0</v>
      </c>
    </row>
    <row r="74" spans="1:27" s="140" customFormat="1" ht="21">
      <c r="A74" s="235">
        <v>6</v>
      </c>
      <c r="B74" s="168" t="s">
        <v>152</v>
      </c>
      <c r="C74" s="413"/>
      <c r="D74" s="169"/>
      <c r="E74" s="169">
        <f>C74*D74</f>
        <v>0</v>
      </c>
      <c r="F74" s="413"/>
      <c r="G74" s="169"/>
      <c r="H74" s="169">
        <f>F74*G74</f>
        <v>0</v>
      </c>
      <c r="I74" s="169"/>
      <c r="J74" s="413"/>
      <c r="K74" s="169"/>
      <c r="L74" s="169">
        <f t="shared" si="25"/>
        <v>0</v>
      </c>
      <c r="M74" s="226">
        <f t="shared" si="26"/>
        <v>0</v>
      </c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</row>
    <row r="75" spans="1:13" s="170" customFormat="1" ht="21">
      <c r="A75" s="385">
        <v>7</v>
      </c>
      <c r="B75" s="386" t="s">
        <v>153</v>
      </c>
      <c r="C75" s="411"/>
      <c r="D75" s="387"/>
      <c r="E75" s="387"/>
      <c r="F75" s="411"/>
      <c r="G75" s="387"/>
      <c r="H75" s="387"/>
      <c r="I75" s="393"/>
      <c r="J75" s="411">
        <f>ROUND(I75-(I75*$N$4/100),0)</f>
        <v>0</v>
      </c>
      <c r="K75" s="387"/>
      <c r="L75" s="387">
        <f>J75*K75</f>
        <v>0</v>
      </c>
      <c r="M75" s="382">
        <f t="shared" si="26"/>
        <v>0</v>
      </c>
    </row>
    <row r="76" spans="1:13" s="171" customFormat="1" ht="21">
      <c r="A76" s="388">
        <v>8</v>
      </c>
      <c r="B76" s="389" t="s">
        <v>154</v>
      </c>
      <c r="C76" s="412"/>
      <c r="D76" s="390"/>
      <c r="E76" s="390"/>
      <c r="F76" s="412"/>
      <c r="G76" s="390"/>
      <c r="H76" s="390"/>
      <c r="I76" s="395"/>
      <c r="J76" s="412">
        <f>ROUND(I76-(I76*$N$4/100),0)</f>
        <v>0</v>
      </c>
      <c r="K76" s="390"/>
      <c r="L76" s="390">
        <f t="shared" si="25"/>
        <v>0</v>
      </c>
      <c r="M76" s="391">
        <f t="shared" si="26"/>
        <v>0</v>
      </c>
    </row>
    <row r="77" spans="1:27" s="134" customFormat="1" ht="23.25" customHeight="1">
      <c r="A77" s="444" t="s">
        <v>48</v>
      </c>
      <c r="B77" s="445"/>
      <c r="C77" s="132">
        <f>SUBTOTAL(109,C78:C82)</f>
        <v>0</v>
      </c>
      <c r="D77" s="129">
        <f aca="true" t="shared" si="27" ref="D77:L77">SUBTOTAL(109,D78:D82)</f>
        <v>0</v>
      </c>
      <c r="E77" s="129">
        <f t="shared" si="27"/>
        <v>0</v>
      </c>
      <c r="F77" s="132">
        <f t="shared" si="27"/>
        <v>0</v>
      </c>
      <c r="G77" s="129">
        <f t="shared" si="27"/>
        <v>0</v>
      </c>
      <c r="H77" s="132">
        <f t="shared" si="27"/>
        <v>0</v>
      </c>
      <c r="I77" s="132"/>
      <c r="J77" s="132">
        <f t="shared" si="27"/>
        <v>0</v>
      </c>
      <c r="K77" s="129">
        <f t="shared" si="27"/>
        <v>0</v>
      </c>
      <c r="L77" s="132">
        <f t="shared" si="27"/>
        <v>0</v>
      </c>
      <c r="M77" s="132">
        <f>SUBTOTAL(109,M78:M82)</f>
        <v>0</v>
      </c>
      <c r="N77" s="127"/>
      <c r="O77" s="127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33"/>
    </row>
    <row r="78" spans="1:27" s="140" customFormat="1" ht="21">
      <c r="A78" s="236">
        <v>1</v>
      </c>
      <c r="B78" s="172" t="s">
        <v>146</v>
      </c>
      <c r="C78" s="422"/>
      <c r="D78" s="167"/>
      <c r="E78" s="167">
        <f>C78*D78</f>
        <v>0</v>
      </c>
      <c r="F78" s="422"/>
      <c r="G78" s="167"/>
      <c r="H78" s="167">
        <f>F78*G78</f>
        <v>0</v>
      </c>
      <c r="I78" s="167"/>
      <c r="J78" s="422"/>
      <c r="K78" s="167"/>
      <c r="L78" s="167">
        <f>J78*K78</f>
        <v>0</v>
      </c>
      <c r="M78" s="234">
        <f>SUM(L78,H78,E78)</f>
        <v>0</v>
      </c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</row>
    <row r="79" spans="1:27" s="140" customFormat="1" ht="21">
      <c r="A79" s="237">
        <v>2</v>
      </c>
      <c r="B79" s="174" t="s">
        <v>146</v>
      </c>
      <c r="C79" s="423"/>
      <c r="D79" s="109"/>
      <c r="E79" s="109">
        <f>C79*D79</f>
        <v>0</v>
      </c>
      <c r="F79" s="423"/>
      <c r="G79" s="109"/>
      <c r="H79" s="109">
        <f>F79*G79</f>
        <v>0</v>
      </c>
      <c r="I79" s="109"/>
      <c r="J79" s="423"/>
      <c r="K79" s="109"/>
      <c r="L79" s="109">
        <f>J79*K79</f>
        <v>0</v>
      </c>
      <c r="M79" s="226">
        <f>SUM(L79,H79,E79)</f>
        <v>0</v>
      </c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</row>
    <row r="80" spans="1:27" s="140" customFormat="1" ht="21">
      <c r="A80" s="237">
        <v>3</v>
      </c>
      <c r="B80" s="174" t="s">
        <v>146</v>
      </c>
      <c r="C80" s="423"/>
      <c r="D80" s="109"/>
      <c r="E80" s="109">
        <f>C80*D80</f>
        <v>0</v>
      </c>
      <c r="F80" s="423"/>
      <c r="G80" s="109"/>
      <c r="H80" s="109">
        <f>F80*G80</f>
        <v>0</v>
      </c>
      <c r="I80" s="109"/>
      <c r="J80" s="423"/>
      <c r="K80" s="109"/>
      <c r="L80" s="109">
        <f>J80*K80</f>
        <v>0</v>
      </c>
      <c r="M80" s="226">
        <f>SUM(L80,H80,E80)</f>
        <v>0</v>
      </c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</row>
    <row r="81" spans="1:27" s="140" customFormat="1" ht="21">
      <c r="A81" s="414">
        <v>4</v>
      </c>
      <c r="B81" s="415" t="s">
        <v>147</v>
      </c>
      <c r="C81" s="416"/>
      <c r="D81" s="417"/>
      <c r="E81" s="417"/>
      <c r="F81" s="416"/>
      <c r="G81" s="417"/>
      <c r="H81" s="417"/>
      <c r="I81" s="424"/>
      <c r="J81" s="416">
        <f>ROUND(I81-(I81*$N$4/100),0)</f>
        <v>0</v>
      </c>
      <c r="K81" s="417"/>
      <c r="L81" s="417">
        <f>J81*K81</f>
        <v>0</v>
      </c>
      <c r="M81" s="382">
        <f>SUM(L81,H81,E81)</f>
        <v>0</v>
      </c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</row>
    <row r="82" spans="1:27" s="140" customFormat="1" ht="21">
      <c r="A82" s="418">
        <v>5</v>
      </c>
      <c r="B82" s="419" t="s">
        <v>148</v>
      </c>
      <c r="C82" s="420"/>
      <c r="D82" s="421"/>
      <c r="E82" s="421"/>
      <c r="F82" s="420"/>
      <c r="G82" s="421"/>
      <c r="H82" s="421"/>
      <c r="I82" s="425"/>
      <c r="J82" s="420">
        <f>ROUND(I82-(I82*$N$4/100),0)</f>
        <v>0</v>
      </c>
      <c r="K82" s="421"/>
      <c r="L82" s="421">
        <f>J82*K82</f>
        <v>0</v>
      </c>
      <c r="M82" s="391">
        <f>SUM(L82,H82,E82)</f>
        <v>0</v>
      </c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</row>
    <row r="83" spans="1:27" s="173" customFormat="1" ht="21">
      <c r="A83" s="444" t="s">
        <v>46</v>
      </c>
      <c r="B83" s="446"/>
      <c r="C83" s="129">
        <f aca="true" t="shared" si="28" ref="C83:H83">SUBTOTAL(109,C84:C90)</f>
        <v>0</v>
      </c>
      <c r="D83" s="129">
        <f t="shared" si="28"/>
        <v>0</v>
      </c>
      <c r="E83" s="129">
        <f t="shared" si="28"/>
        <v>0</v>
      </c>
      <c r="F83" s="129">
        <f t="shared" si="28"/>
        <v>0</v>
      </c>
      <c r="G83" s="129">
        <f t="shared" si="28"/>
        <v>0</v>
      </c>
      <c r="H83" s="129">
        <f t="shared" si="28"/>
        <v>0</v>
      </c>
      <c r="I83" s="129"/>
      <c r="J83" s="129">
        <f>SUBTOTAL(109,J84:J90)</f>
        <v>0</v>
      </c>
      <c r="K83" s="129">
        <f>SUBTOTAL(109,K84:K90)</f>
        <v>0</v>
      </c>
      <c r="L83" s="129">
        <f>SUBTOTAL(109,L84:L90)</f>
        <v>0</v>
      </c>
      <c r="M83" s="129">
        <f>SUBTOTAL(109,M84:M90)</f>
        <v>0</v>
      </c>
      <c r="N83" s="130"/>
      <c r="O83" s="113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</row>
    <row r="84" spans="1:27" s="176" customFormat="1" ht="21">
      <c r="A84" s="237">
        <v>1</v>
      </c>
      <c r="B84" s="174" t="s">
        <v>111</v>
      </c>
      <c r="C84" s="423"/>
      <c r="D84" s="109"/>
      <c r="E84" s="109">
        <f>C84*D84</f>
        <v>0</v>
      </c>
      <c r="F84" s="423"/>
      <c r="G84" s="109"/>
      <c r="H84" s="109">
        <f>F84*G84</f>
        <v>0</v>
      </c>
      <c r="I84" s="109"/>
      <c r="J84" s="423"/>
      <c r="K84" s="109"/>
      <c r="L84" s="109">
        <f aca="true" t="shared" si="29" ref="L84:L90">J84*K84</f>
        <v>0</v>
      </c>
      <c r="M84" s="226">
        <f aca="true" t="shared" si="30" ref="M84:M90">SUM(L84,H84,E84)</f>
        <v>0</v>
      </c>
      <c r="N84" s="175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</row>
    <row r="85" spans="1:27" s="176" customFormat="1" ht="21">
      <c r="A85" s="237">
        <v>2</v>
      </c>
      <c r="B85" s="174" t="s">
        <v>111</v>
      </c>
      <c r="C85" s="423"/>
      <c r="D85" s="109"/>
      <c r="E85" s="109">
        <f>C85*D85</f>
        <v>0</v>
      </c>
      <c r="F85" s="423"/>
      <c r="G85" s="109"/>
      <c r="H85" s="109">
        <f>F85*G85</f>
        <v>0</v>
      </c>
      <c r="I85" s="109"/>
      <c r="J85" s="423"/>
      <c r="K85" s="109"/>
      <c r="L85" s="109">
        <f t="shared" si="29"/>
        <v>0</v>
      </c>
      <c r="M85" s="226">
        <f t="shared" si="30"/>
        <v>0</v>
      </c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</row>
    <row r="86" spans="1:27" s="176" customFormat="1" ht="21">
      <c r="A86" s="237">
        <v>3</v>
      </c>
      <c r="B86" s="174" t="s">
        <v>111</v>
      </c>
      <c r="C86" s="423"/>
      <c r="D86" s="109"/>
      <c r="E86" s="109">
        <f>C86*D86</f>
        <v>0</v>
      </c>
      <c r="F86" s="423"/>
      <c r="G86" s="109"/>
      <c r="H86" s="109">
        <f>F86*G86</f>
        <v>0</v>
      </c>
      <c r="I86" s="109"/>
      <c r="J86" s="423"/>
      <c r="K86" s="109"/>
      <c r="L86" s="109">
        <f t="shared" si="29"/>
        <v>0</v>
      </c>
      <c r="M86" s="226">
        <f t="shared" si="30"/>
        <v>0</v>
      </c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</row>
    <row r="87" spans="1:27" s="176" customFormat="1" ht="21">
      <c r="A87" s="237">
        <v>4</v>
      </c>
      <c r="B87" s="174" t="s">
        <v>111</v>
      </c>
      <c r="C87" s="423"/>
      <c r="D87" s="109"/>
      <c r="E87" s="109">
        <f>C87*D87</f>
        <v>0</v>
      </c>
      <c r="F87" s="423"/>
      <c r="G87" s="109"/>
      <c r="H87" s="109">
        <f>F87*G87</f>
        <v>0</v>
      </c>
      <c r="I87" s="109"/>
      <c r="J87" s="423"/>
      <c r="K87" s="109"/>
      <c r="L87" s="109">
        <f t="shared" si="29"/>
        <v>0</v>
      </c>
      <c r="M87" s="226">
        <f t="shared" si="30"/>
        <v>0</v>
      </c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</row>
    <row r="88" spans="1:27" s="176" customFormat="1" ht="21">
      <c r="A88" s="237">
        <v>5</v>
      </c>
      <c r="B88" s="174" t="s">
        <v>111</v>
      </c>
      <c r="C88" s="423"/>
      <c r="D88" s="109"/>
      <c r="E88" s="109">
        <f>C88*D88</f>
        <v>0</v>
      </c>
      <c r="F88" s="423"/>
      <c r="G88" s="109"/>
      <c r="H88" s="109">
        <f>F88*G88</f>
        <v>0</v>
      </c>
      <c r="I88" s="109"/>
      <c r="J88" s="423"/>
      <c r="K88" s="109"/>
      <c r="L88" s="109">
        <f t="shared" si="29"/>
        <v>0</v>
      </c>
      <c r="M88" s="226">
        <f t="shared" si="30"/>
        <v>0</v>
      </c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</row>
    <row r="89" spans="1:27" s="176" customFormat="1" ht="21">
      <c r="A89" s="414">
        <v>6</v>
      </c>
      <c r="B89" s="415" t="s">
        <v>109</v>
      </c>
      <c r="C89" s="416"/>
      <c r="D89" s="417"/>
      <c r="E89" s="417"/>
      <c r="F89" s="416"/>
      <c r="G89" s="417"/>
      <c r="H89" s="417"/>
      <c r="I89" s="424"/>
      <c r="J89" s="416">
        <f>ROUND(I89-(I89*$N$4/100),0)</f>
        <v>0</v>
      </c>
      <c r="K89" s="417"/>
      <c r="L89" s="417">
        <f t="shared" si="29"/>
        <v>0</v>
      </c>
      <c r="M89" s="382">
        <f t="shared" si="30"/>
        <v>0</v>
      </c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</row>
    <row r="90" spans="1:27" s="176" customFormat="1" ht="21">
      <c r="A90" s="414">
        <v>7</v>
      </c>
      <c r="B90" s="415" t="s">
        <v>110</v>
      </c>
      <c r="C90" s="416"/>
      <c r="D90" s="417"/>
      <c r="E90" s="417"/>
      <c r="F90" s="416"/>
      <c r="G90" s="417"/>
      <c r="H90" s="417"/>
      <c r="I90" s="424"/>
      <c r="J90" s="416">
        <f>ROUND(I90-(I90*$N$4/100),0)</f>
        <v>0</v>
      </c>
      <c r="K90" s="417"/>
      <c r="L90" s="417">
        <f t="shared" si="29"/>
        <v>0</v>
      </c>
      <c r="M90" s="382">
        <f t="shared" si="30"/>
        <v>0</v>
      </c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</row>
    <row r="91" spans="1:27" s="134" customFormat="1" ht="23.25" customHeight="1">
      <c r="A91" s="452" t="s">
        <v>51</v>
      </c>
      <c r="B91" s="453"/>
      <c r="C91" s="126">
        <f>SUBTOTAL(109,C92:C99)</f>
        <v>0</v>
      </c>
      <c r="D91" s="126">
        <f aca="true" t="shared" si="31" ref="D91:K91">SUBTOTAL(109,D92:D99)</f>
        <v>0</v>
      </c>
      <c r="E91" s="126">
        <f t="shared" si="31"/>
        <v>0</v>
      </c>
      <c r="F91" s="126">
        <f t="shared" si="31"/>
        <v>0</v>
      </c>
      <c r="G91" s="126">
        <f t="shared" si="31"/>
        <v>0</v>
      </c>
      <c r="H91" s="126">
        <f t="shared" si="31"/>
        <v>0</v>
      </c>
      <c r="I91" s="126"/>
      <c r="J91" s="126">
        <f t="shared" si="31"/>
        <v>0</v>
      </c>
      <c r="K91" s="126">
        <f t="shared" si="31"/>
        <v>0</v>
      </c>
      <c r="L91" s="126">
        <f>SUBTOTAL(109,L92:L99)</f>
        <v>0</v>
      </c>
      <c r="M91" s="126">
        <f>SUBTOTAL(109,M92:M99)</f>
        <v>0</v>
      </c>
      <c r="N91" s="127"/>
      <c r="O91" s="127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33"/>
    </row>
    <row r="92" spans="1:27" s="140" customFormat="1" ht="21">
      <c r="A92" s="237">
        <v>1</v>
      </c>
      <c r="B92" s="174" t="s">
        <v>112</v>
      </c>
      <c r="C92" s="423"/>
      <c r="D92" s="109"/>
      <c r="E92" s="109">
        <f aca="true" t="shared" si="32" ref="E92:E97">C92*D92</f>
        <v>0</v>
      </c>
      <c r="F92" s="423"/>
      <c r="G92" s="109"/>
      <c r="H92" s="109">
        <f aca="true" t="shared" si="33" ref="H92:H97">F92*G92</f>
        <v>0</v>
      </c>
      <c r="I92" s="106"/>
      <c r="J92" s="383"/>
      <c r="K92" s="109"/>
      <c r="L92" s="109">
        <f>J92*K92</f>
        <v>0</v>
      </c>
      <c r="M92" s="226">
        <f>SUM(L92,H92,E92)</f>
        <v>0</v>
      </c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</row>
    <row r="93" spans="1:27" s="140" customFormat="1" ht="21">
      <c r="A93" s="237">
        <v>2</v>
      </c>
      <c r="B93" s="174" t="s">
        <v>112</v>
      </c>
      <c r="C93" s="423"/>
      <c r="D93" s="109"/>
      <c r="E93" s="109">
        <f t="shared" si="32"/>
        <v>0</v>
      </c>
      <c r="F93" s="423"/>
      <c r="G93" s="109"/>
      <c r="H93" s="109">
        <f t="shared" si="33"/>
        <v>0</v>
      </c>
      <c r="I93" s="106"/>
      <c r="J93" s="383"/>
      <c r="K93" s="109"/>
      <c r="L93" s="109">
        <f aca="true" t="shared" si="34" ref="L93:L98">J93*K93</f>
        <v>0</v>
      </c>
      <c r="M93" s="226">
        <f aca="true" t="shared" si="35" ref="M93:M99">SUM(L93,H93,E93)</f>
        <v>0</v>
      </c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</row>
    <row r="94" spans="1:14" ht="21" customHeight="1">
      <c r="A94" s="237">
        <v>3</v>
      </c>
      <c r="B94" s="174" t="s">
        <v>112</v>
      </c>
      <c r="C94" s="423"/>
      <c r="D94" s="109"/>
      <c r="E94" s="109">
        <f t="shared" si="32"/>
        <v>0</v>
      </c>
      <c r="F94" s="423"/>
      <c r="G94" s="109"/>
      <c r="H94" s="109">
        <f t="shared" si="33"/>
        <v>0</v>
      </c>
      <c r="I94" s="109"/>
      <c r="J94" s="423"/>
      <c r="K94" s="109"/>
      <c r="L94" s="109">
        <f t="shared" si="34"/>
        <v>0</v>
      </c>
      <c r="M94" s="226">
        <f t="shared" si="35"/>
        <v>0</v>
      </c>
      <c r="N94" s="177"/>
    </row>
    <row r="95" spans="1:14" ht="21" customHeight="1">
      <c r="A95" s="237">
        <v>4</v>
      </c>
      <c r="B95" s="174" t="s">
        <v>112</v>
      </c>
      <c r="C95" s="423"/>
      <c r="D95" s="109"/>
      <c r="E95" s="109">
        <f t="shared" si="32"/>
        <v>0</v>
      </c>
      <c r="F95" s="423"/>
      <c r="G95" s="109"/>
      <c r="H95" s="109">
        <f t="shared" si="33"/>
        <v>0</v>
      </c>
      <c r="I95" s="109"/>
      <c r="J95" s="423"/>
      <c r="K95" s="109"/>
      <c r="L95" s="109">
        <f t="shared" si="34"/>
        <v>0</v>
      </c>
      <c r="M95" s="226">
        <f t="shared" si="35"/>
        <v>0</v>
      </c>
      <c r="N95" s="177"/>
    </row>
    <row r="96" spans="1:14" ht="21" customHeight="1">
      <c r="A96" s="237">
        <v>5</v>
      </c>
      <c r="B96" s="174" t="s">
        <v>112</v>
      </c>
      <c r="C96" s="423"/>
      <c r="D96" s="109"/>
      <c r="E96" s="109">
        <f t="shared" si="32"/>
        <v>0</v>
      </c>
      <c r="F96" s="423"/>
      <c r="G96" s="109"/>
      <c r="H96" s="109">
        <f t="shared" si="33"/>
        <v>0</v>
      </c>
      <c r="I96" s="109"/>
      <c r="J96" s="423"/>
      <c r="K96" s="109"/>
      <c r="L96" s="109">
        <f t="shared" si="34"/>
        <v>0</v>
      </c>
      <c r="M96" s="226">
        <f t="shared" si="35"/>
        <v>0</v>
      </c>
      <c r="N96" s="177"/>
    </row>
    <row r="97" spans="1:14" ht="21" customHeight="1">
      <c r="A97" s="237">
        <v>6</v>
      </c>
      <c r="B97" s="174" t="s">
        <v>112</v>
      </c>
      <c r="C97" s="423"/>
      <c r="D97" s="109"/>
      <c r="E97" s="109">
        <f t="shared" si="32"/>
        <v>0</v>
      </c>
      <c r="F97" s="423"/>
      <c r="G97" s="109"/>
      <c r="H97" s="109">
        <f t="shared" si="33"/>
        <v>0</v>
      </c>
      <c r="I97" s="109"/>
      <c r="J97" s="423"/>
      <c r="K97" s="109"/>
      <c r="L97" s="109">
        <f t="shared" si="34"/>
        <v>0</v>
      </c>
      <c r="M97" s="226">
        <f t="shared" si="35"/>
        <v>0</v>
      </c>
      <c r="N97" s="177"/>
    </row>
    <row r="98" spans="1:14" ht="21" customHeight="1">
      <c r="A98" s="414">
        <v>7</v>
      </c>
      <c r="B98" s="415" t="s">
        <v>113</v>
      </c>
      <c r="C98" s="416"/>
      <c r="D98" s="417"/>
      <c r="E98" s="417"/>
      <c r="F98" s="416"/>
      <c r="G98" s="417"/>
      <c r="H98" s="417"/>
      <c r="I98" s="424"/>
      <c r="J98" s="416">
        <f>ROUND(I98-(I98*$N$4/100),0)</f>
        <v>0</v>
      </c>
      <c r="K98" s="417"/>
      <c r="L98" s="417">
        <f t="shared" si="34"/>
        <v>0</v>
      </c>
      <c r="M98" s="382">
        <f t="shared" si="35"/>
        <v>0</v>
      </c>
      <c r="N98" s="177"/>
    </row>
    <row r="99" spans="1:14" ht="21">
      <c r="A99" s="418">
        <v>8</v>
      </c>
      <c r="B99" s="419" t="s">
        <v>114</v>
      </c>
      <c r="C99" s="420"/>
      <c r="D99" s="421"/>
      <c r="E99" s="421"/>
      <c r="F99" s="420"/>
      <c r="G99" s="421"/>
      <c r="H99" s="421"/>
      <c r="I99" s="425"/>
      <c r="J99" s="420">
        <f>ROUND(I99-(I99*$N$4/100),0)</f>
        <v>0</v>
      </c>
      <c r="K99" s="421"/>
      <c r="L99" s="421">
        <f>J99*K99</f>
        <v>0</v>
      </c>
      <c r="M99" s="391">
        <f t="shared" si="35"/>
        <v>0</v>
      </c>
      <c r="N99" s="113"/>
    </row>
    <row r="100" spans="1:14" ht="21">
      <c r="A100" s="444" t="s">
        <v>130</v>
      </c>
      <c r="B100" s="445"/>
      <c r="C100" s="129">
        <f>SUBTOTAL(109,C101:C105)</f>
        <v>0</v>
      </c>
      <c r="D100" s="129">
        <f aca="true" t="shared" si="36" ref="D100:M100">SUBTOTAL(109,D101:D105)</f>
        <v>0</v>
      </c>
      <c r="E100" s="129">
        <f t="shared" si="36"/>
        <v>0</v>
      </c>
      <c r="F100" s="129">
        <f t="shared" si="36"/>
        <v>0</v>
      </c>
      <c r="G100" s="129">
        <f t="shared" si="36"/>
        <v>0</v>
      </c>
      <c r="H100" s="129">
        <f t="shared" si="36"/>
        <v>0</v>
      </c>
      <c r="I100" s="129"/>
      <c r="J100" s="129">
        <f t="shared" si="36"/>
        <v>0</v>
      </c>
      <c r="K100" s="129">
        <f t="shared" si="36"/>
        <v>0</v>
      </c>
      <c r="L100" s="129">
        <f t="shared" si="36"/>
        <v>0</v>
      </c>
      <c r="M100" s="129">
        <f t="shared" si="36"/>
        <v>0</v>
      </c>
      <c r="N100" s="67"/>
    </row>
    <row r="101" spans="1:14" ht="21">
      <c r="A101" s="238">
        <v>1</v>
      </c>
      <c r="B101" s="221" t="s">
        <v>149</v>
      </c>
      <c r="C101" s="426"/>
      <c r="D101" s="108"/>
      <c r="E101" s="108">
        <f>C101*D101</f>
        <v>0</v>
      </c>
      <c r="F101" s="426"/>
      <c r="G101" s="108"/>
      <c r="H101" s="108">
        <f>F101*G101</f>
        <v>0</v>
      </c>
      <c r="I101" s="108"/>
      <c r="J101" s="426"/>
      <c r="K101" s="108"/>
      <c r="L101" s="108">
        <f>J101*K101</f>
        <v>0</v>
      </c>
      <c r="M101" s="228">
        <f>SUM(L101,H101,E101)</f>
        <v>0</v>
      </c>
      <c r="N101" s="67"/>
    </row>
    <row r="102" spans="1:13" ht="21">
      <c r="A102" s="237">
        <v>2</v>
      </c>
      <c r="B102" s="174" t="s">
        <v>149</v>
      </c>
      <c r="C102" s="423"/>
      <c r="D102" s="109"/>
      <c r="E102" s="109">
        <f>C102*D102</f>
        <v>0</v>
      </c>
      <c r="F102" s="423"/>
      <c r="G102" s="109"/>
      <c r="H102" s="109">
        <f>F102*G102</f>
        <v>0</v>
      </c>
      <c r="I102" s="109"/>
      <c r="J102" s="423"/>
      <c r="K102" s="109"/>
      <c r="L102" s="109">
        <f>J102*K102</f>
        <v>0</v>
      </c>
      <c r="M102" s="226">
        <f>SUM(L102,H102,E102)</f>
        <v>0</v>
      </c>
    </row>
    <row r="103" spans="1:13" ht="21">
      <c r="A103" s="237">
        <v>3</v>
      </c>
      <c r="B103" s="174" t="s">
        <v>149</v>
      </c>
      <c r="C103" s="423"/>
      <c r="D103" s="109"/>
      <c r="E103" s="109">
        <f>C103*D103</f>
        <v>0</v>
      </c>
      <c r="F103" s="423"/>
      <c r="G103" s="109"/>
      <c r="H103" s="109">
        <f>F103*G103</f>
        <v>0</v>
      </c>
      <c r="I103" s="109"/>
      <c r="J103" s="423"/>
      <c r="K103" s="109"/>
      <c r="L103" s="109">
        <f>J103*K103</f>
        <v>0</v>
      </c>
      <c r="M103" s="226">
        <f>SUM(L103,H103,E103)</f>
        <v>0</v>
      </c>
    </row>
    <row r="104" spans="1:13" ht="21">
      <c r="A104" s="414">
        <v>4</v>
      </c>
      <c r="B104" s="415" t="s">
        <v>150</v>
      </c>
      <c r="C104" s="416"/>
      <c r="D104" s="417"/>
      <c r="E104" s="417"/>
      <c r="F104" s="416"/>
      <c r="G104" s="417"/>
      <c r="H104" s="417"/>
      <c r="I104" s="383"/>
      <c r="J104" s="378">
        <f>ROUND(I104-(I104*$N$4/100),0)</f>
        <v>0</v>
      </c>
      <c r="K104" s="417"/>
      <c r="L104" s="417">
        <f>J104*K104</f>
        <v>0</v>
      </c>
      <c r="M104" s="382">
        <f>SUM(L104,H104,E104)</f>
        <v>0</v>
      </c>
    </row>
    <row r="105" spans="1:13" ht="21">
      <c r="A105" s="414">
        <v>5</v>
      </c>
      <c r="B105" s="415" t="s">
        <v>151</v>
      </c>
      <c r="C105" s="416"/>
      <c r="D105" s="417"/>
      <c r="E105" s="417"/>
      <c r="F105" s="416"/>
      <c r="G105" s="417"/>
      <c r="H105" s="417"/>
      <c r="I105" s="424"/>
      <c r="J105" s="378">
        <f>ROUND(I105-(I105*$N$4/100),0)</f>
        <v>0</v>
      </c>
      <c r="K105" s="417"/>
      <c r="L105" s="417">
        <f>J105*K105</f>
        <v>0</v>
      </c>
      <c r="M105" s="382">
        <f>SUM(L105,H105,E105)</f>
        <v>0</v>
      </c>
    </row>
    <row r="106" spans="1:13" ht="21">
      <c r="A106" s="443" t="s">
        <v>60</v>
      </c>
      <c r="B106" s="443"/>
      <c r="C106" s="129">
        <f>SUBTOTAL(109,C107:C112)</f>
        <v>0</v>
      </c>
      <c r="D106" s="129">
        <f aca="true" t="shared" si="37" ref="D106:L106">SUBTOTAL(109,D107:D112)</f>
        <v>0</v>
      </c>
      <c r="E106" s="129">
        <f t="shared" si="37"/>
        <v>0</v>
      </c>
      <c r="F106" s="129">
        <f t="shared" si="37"/>
        <v>0</v>
      </c>
      <c r="G106" s="129">
        <f t="shared" si="37"/>
        <v>0</v>
      </c>
      <c r="H106" s="129">
        <f t="shared" si="37"/>
        <v>0</v>
      </c>
      <c r="I106" s="129"/>
      <c r="J106" s="129">
        <f t="shared" si="37"/>
        <v>0</v>
      </c>
      <c r="K106" s="129">
        <f t="shared" si="37"/>
        <v>0</v>
      </c>
      <c r="L106" s="129">
        <f t="shared" si="37"/>
        <v>0</v>
      </c>
      <c r="M106" s="129">
        <f>SUBTOTAL(109,M107:M112)</f>
        <v>0</v>
      </c>
    </row>
    <row r="107" spans="1:13" s="218" customFormat="1" ht="21">
      <c r="A107" s="238">
        <v>1</v>
      </c>
      <c r="B107" s="221" t="s">
        <v>117</v>
      </c>
      <c r="C107" s="426"/>
      <c r="D107" s="360"/>
      <c r="E107" s="108">
        <f>C107*D107</f>
        <v>0</v>
      </c>
      <c r="F107" s="426"/>
      <c r="G107" s="360"/>
      <c r="H107" s="108">
        <f>F107*G107</f>
        <v>0</v>
      </c>
      <c r="I107" s="108"/>
      <c r="J107" s="426"/>
      <c r="K107" s="360"/>
      <c r="L107" s="108">
        <f aca="true" t="shared" si="38" ref="L107:L112">J107*K107</f>
        <v>0</v>
      </c>
      <c r="M107" s="228">
        <f aca="true" t="shared" si="39" ref="M107:M112">SUM(L107,H107,E107)</f>
        <v>0</v>
      </c>
    </row>
    <row r="108" spans="1:13" s="219" customFormat="1" ht="21">
      <c r="A108" s="237">
        <v>2</v>
      </c>
      <c r="B108" s="174" t="s">
        <v>117</v>
      </c>
      <c r="C108" s="423"/>
      <c r="D108" s="109"/>
      <c r="E108" s="109">
        <f>C108*D108</f>
        <v>0</v>
      </c>
      <c r="F108" s="423"/>
      <c r="G108" s="361"/>
      <c r="H108" s="109">
        <f>F108*G108</f>
        <v>0</v>
      </c>
      <c r="I108" s="109"/>
      <c r="J108" s="423"/>
      <c r="K108" s="361"/>
      <c r="L108" s="109">
        <f t="shared" si="38"/>
        <v>0</v>
      </c>
      <c r="M108" s="226">
        <f t="shared" si="39"/>
        <v>0</v>
      </c>
    </row>
    <row r="109" spans="1:13" s="219" customFormat="1" ht="21">
      <c r="A109" s="237">
        <v>3</v>
      </c>
      <c r="B109" s="174" t="s">
        <v>117</v>
      </c>
      <c r="C109" s="423"/>
      <c r="D109" s="109"/>
      <c r="E109" s="109">
        <f>C109*D109</f>
        <v>0</v>
      </c>
      <c r="F109" s="423"/>
      <c r="G109" s="109"/>
      <c r="H109" s="109">
        <f>F109*G109</f>
        <v>0</v>
      </c>
      <c r="I109" s="109"/>
      <c r="J109" s="423"/>
      <c r="K109" s="109"/>
      <c r="L109" s="109">
        <f t="shared" si="38"/>
        <v>0</v>
      </c>
      <c r="M109" s="226">
        <f t="shared" si="39"/>
        <v>0</v>
      </c>
    </row>
    <row r="110" spans="1:13" s="219" customFormat="1" ht="21">
      <c r="A110" s="237">
        <v>4</v>
      </c>
      <c r="B110" s="174" t="s">
        <v>117</v>
      </c>
      <c r="C110" s="423"/>
      <c r="D110" s="109"/>
      <c r="E110" s="109">
        <f>C110*D110</f>
        <v>0</v>
      </c>
      <c r="F110" s="423"/>
      <c r="G110" s="109"/>
      <c r="H110" s="109">
        <f>F110*G110</f>
        <v>0</v>
      </c>
      <c r="I110" s="109"/>
      <c r="J110" s="423"/>
      <c r="K110" s="109"/>
      <c r="L110" s="109">
        <f t="shared" si="38"/>
        <v>0</v>
      </c>
      <c r="M110" s="226">
        <f t="shared" si="39"/>
        <v>0</v>
      </c>
    </row>
    <row r="111" spans="1:13" s="219" customFormat="1" ht="21">
      <c r="A111" s="414">
        <v>5</v>
      </c>
      <c r="B111" s="415" t="s">
        <v>115</v>
      </c>
      <c r="C111" s="416"/>
      <c r="D111" s="417"/>
      <c r="E111" s="417"/>
      <c r="F111" s="416"/>
      <c r="G111" s="417"/>
      <c r="H111" s="417"/>
      <c r="I111" s="424"/>
      <c r="J111" s="378">
        <f>ROUND(I111-(I111*$N$4/100),0)</f>
        <v>0</v>
      </c>
      <c r="K111" s="417"/>
      <c r="L111" s="417">
        <f t="shared" si="38"/>
        <v>0</v>
      </c>
      <c r="M111" s="382">
        <f t="shared" si="39"/>
        <v>0</v>
      </c>
    </row>
    <row r="112" spans="1:13" s="220" customFormat="1" ht="21">
      <c r="A112" s="418">
        <v>6</v>
      </c>
      <c r="B112" s="419" t="s">
        <v>116</v>
      </c>
      <c r="C112" s="420"/>
      <c r="D112" s="421"/>
      <c r="E112" s="421"/>
      <c r="F112" s="420"/>
      <c r="G112" s="421"/>
      <c r="H112" s="421"/>
      <c r="I112" s="383"/>
      <c r="J112" s="378">
        <f>ROUND(I112-(I112*$N$4/100),0)</f>
        <v>0</v>
      </c>
      <c r="K112" s="421"/>
      <c r="L112" s="421">
        <f t="shared" si="38"/>
        <v>0</v>
      </c>
      <c r="M112" s="391">
        <f t="shared" si="39"/>
        <v>0</v>
      </c>
    </row>
    <row r="113" spans="1:13" ht="21">
      <c r="A113" s="443" t="s">
        <v>67</v>
      </c>
      <c r="B113" s="443"/>
      <c r="C113" s="129">
        <f>SUBTOTAL(109,C114:C118)</f>
        <v>0</v>
      </c>
      <c r="D113" s="129">
        <f aca="true" t="shared" si="40" ref="D113:M113">SUBTOTAL(109,D114:D118)</f>
        <v>0</v>
      </c>
      <c r="E113" s="129">
        <f t="shared" si="40"/>
        <v>0</v>
      </c>
      <c r="F113" s="129">
        <f t="shared" si="40"/>
        <v>0</v>
      </c>
      <c r="G113" s="129">
        <f t="shared" si="40"/>
        <v>0</v>
      </c>
      <c r="H113" s="129">
        <f t="shared" si="40"/>
        <v>0</v>
      </c>
      <c r="I113" s="129"/>
      <c r="J113" s="129">
        <f t="shared" si="40"/>
        <v>0</v>
      </c>
      <c r="K113" s="129">
        <f t="shared" si="40"/>
        <v>0</v>
      </c>
      <c r="L113" s="129">
        <f t="shared" si="40"/>
        <v>0</v>
      </c>
      <c r="M113" s="129">
        <f t="shared" si="40"/>
        <v>0</v>
      </c>
    </row>
    <row r="114" spans="1:13" ht="21">
      <c r="A114" s="238">
        <v>1</v>
      </c>
      <c r="B114" s="174" t="s">
        <v>81</v>
      </c>
      <c r="C114" s="426"/>
      <c r="D114" s="108"/>
      <c r="E114" s="108">
        <f>C114*D114</f>
        <v>0</v>
      </c>
      <c r="F114" s="426"/>
      <c r="G114" s="108"/>
      <c r="H114" s="108">
        <f>F114*G114</f>
        <v>0</v>
      </c>
      <c r="I114" s="108"/>
      <c r="J114" s="426"/>
      <c r="K114" s="108"/>
      <c r="L114" s="108">
        <f>J114*K114</f>
        <v>0</v>
      </c>
      <c r="M114" s="228">
        <f>SUM(L114,H114,E114)</f>
        <v>0</v>
      </c>
    </row>
    <row r="115" spans="1:13" ht="21">
      <c r="A115" s="237">
        <v>2</v>
      </c>
      <c r="B115" s="174" t="s">
        <v>81</v>
      </c>
      <c r="C115" s="423"/>
      <c r="D115" s="109"/>
      <c r="E115" s="109">
        <f>C115*D115</f>
        <v>0</v>
      </c>
      <c r="F115" s="423"/>
      <c r="G115" s="109"/>
      <c r="H115" s="109">
        <f>F115*G115</f>
        <v>0</v>
      </c>
      <c r="I115" s="109"/>
      <c r="J115" s="423"/>
      <c r="K115" s="109"/>
      <c r="L115" s="109">
        <f>J115*K115</f>
        <v>0</v>
      </c>
      <c r="M115" s="226">
        <f>SUM(L115,H115,E115)</f>
        <v>0</v>
      </c>
    </row>
    <row r="116" spans="1:13" ht="21">
      <c r="A116" s="237">
        <v>3</v>
      </c>
      <c r="B116" s="174" t="s">
        <v>81</v>
      </c>
      <c r="C116" s="423"/>
      <c r="D116" s="109"/>
      <c r="E116" s="109">
        <f>C116*D116</f>
        <v>0</v>
      </c>
      <c r="F116" s="423"/>
      <c r="G116" s="109"/>
      <c r="H116" s="109">
        <f>F116*G116</f>
        <v>0</v>
      </c>
      <c r="I116" s="109"/>
      <c r="J116" s="423"/>
      <c r="K116" s="109"/>
      <c r="L116" s="109">
        <f>J116*K116</f>
        <v>0</v>
      </c>
      <c r="M116" s="226">
        <f>SUM(L116,H116,E116)</f>
        <v>0</v>
      </c>
    </row>
    <row r="117" spans="1:13" ht="21">
      <c r="A117" s="414">
        <v>4</v>
      </c>
      <c r="B117" s="415" t="s">
        <v>118</v>
      </c>
      <c r="C117" s="416"/>
      <c r="D117" s="417"/>
      <c r="E117" s="417"/>
      <c r="F117" s="416"/>
      <c r="G117" s="417"/>
      <c r="H117" s="417"/>
      <c r="I117" s="424"/>
      <c r="J117" s="416">
        <f>ROUND(I117-(I117*$N$4/100),0)</f>
        <v>0</v>
      </c>
      <c r="K117" s="417"/>
      <c r="L117" s="417">
        <f>J117*K117</f>
        <v>0</v>
      </c>
      <c r="M117" s="382">
        <f>SUM(L117,H117,E117)</f>
        <v>0</v>
      </c>
    </row>
    <row r="118" spans="1:13" ht="21">
      <c r="A118" s="418">
        <v>5</v>
      </c>
      <c r="B118" s="419" t="s">
        <v>119</v>
      </c>
      <c r="C118" s="420"/>
      <c r="D118" s="421"/>
      <c r="E118" s="421"/>
      <c r="F118" s="420"/>
      <c r="G118" s="421"/>
      <c r="H118" s="421"/>
      <c r="I118" s="425"/>
      <c r="J118" s="420">
        <f>ROUND(I118-(I118*$N$4/100),0)</f>
        <v>0</v>
      </c>
      <c r="K118" s="421"/>
      <c r="L118" s="417">
        <f>J118*K118</f>
        <v>0</v>
      </c>
      <c r="M118" s="382">
        <f>SUM(L118,H118,E118)</f>
        <v>0</v>
      </c>
    </row>
    <row r="119" spans="1:13" ht="21">
      <c r="A119" s="372"/>
      <c r="B119" s="373" t="s">
        <v>3</v>
      </c>
      <c r="C119" s="374">
        <f aca="true" t="shared" si="41" ref="C119:H119">SUM(C113,C106,C100,C91,C83,C77,C70,C64,C56,C48,C40,C33,C27,C19,C14,C5)</f>
        <v>0</v>
      </c>
      <c r="D119" s="374">
        <f t="shared" si="41"/>
        <v>0</v>
      </c>
      <c r="E119" s="374">
        <f t="shared" si="41"/>
        <v>0</v>
      </c>
      <c r="F119" s="374">
        <f t="shared" si="41"/>
        <v>0</v>
      </c>
      <c r="G119" s="374">
        <f t="shared" si="41"/>
        <v>0</v>
      </c>
      <c r="H119" s="374">
        <f t="shared" si="41"/>
        <v>0</v>
      </c>
      <c r="I119" s="374"/>
      <c r="J119" s="374">
        <f>SUM(J113,J106,J100,J91,J83,J77,J70,J64,J56,J48,J40,J33,J27,J19,J14,J5)</f>
        <v>0</v>
      </c>
      <c r="K119" s="374">
        <f>SUM(K113,K106,K100,K91,K83,K77,K70,K64,K56,K48,K40,K33,K27,K19,K14,K5)</f>
        <v>0</v>
      </c>
      <c r="L119" s="374">
        <f>SUM(L113,L106,L100,L91,L83,L77,L70,L64,L56,L48,L40,L33,L27,L19,L14,L5)</f>
        <v>0</v>
      </c>
      <c r="M119" s="374">
        <f>SUM(M113,M106,M100,M91,M83,M77,M70,M64,M56,M48,M40,M33,M27,M19,M14,M5)</f>
        <v>0</v>
      </c>
    </row>
  </sheetData>
  <sheetProtection/>
  <mergeCells count="23">
    <mergeCell ref="A113:B113"/>
    <mergeCell ref="A100:B100"/>
    <mergeCell ref="A106:B106"/>
    <mergeCell ref="A64:B64"/>
    <mergeCell ref="A70:B70"/>
    <mergeCell ref="A91:B91"/>
    <mergeCell ref="A1:M1"/>
    <mergeCell ref="A3:B4"/>
    <mergeCell ref="C3:E3"/>
    <mergeCell ref="F3:H3"/>
    <mergeCell ref="A27:B27"/>
    <mergeCell ref="M3:M4"/>
    <mergeCell ref="A5:B5"/>
    <mergeCell ref="I3:I4"/>
    <mergeCell ref="A14:B14"/>
    <mergeCell ref="J3:L3"/>
    <mergeCell ref="A19:B19"/>
    <mergeCell ref="A77:B77"/>
    <mergeCell ref="A83:B83"/>
    <mergeCell ref="A56:B56"/>
    <mergeCell ref="A33:B33"/>
    <mergeCell ref="A40:B40"/>
    <mergeCell ref="A48:B48"/>
  </mergeCells>
  <printOptions horizontalCentered="1"/>
  <pageMargins left="0" right="0" top="0.3937007874015748" bottom="0.5905511811023623" header="0" footer="0.5511811023622047"/>
  <pageSetup horizontalDpi="600" verticalDpi="600" orientation="landscape" paperSize="9" scale="68" r:id="rId3"/>
  <rowBreaks count="3" manualBreakCount="3">
    <brk id="32" max="12" man="1"/>
    <brk id="69" max="12" man="1"/>
    <brk id="99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Z117"/>
  <sheetViews>
    <sheetView view="pageBreakPreview" zoomScale="80" zoomScaleSheetLayoutView="80" zoomScalePageLayoutView="0" workbookViewId="0" topLeftCell="A1">
      <pane ySplit="4" topLeftCell="A104" activePane="bottomLeft" state="frozen"/>
      <selection pane="topLeft" activeCell="A1" sqref="A1"/>
      <selection pane="bottomLeft" activeCell="B114" sqref="B114"/>
    </sheetView>
  </sheetViews>
  <sheetFormatPr defaultColWidth="9.140625" defaultRowHeight="12.75"/>
  <cols>
    <col min="1" max="1" width="3.421875" style="241" bestFit="1" customWidth="1"/>
    <col min="2" max="2" width="76.7109375" style="241" bestFit="1" customWidth="1"/>
    <col min="3" max="3" width="11.57421875" style="241" bestFit="1" customWidth="1"/>
    <col min="4" max="4" width="12.8515625" style="241" bestFit="1" customWidth="1"/>
    <col min="5" max="5" width="11.57421875" style="241" customWidth="1"/>
    <col min="6" max="6" width="11.57421875" style="241" bestFit="1" customWidth="1"/>
    <col min="7" max="7" width="12.8515625" style="241" bestFit="1" customWidth="1"/>
    <col min="8" max="8" width="14.57421875" style="241" bestFit="1" customWidth="1"/>
    <col min="9" max="9" width="11.57421875" style="241" bestFit="1" customWidth="1"/>
    <col min="10" max="10" width="12.8515625" style="241" bestFit="1" customWidth="1"/>
    <col min="11" max="11" width="11.7109375" style="241" customWidth="1"/>
    <col min="12" max="12" width="14.57421875" style="331" bestFit="1" customWidth="1"/>
    <col min="13" max="13" width="12.7109375" style="239" bestFit="1" customWidth="1"/>
    <col min="14" max="14" width="12.7109375" style="240" bestFit="1" customWidth="1"/>
    <col min="15" max="26" width="9.140625" style="240" customWidth="1"/>
    <col min="27" max="16384" width="9.140625" style="241" customWidth="1"/>
  </cols>
  <sheetData>
    <row r="1" spans="1:12" ht="26.25">
      <c r="A1" s="454" t="s">
        <v>144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6"/>
    </row>
    <row r="2" spans="1:12" ht="26.25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</row>
    <row r="3" spans="1:26" s="246" customFormat="1" ht="20.25" customHeight="1">
      <c r="A3" s="457" t="s">
        <v>0</v>
      </c>
      <c r="B3" s="457"/>
      <c r="C3" s="457" t="s">
        <v>100</v>
      </c>
      <c r="D3" s="457"/>
      <c r="E3" s="457"/>
      <c r="F3" s="457" t="s">
        <v>101</v>
      </c>
      <c r="G3" s="457"/>
      <c r="H3" s="457"/>
      <c r="I3" s="457" t="s">
        <v>103</v>
      </c>
      <c r="J3" s="457"/>
      <c r="K3" s="457"/>
      <c r="L3" s="459" t="s">
        <v>52</v>
      </c>
      <c r="M3" s="243"/>
      <c r="N3" s="244"/>
      <c r="O3" s="244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</row>
    <row r="4" spans="1:26" s="246" customFormat="1" ht="63">
      <c r="A4" s="457"/>
      <c r="B4" s="457"/>
      <c r="C4" s="247" t="s">
        <v>86</v>
      </c>
      <c r="D4" s="247" t="s">
        <v>87</v>
      </c>
      <c r="E4" s="247" t="s">
        <v>88</v>
      </c>
      <c r="F4" s="247" t="s">
        <v>89</v>
      </c>
      <c r="G4" s="247" t="s">
        <v>90</v>
      </c>
      <c r="H4" s="247" t="s">
        <v>91</v>
      </c>
      <c r="I4" s="247" t="s">
        <v>92</v>
      </c>
      <c r="J4" s="247" t="s">
        <v>93</v>
      </c>
      <c r="K4" s="247" t="s">
        <v>94</v>
      </c>
      <c r="L4" s="459"/>
      <c r="M4" s="243"/>
      <c r="N4" s="244"/>
      <c r="O4" s="244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</row>
    <row r="5" spans="1:15" s="253" customFormat="1" ht="21">
      <c r="A5" s="458" t="s">
        <v>128</v>
      </c>
      <c r="B5" s="458"/>
      <c r="C5" s="248">
        <f>SUBTOTAL(109,C6:C13)</f>
        <v>0</v>
      </c>
      <c r="D5" s="248">
        <f aca="true" t="shared" si="0" ref="D5:K5">SUBTOTAL(109,D6:D13)</f>
        <v>0</v>
      </c>
      <c r="E5" s="248">
        <f t="shared" si="0"/>
        <v>0</v>
      </c>
      <c r="F5" s="248">
        <f t="shared" si="0"/>
        <v>0</v>
      </c>
      <c r="G5" s="248">
        <f t="shared" si="0"/>
        <v>0</v>
      </c>
      <c r="H5" s="248">
        <f t="shared" si="0"/>
        <v>0</v>
      </c>
      <c r="I5" s="248">
        <f t="shared" si="0"/>
        <v>0</v>
      </c>
      <c r="J5" s="248">
        <f t="shared" si="0"/>
        <v>0</v>
      </c>
      <c r="K5" s="248">
        <f t="shared" si="0"/>
        <v>0</v>
      </c>
      <c r="L5" s="249">
        <f>SUBTOTAL(109,L6:L13)</f>
        <v>0</v>
      </c>
      <c r="M5" s="250">
        <f>SUM(L6:L13)</f>
        <v>0</v>
      </c>
      <c r="N5" s="251">
        <f>SUM(L6:L13)-L5</f>
        <v>0</v>
      </c>
      <c r="O5" s="252"/>
    </row>
    <row r="6" spans="1:26" s="262" customFormat="1" ht="21">
      <c r="A6" s="254">
        <v>1</v>
      </c>
      <c r="B6" s="255" t="s">
        <v>72</v>
      </c>
      <c r="C6" s="383"/>
      <c r="D6" s="256"/>
      <c r="E6" s="204">
        <f aca="true" t="shared" si="1" ref="E6:E13">C6*D6</f>
        <v>0</v>
      </c>
      <c r="F6" s="383"/>
      <c r="G6" s="204"/>
      <c r="H6" s="204">
        <f aca="true" t="shared" si="2" ref="H6:H13">F6*G6</f>
        <v>0</v>
      </c>
      <c r="I6" s="383"/>
      <c r="J6" s="204"/>
      <c r="K6" s="204">
        <f aca="true" t="shared" si="3" ref="K6:K13">I6*J6</f>
        <v>0</v>
      </c>
      <c r="L6" s="258">
        <f aca="true" t="shared" si="4" ref="L6:L13">SUM(K6,H6,E6)</f>
        <v>0</v>
      </c>
      <c r="M6" s="259"/>
      <c r="N6" s="260"/>
      <c r="O6" s="260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</row>
    <row r="7" spans="1:26" s="262" customFormat="1" ht="21">
      <c r="A7" s="254">
        <v>2</v>
      </c>
      <c r="B7" s="255" t="s">
        <v>72</v>
      </c>
      <c r="C7" s="383"/>
      <c r="D7" s="256"/>
      <c r="E7" s="204">
        <f t="shared" si="1"/>
        <v>0</v>
      </c>
      <c r="F7" s="383"/>
      <c r="G7" s="204"/>
      <c r="H7" s="204">
        <f t="shared" si="2"/>
        <v>0</v>
      </c>
      <c r="I7" s="383"/>
      <c r="J7" s="204"/>
      <c r="K7" s="204">
        <f t="shared" si="3"/>
        <v>0</v>
      </c>
      <c r="L7" s="258">
        <f t="shared" si="4"/>
        <v>0</v>
      </c>
      <c r="M7" s="259"/>
      <c r="N7" s="260"/>
      <c r="O7" s="260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</row>
    <row r="8" spans="1:26" s="262" customFormat="1" ht="21">
      <c r="A8" s="254">
        <v>3</v>
      </c>
      <c r="B8" s="255" t="s">
        <v>72</v>
      </c>
      <c r="C8" s="383"/>
      <c r="D8" s="256"/>
      <c r="E8" s="204">
        <f t="shared" si="1"/>
        <v>0</v>
      </c>
      <c r="F8" s="383"/>
      <c r="G8" s="204"/>
      <c r="H8" s="204">
        <f t="shared" si="2"/>
        <v>0</v>
      </c>
      <c r="I8" s="383"/>
      <c r="J8" s="204"/>
      <c r="K8" s="204">
        <f t="shared" si="3"/>
        <v>0</v>
      </c>
      <c r="L8" s="258">
        <f t="shared" si="4"/>
        <v>0</v>
      </c>
      <c r="M8" s="259"/>
      <c r="N8" s="260"/>
      <c r="O8" s="260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</row>
    <row r="9" spans="1:26" s="262" customFormat="1" ht="21">
      <c r="A9" s="254">
        <v>4</v>
      </c>
      <c r="B9" s="255" t="s">
        <v>72</v>
      </c>
      <c r="C9" s="383"/>
      <c r="D9" s="256"/>
      <c r="E9" s="204">
        <f t="shared" si="1"/>
        <v>0</v>
      </c>
      <c r="F9" s="383"/>
      <c r="G9" s="204"/>
      <c r="H9" s="204">
        <f t="shared" si="2"/>
        <v>0</v>
      </c>
      <c r="I9" s="402"/>
      <c r="J9" s="204"/>
      <c r="K9" s="204">
        <f t="shared" si="3"/>
        <v>0</v>
      </c>
      <c r="L9" s="258">
        <f t="shared" si="4"/>
        <v>0</v>
      </c>
      <c r="M9" s="259"/>
      <c r="N9" s="260"/>
      <c r="O9" s="260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</row>
    <row r="10" spans="1:26" s="262" customFormat="1" ht="21">
      <c r="A10" s="254">
        <v>5</v>
      </c>
      <c r="B10" s="255" t="s">
        <v>72</v>
      </c>
      <c r="C10" s="383"/>
      <c r="D10" s="256"/>
      <c r="E10" s="204">
        <f t="shared" si="1"/>
        <v>0</v>
      </c>
      <c r="F10" s="383"/>
      <c r="G10" s="204"/>
      <c r="H10" s="204">
        <f t="shared" si="2"/>
        <v>0</v>
      </c>
      <c r="I10" s="402"/>
      <c r="J10" s="204"/>
      <c r="K10" s="204">
        <f t="shared" si="3"/>
        <v>0</v>
      </c>
      <c r="L10" s="258">
        <f t="shared" si="4"/>
        <v>0</v>
      </c>
      <c r="M10" s="259"/>
      <c r="N10" s="260"/>
      <c r="O10" s="260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</row>
    <row r="11" spans="1:26" s="269" customFormat="1" ht="21">
      <c r="A11" s="264">
        <v>6</v>
      </c>
      <c r="B11" s="255" t="s">
        <v>72</v>
      </c>
      <c r="C11" s="383"/>
      <c r="D11" s="204"/>
      <c r="E11" s="204">
        <f t="shared" si="1"/>
        <v>0</v>
      </c>
      <c r="F11" s="383"/>
      <c r="G11" s="204"/>
      <c r="H11" s="204">
        <f t="shared" si="2"/>
        <v>0</v>
      </c>
      <c r="I11" s="402"/>
      <c r="J11" s="204"/>
      <c r="K11" s="204">
        <f t="shared" si="3"/>
        <v>0</v>
      </c>
      <c r="L11" s="265">
        <f t="shared" si="4"/>
        <v>0</v>
      </c>
      <c r="M11" s="266"/>
      <c r="N11" s="267"/>
      <c r="O11" s="267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</row>
    <row r="12" spans="1:26" s="332" customFormat="1" ht="21">
      <c r="A12" s="264">
        <v>7</v>
      </c>
      <c r="B12" s="287" t="s">
        <v>72</v>
      </c>
      <c r="C12" s="383"/>
      <c r="D12" s="204"/>
      <c r="E12" s="204">
        <f t="shared" si="1"/>
        <v>0</v>
      </c>
      <c r="F12" s="383"/>
      <c r="G12" s="204"/>
      <c r="H12" s="204">
        <f t="shared" si="2"/>
        <v>0</v>
      </c>
      <c r="I12" s="402"/>
      <c r="J12" s="204"/>
      <c r="K12" s="204">
        <f t="shared" si="3"/>
        <v>0</v>
      </c>
      <c r="L12" s="265">
        <f t="shared" si="4"/>
        <v>0</v>
      </c>
      <c r="M12" s="266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</row>
    <row r="13" spans="1:26" s="332" customFormat="1" ht="21">
      <c r="A13" s="264">
        <v>8</v>
      </c>
      <c r="B13" s="287" t="s">
        <v>72</v>
      </c>
      <c r="C13" s="383"/>
      <c r="D13" s="204"/>
      <c r="E13" s="204">
        <f t="shared" si="1"/>
        <v>0</v>
      </c>
      <c r="F13" s="383"/>
      <c r="G13" s="204"/>
      <c r="H13" s="204">
        <f t="shared" si="2"/>
        <v>0</v>
      </c>
      <c r="I13" s="402"/>
      <c r="J13" s="204"/>
      <c r="K13" s="204">
        <f t="shared" si="3"/>
        <v>0</v>
      </c>
      <c r="L13" s="265">
        <f t="shared" si="4"/>
        <v>0</v>
      </c>
      <c r="M13" s="266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</row>
    <row r="14" spans="1:26" s="275" customFormat="1" ht="21">
      <c r="A14" s="458" t="s">
        <v>23</v>
      </c>
      <c r="B14" s="458"/>
      <c r="C14" s="248">
        <f>SUBTOTAL(109,C15:C20)</f>
        <v>0</v>
      </c>
      <c r="D14" s="248">
        <f aca="true" t="shared" si="5" ref="D14:K14">SUBTOTAL(109,D15:D20)</f>
        <v>0</v>
      </c>
      <c r="E14" s="248">
        <f t="shared" si="5"/>
        <v>0</v>
      </c>
      <c r="F14" s="248">
        <f t="shared" si="5"/>
        <v>0</v>
      </c>
      <c r="G14" s="248">
        <f t="shared" si="5"/>
        <v>0</v>
      </c>
      <c r="H14" s="248">
        <f t="shared" si="5"/>
        <v>0</v>
      </c>
      <c r="I14" s="248">
        <f t="shared" si="5"/>
        <v>0</v>
      </c>
      <c r="J14" s="248">
        <f t="shared" si="5"/>
        <v>0</v>
      </c>
      <c r="K14" s="248">
        <f t="shared" si="5"/>
        <v>0</v>
      </c>
      <c r="L14" s="270">
        <f>SUBTOTAL(109,L15:L20)</f>
        <v>0</v>
      </c>
      <c r="M14" s="271">
        <f>SUM(L15:L21)</f>
        <v>0</v>
      </c>
      <c r="N14" s="272">
        <f>SUM(L15:L21)</f>
        <v>0</v>
      </c>
      <c r="O14" s="272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4"/>
    </row>
    <row r="15" spans="1:26" s="278" customFormat="1" ht="21">
      <c r="A15" s="254">
        <v>1</v>
      </c>
      <c r="B15" s="255" t="s">
        <v>73</v>
      </c>
      <c r="C15" s="383"/>
      <c r="D15" s="256"/>
      <c r="E15" s="204">
        <f aca="true" t="shared" si="6" ref="E15:E20">C15*D15</f>
        <v>0</v>
      </c>
      <c r="F15" s="383"/>
      <c r="G15" s="256"/>
      <c r="H15" s="204">
        <f aca="true" t="shared" si="7" ref="H15:H20">F15*G15</f>
        <v>0</v>
      </c>
      <c r="I15" s="383"/>
      <c r="J15" s="256"/>
      <c r="K15" s="204">
        <f aca="true" t="shared" si="8" ref="K15:K20">I15*J15</f>
        <v>0</v>
      </c>
      <c r="L15" s="276">
        <f>SUM(K15,H15,E15)</f>
        <v>0</v>
      </c>
      <c r="M15" s="259"/>
      <c r="N15" s="260"/>
      <c r="O15" s="260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</row>
    <row r="16" spans="1:26" s="278" customFormat="1" ht="21">
      <c r="A16" s="254">
        <v>2</v>
      </c>
      <c r="B16" s="255" t="s">
        <v>73</v>
      </c>
      <c r="C16" s="383"/>
      <c r="D16" s="256"/>
      <c r="E16" s="204">
        <f t="shared" si="6"/>
        <v>0</v>
      </c>
      <c r="F16" s="383"/>
      <c r="G16" s="256"/>
      <c r="H16" s="204">
        <f t="shared" si="7"/>
        <v>0</v>
      </c>
      <c r="I16" s="383"/>
      <c r="J16" s="256"/>
      <c r="K16" s="204">
        <f t="shared" si="8"/>
        <v>0</v>
      </c>
      <c r="L16" s="276">
        <f>SUM(K16,H16,E16)</f>
        <v>0</v>
      </c>
      <c r="M16" s="259"/>
      <c r="N16" s="260"/>
      <c r="O16" s="260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</row>
    <row r="17" spans="1:26" s="262" customFormat="1" ht="21">
      <c r="A17" s="254">
        <v>3</v>
      </c>
      <c r="B17" s="255" t="s">
        <v>73</v>
      </c>
      <c r="C17" s="383"/>
      <c r="D17" s="204"/>
      <c r="E17" s="204">
        <f t="shared" si="6"/>
        <v>0</v>
      </c>
      <c r="F17" s="383"/>
      <c r="G17" s="204"/>
      <c r="H17" s="204">
        <f t="shared" si="7"/>
        <v>0</v>
      </c>
      <c r="I17" s="383"/>
      <c r="J17" s="204"/>
      <c r="K17" s="204">
        <f t="shared" si="8"/>
        <v>0</v>
      </c>
      <c r="L17" s="276">
        <f>SUM(K17,H17,E17)</f>
        <v>0</v>
      </c>
      <c r="M17" s="259"/>
      <c r="N17" s="260"/>
      <c r="O17" s="260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</row>
    <row r="18" spans="1:26" s="333" customFormat="1" ht="21">
      <c r="A18" s="254">
        <v>4</v>
      </c>
      <c r="B18" s="255" t="s">
        <v>73</v>
      </c>
      <c r="C18" s="383"/>
      <c r="D18" s="204"/>
      <c r="E18" s="204">
        <f t="shared" si="6"/>
        <v>0</v>
      </c>
      <c r="F18" s="383"/>
      <c r="G18" s="204"/>
      <c r="H18" s="204">
        <f t="shared" si="7"/>
        <v>0</v>
      </c>
      <c r="I18" s="383"/>
      <c r="J18" s="204"/>
      <c r="K18" s="204">
        <f t="shared" si="8"/>
        <v>0</v>
      </c>
      <c r="L18" s="276">
        <f>SUM(K18,H18,E18)</f>
        <v>0</v>
      </c>
      <c r="M18" s="259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</row>
    <row r="19" spans="1:26" s="333" customFormat="1" ht="21">
      <c r="A19" s="254">
        <v>5</v>
      </c>
      <c r="B19" s="255" t="s">
        <v>73</v>
      </c>
      <c r="C19" s="383"/>
      <c r="D19" s="204"/>
      <c r="E19" s="204">
        <f t="shared" si="6"/>
        <v>0</v>
      </c>
      <c r="F19" s="383"/>
      <c r="G19" s="204"/>
      <c r="H19" s="204">
        <f t="shared" si="7"/>
        <v>0</v>
      </c>
      <c r="I19" s="383"/>
      <c r="J19" s="204"/>
      <c r="K19" s="204">
        <f t="shared" si="8"/>
        <v>0</v>
      </c>
      <c r="L19" s="276">
        <f>SUM(K19,H19,E19)</f>
        <v>0</v>
      </c>
      <c r="M19" s="259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</row>
    <row r="20" spans="1:26" s="262" customFormat="1" ht="21">
      <c r="A20" s="254">
        <v>6</v>
      </c>
      <c r="B20" s="255" t="s">
        <v>73</v>
      </c>
      <c r="C20" s="383"/>
      <c r="D20" s="204"/>
      <c r="E20" s="204">
        <f t="shared" si="6"/>
        <v>0</v>
      </c>
      <c r="F20" s="383"/>
      <c r="G20" s="204"/>
      <c r="H20" s="204">
        <f t="shared" si="7"/>
        <v>0</v>
      </c>
      <c r="I20" s="383"/>
      <c r="J20" s="204"/>
      <c r="K20" s="204">
        <f t="shared" si="8"/>
        <v>0</v>
      </c>
      <c r="L20" s="276"/>
      <c r="M20" s="259"/>
      <c r="N20" s="260"/>
      <c r="O20" s="260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</row>
    <row r="21" spans="1:26" s="262" customFormat="1" ht="21" hidden="1">
      <c r="A21" s="254"/>
      <c r="B21" s="255"/>
      <c r="C21" s="204"/>
      <c r="D21" s="204"/>
      <c r="E21" s="257"/>
      <c r="F21" s="204"/>
      <c r="G21" s="204"/>
      <c r="H21" s="257"/>
      <c r="I21" s="204"/>
      <c r="J21" s="204"/>
      <c r="K21" s="257"/>
      <c r="L21" s="276"/>
      <c r="M21" s="259"/>
      <c r="N21" s="260"/>
      <c r="O21" s="260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</row>
    <row r="22" spans="1:26" s="283" customFormat="1" ht="21">
      <c r="A22" s="458" t="s">
        <v>68</v>
      </c>
      <c r="B22" s="458"/>
      <c r="C22" s="248">
        <f>SUBTOTAL(109,C23:C32)</f>
        <v>0</v>
      </c>
      <c r="D22" s="248">
        <f aca="true" t="shared" si="9" ref="D22:K22">SUBTOTAL(109,D23:D32)</f>
        <v>0</v>
      </c>
      <c r="E22" s="248">
        <f t="shared" si="9"/>
        <v>0</v>
      </c>
      <c r="F22" s="248">
        <f t="shared" si="9"/>
        <v>0</v>
      </c>
      <c r="G22" s="248">
        <f t="shared" si="9"/>
        <v>0</v>
      </c>
      <c r="H22" s="248">
        <f t="shared" si="9"/>
        <v>0</v>
      </c>
      <c r="I22" s="248">
        <f t="shared" si="9"/>
        <v>0</v>
      </c>
      <c r="J22" s="248">
        <f t="shared" si="9"/>
        <v>0</v>
      </c>
      <c r="K22" s="248">
        <f t="shared" si="9"/>
        <v>0</v>
      </c>
      <c r="L22" s="270">
        <f>SUBTOTAL(109,L23:L32)</f>
        <v>0</v>
      </c>
      <c r="M22" s="271">
        <f>SUM(L23:L35)</f>
        <v>0</v>
      </c>
      <c r="N22" s="279">
        <f>L22-M22</f>
        <v>0</v>
      </c>
      <c r="O22" s="280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2"/>
    </row>
    <row r="23" spans="1:26" s="278" customFormat="1" ht="21">
      <c r="A23" s="254">
        <v>1</v>
      </c>
      <c r="B23" s="255" t="s">
        <v>74</v>
      </c>
      <c r="C23" s="383"/>
      <c r="D23" s="256"/>
      <c r="E23" s="204">
        <f>C23*D23</f>
        <v>0</v>
      </c>
      <c r="F23" s="383"/>
      <c r="G23" s="256"/>
      <c r="H23" s="204">
        <f aca="true" t="shared" si="10" ref="H23:H33">F23*G23</f>
        <v>0</v>
      </c>
      <c r="I23" s="383"/>
      <c r="J23" s="256"/>
      <c r="K23" s="204">
        <f aca="true" t="shared" si="11" ref="K23:K33">I23*J23</f>
        <v>0</v>
      </c>
      <c r="L23" s="276">
        <f aca="true" t="shared" si="12" ref="L23:L33">SUM(K23,H23,E23)</f>
        <v>0</v>
      </c>
      <c r="M23" s="259"/>
      <c r="N23" s="260"/>
      <c r="O23" s="260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</row>
    <row r="24" spans="1:26" s="278" customFormat="1" ht="21">
      <c r="A24" s="254">
        <v>2</v>
      </c>
      <c r="B24" s="255" t="s">
        <v>74</v>
      </c>
      <c r="C24" s="383"/>
      <c r="D24" s="256"/>
      <c r="E24" s="204">
        <f aca="true" t="shared" si="13" ref="E24:E33">C24*D24</f>
        <v>0</v>
      </c>
      <c r="F24" s="383"/>
      <c r="G24" s="256"/>
      <c r="H24" s="204">
        <f t="shared" si="10"/>
        <v>0</v>
      </c>
      <c r="I24" s="383"/>
      <c r="J24" s="256"/>
      <c r="K24" s="204">
        <f t="shared" si="11"/>
        <v>0</v>
      </c>
      <c r="L24" s="284">
        <f t="shared" si="12"/>
        <v>0</v>
      </c>
      <c r="M24" s="259"/>
      <c r="N24" s="260"/>
      <c r="O24" s="260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</row>
    <row r="25" spans="1:26" s="262" customFormat="1" ht="21">
      <c r="A25" s="285">
        <v>3</v>
      </c>
      <c r="B25" s="255" t="s">
        <v>74</v>
      </c>
      <c r="C25" s="383"/>
      <c r="D25" s="256"/>
      <c r="E25" s="204">
        <f t="shared" si="13"/>
        <v>0</v>
      </c>
      <c r="F25" s="383"/>
      <c r="G25" s="256"/>
      <c r="H25" s="204">
        <f t="shared" si="10"/>
        <v>0</v>
      </c>
      <c r="I25" s="383"/>
      <c r="J25" s="256"/>
      <c r="K25" s="204">
        <f t="shared" si="11"/>
        <v>0</v>
      </c>
      <c r="L25" s="286">
        <f t="shared" si="12"/>
        <v>0</v>
      </c>
      <c r="M25" s="259"/>
      <c r="N25" s="260"/>
      <c r="O25" s="260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</row>
    <row r="26" spans="1:26" s="262" customFormat="1" ht="21">
      <c r="A26" s="264">
        <v>4</v>
      </c>
      <c r="B26" s="287" t="s">
        <v>74</v>
      </c>
      <c r="C26" s="383"/>
      <c r="D26" s="256"/>
      <c r="E26" s="204">
        <f t="shared" si="13"/>
        <v>0</v>
      </c>
      <c r="F26" s="383"/>
      <c r="G26" s="256"/>
      <c r="H26" s="204">
        <f t="shared" si="10"/>
        <v>0</v>
      </c>
      <c r="I26" s="383"/>
      <c r="J26" s="256"/>
      <c r="K26" s="204">
        <f t="shared" si="11"/>
        <v>0</v>
      </c>
      <c r="L26" s="288">
        <f t="shared" si="12"/>
        <v>0</v>
      </c>
      <c r="M26" s="259"/>
      <c r="N26" s="260"/>
      <c r="O26" s="260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</row>
    <row r="27" spans="1:26" s="269" customFormat="1" ht="21">
      <c r="A27" s="264">
        <v>5</v>
      </c>
      <c r="B27" s="287" t="s">
        <v>74</v>
      </c>
      <c r="C27" s="383"/>
      <c r="D27" s="204"/>
      <c r="E27" s="204">
        <f t="shared" si="13"/>
        <v>0</v>
      </c>
      <c r="F27" s="383"/>
      <c r="G27" s="204"/>
      <c r="H27" s="204">
        <f t="shared" si="10"/>
        <v>0</v>
      </c>
      <c r="I27" s="383"/>
      <c r="J27" s="204"/>
      <c r="K27" s="204">
        <f t="shared" si="11"/>
        <v>0</v>
      </c>
      <c r="L27" s="284">
        <f t="shared" si="12"/>
        <v>0</v>
      </c>
      <c r="M27" s="266"/>
      <c r="N27" s="267"/>
      <c r="O27" s="267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</row>
    <row r="28" spans="1:26" s="262" customFormat="1" ht="21">
      <c r="A28" s="264">
        <v>6</v>
      </c>
      <c r="B28" s="287" t="s">
        <v>74</v>
      </c>
      <c r="C28" s="383"/>
      <c r="D28" s="256"/>
      <c r="E28" s="204">
        <f t="shared" si="13"/>
        <v>0</v>
      </c>
      <c r="F28" s="383"/>
      <c r="G28" s="256"/>
      <c r="H28" s="204">
        <f t="shared" si="10"/>
        <v>0</v>
      </c>
      <c r="I28" s="383"/>
      <c r="J28" s="256"/>
      <c r="K28" s="204">
        <f t="shared" si="11"/>
        <v>0</v>
      </c>
      <c r="L28" s="284">
        <f t="shared" si="12"/>
        <v>0</v>
      </c>
      <c r="M28" s="259"/>
      <c r="N28" s="260"/>
      <c r="O28" s="260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</row>
    <row r="29" spans="1:26" s="262" customFormat="1" ht="21">
      <c r="A29" s="264">
        <v>7</v>
      </c>
      <c r="B29" s="287" t="s">
        <v>74</v>
      </c>
      <c r="C29" s="383"/>
      <c r="D29" s="256"/>
      <c r="E29" s="204">
        <f t="shared" si="13"/>
        <v>0</v>
      </c>
      <c r="F29" s="383"/>
      <c r="G29" s="256"/>
      <c r="H29" s="204">
        <f t="shared" si="10"/>
        <v>0</v>
      </c>
      <c r="I29" s="383"/>
      <c r="J29" s="256"/>
      <c r="K29" s="204">
        <f t="shared" si="11"/>
        <v>0</v>
      </c>
      <c r="L29" s="284">
        <f t="shared" si="12"/>
        <v>0</v>
      </c>
      <c r="M29" s="259"/>
      <c r="N29" s="260"/>
      <c r="O29" s="260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</row>
    <row r="30" spans="1:26" s="262" customFormat="1" ht="21">
      <c r="A30" s="264">
        <v>8</v>
      </c>
      <c r="B30" s="287" t="s">
        <v>74</v>
      </c>
      <c r="C30" s="383"/>
      <c r="D30" s="256"/>
      <c r="E30" s="204">
        <f t="shared" si="13"/>
        <v>0</v>
      </c>
      <c r="F30" s="383"/>
      <c r="G30" s="256"/>
      <c r="H30" s="204">
        <f t="shared" si="10"/>
        <v>0</v>
      </c>
      <c r="I30" s="383"/>
      <c r="J30" s="256"/>
      <c r="K30" s="204">
        <f t="shared" si="11"/>
        <v>0</v>
      </c>
      <c r="L30" s="284">
        <f t="shared" si="12"/>
        <v>0</v>
      </c>
      <c r="M30" s="259"/>
      <c r="N30" s="260"/>
      <c r="O30" s="260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</row>
    <row r="31" spans="1:26" s="262" customFormat="1" ht="21">
      <c r="A31" s="264">
        <v>9</v>
      </c>
      <c r="B31" s="287" t="s">
        <v>74</v>
      </c>
      <c r="C31" s="383"/>
      <c r="D31" s="256"/>
      <c r="E31" s="204">
        <f t="shared" si="13"/>
        <v>0</v>
      </c>
      <c r="F31" s="383"/>
      <c r="G31" s="256"/>
      <c r="H31" s="204">
        <f t="shared" si="10"/>
        <v>0</v>
      </c>
      <c r="I31" s="383"/>
      <c r="J31" s="256"/>
      <c r="K31" s="204">
        <f t="shared" si="11"/>
        <v>0</v>
      </c>
      <c r="L31" s="284">
        <f t="shared" si="12"/>
        <v>0</v>
      </c>
      <c r="M31" s="259"/>
      <c r="N31" s="260"/>
      <c r="O31" s="260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</row>
    <row r="32" spans="1:26" s="262" customFormat="1" ht="21">
      <c r="A32" s="285">
        <v>10</v>
      </c>
      <c r="B32" s="255" t="s">
        <v>74</v>
      </c>
      <c r="C32" s="383"/>
      <c r="D32" s="256"/>
      <c r="E32" s="204">
        <f t="shared" si="13"/>
        <v>0</v>
      </c>
      <c r="F32" s="383"/>
      <c r="G32" s="256"/>
      <c r="H32" s="204">
        <f t="shared" si="10"/>
        <v>0</v>
      </c>
      <c r="I32" s="383"/>
      <c r="J32" s="256"/>
      <c r="K32" s="204">
        <f t="shared" si="11"/>
        <v>0</v>
      </c>
      <c r="L32" s="276">
        <f t="shared" si="12"/>
        <v>0</v>
      </c>
      <c r="M32" s="259"/>
      <c r="N32" s="260"/>
      <c r="O32" s="260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</row>
    <row r="33" spans="1:26" s="262" customFormat="1" ht="21" hidden="1">
      <c r="A33" s="285">
        <v>11</v>
      </c>
      <c r="B33" s="255" t="s">
        <v>74</v>
      </c>
      <c r="C33" s="256"/>
      <c r="D33" s="256"/>
      <c r="E33" s="257">
        <f t="shared" si="13"/>
        <v>0</v>
      </c>
      <c r="F33" s="204"/>
      <c r="G33" s="256"/>
      <c r="H33" s="257">
        <f t="shared" si="10"/>
        <v>0</v>
      </c>
      <c r="I33" s="204"/>
      <c r="J33" s="256"/>
      <c r="K33" s="257">
        <f t="shared" si="11"/>
        <v>0</v>
      </c>
      <c r="L33" s="276">
        <f t="shared" si="12"/>
        <v>0</v>
      </c>
      <c r="M33" s="259"/>
      <c r="N33" s="260"/>
      <c r="O33" s="260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</row>
    <row r="34" spans="1:26" s="262" customFormat="1" ht="21" hidden="1">
      <c r="A34" s="285"/>
      <c r="B34" s="255"/>
      <c r="C34" s="256"/>
      <c r="D34" s="256"/>
      <c r="E34" s="257"/>
      <c r="F34" s="204"/>
      <c r="G34" s="256"/>
      <c r="H34" s="257"/>
      <c r="I34" s="204"/>
      <c r="J34" s="256"/>
      <c r="K34" s="257"/>
      <c r="L34" s="276"/>
      <c r="M34" s="259"/>
      <c r="N34" s="260"/>
      <c r="O34" s="260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</row>
    <row r="35" spans="1:26" s="262" customFormat="1" ht="21" hidden="1">
      <c r="A35" s="285"/>
      <c r="B35" s="255"/>
      <c r="C35" s="256"/>
      <c r="D35" s="256"/>
      <c r="E35" s="257"/>
      <c r="F35" s="204"/>
      <c r="G35" s="204"/>
      <c r="H35" s="257"/>
      <c r="I35" s="204"/>
      <c r="J35" s="256"/>
      <c r="K35" s="257"/>
      <c r="L35" s="276"/>
      <c r="M35" s="259"/>
      <c r="N35" s="260"/>
      <c r="O35" s="260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</row>
    <row r="36" spans="1:26" s="275" customFormat="1" ht="21" customHeight="1">
      <c r="A36" s="460" t="s">
        <v>177</v>
      </c>
      <c r="B36" s="461"/>
      <c r="C36" s="248">
        <f>SUBTOTAL(109,C37:C39)</f>
        <v>0</v>
      </c>
      <c r="D36" s="248">
        <f aca="true" t="shared" si="14" ref="D36:K36">SUBTOTAL(109,D37:D39)</f>
        <v>0</v>
      </c>
      <c r="E36" s="248">
        <f t="shared" si="14"/>
        <v>0</v>
      </c>
      <c r="F36" s="248">
        <f t="shared" si="14"/>
        <v>0</v>
      </c>
      <c r="G36" s="248">
        <f t="shared" si="14"/>
        <v>0</v>
      </c>
      <c r="H36" s="248">
        <f t="shared" si="14"/>
        <v>0</v>
      </c>
      <c r="I36" s="248">
        <f t="shared" si="14"/>
        <v>0</v>
      </c>
      <c r="J36" s="248">
        <f t="shared" si="14"/>
        <v>0</v>
      </c>
      <c r="K36" s="248">
        <f t="shared" si="14"/>
        <v>0</v>
      </c>
      <c r="L36" s="270">
        <f>SUBTOTAL(109,L37:L39)</f>
        <v>0</v>
      </c>
      <c r="M36" s="271"/>
      <c r="N36" s="289"/>
      <c r="O36" s="289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4"/>
    </row>
    <row r="37" spans="1:26" s="278" customFormat="1" ht="21">
      <c r="A37" s="254">
        <v>1</v>
      </c>
      <c r="B37" s="255" t="s">
        <v>84</v>
      </c>
      <c r="C37" s="427"/>
      <c r="D37" s="291"/>
      <c r="E37" s="300">
        <f>C37*D37</f>
        <v>0</v>
      </c>
      <c r="F37" s="427"/>
      <c r="G37" s="300"/>
      <c r="H37" s="300">
        <f>F37*G37</f>
        <v>0</v>
      </c>
      <c r="I37" s="427"/>
      <c r="J37" s="291"/>
      <c r="K37" s="300">
        <f>I37*J37</f>
        <v>0</v>
      </c>
      <c r="L37" s="293">
        <f>SUM(K37,H37,E37)</f>
        <v>0</v>
      </c>
      <c r="M37" s="259"/>
      <c r="N37" s="260"/>
      <c r="O37" s="260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</row>
    <row r="38" spans="1:26" s="278" customFormat="1" ht="21">
      <c r="A38" s="254">
        <v>2</v>
      </c>
      <c r="B38" s="255" t="s">
        <v>84</v>
      </c>
      <c r="C38" s="383"/>
      <c r="D38" s="256"/>
      <c r="E38" s="300">
        <f>C38*D38</f>
        <v>0</v>
      </c>
      <c r="F38" s="383"/>
      <c r="G38" s="204"/>
      <c r="H38" s="300">
        <f>F38*G38</f>
        <v>0</v>
      </c>
      <c r="I38" s="383"/>
      <c r="J38" s="256"/>
      <c r="K38" s="300">
        <f>I38*J38</f>
        <v>0</v>
      </c>
      <c r="L38" s="276">
        <f>SUM(K38,H38,E38)</f>
        <v>0</v>
      </c>
      <c r="M38" s="259"/>
      <c r="N38" s="260"/>
      <c r="O38" s="260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</row>
    <row r="39" spans="1:26" s="278" customFormat="1" ht="21">
      <c r="A39" s="294">
        <v>3</v>
      </c>
      <c r="B39" s="295" t="s">
        <v>84</v>
      </c>
      <c r="C39" s="408"/>
      <c r="D39" s="296"/>
      <c r="E39" s="300">
        <f>C39*D39</f>
        <v>0</v>
      </c>
      <c r="F39" s="408"/>
      <c r="G39" s="310"/>
      <c r="H39" s="300">
        <f>F39*G39</f>
        <v>0</v>
      </c>
      <c r="I39" s="408"/>
      <c r="J39" s="296"/>
      <c r="K39" s="300">
        <f>I39*J39</f>
        <v>0</v>
      </c>
      <c r="L39" s="298">
        <f>SUM(K39,H39,E39)</f>
        <v>0</v>
      </c>
      <c r="M39" s="259"/>
      <c r="N39" s="260"/>
      <c r="O39" s="260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</row>
    <row r="40" spans="1:26" s="275" customFormat="1" ht="21" hidden="1">
      <c r="A40" s="460" t="s">
        <v>140</v>
      </c>
      <c r="B40" s="461"/>
      <c r="C40" s="248">
        <f>SUBTOTAL(109,C41:C45)</f>
        <v>0</v>
      </c>
      <c r="D40" s="248">
        <f aca="true" t="shared" si="15" ref="D40:L40">SUBTOTAL(109,D41:D45)</f>
        <v>0</v>
      </c>
      <c r="E40" s="248">
        <f t="shared" si="15"/>
        <v>0</v>
      </c>
      <c r="F40" s="248">
        <f t="shared" si="15"/>
        <v>0</v>
      </c>
      <c r="G40" s="248">
        <f t="shared" si="15"/>
        <v>0</v>
      </c>
      <c r="H40" s="248">
        <f t="shared" si="15"/>
        <v>0</v>
      </c>
      <c r="I40" s="248">
        <f t="shared" si="15"/>
        <v>0</v>
      </c>
      <c r="J40" s="248">
        <f t="shared" si="15"/>
        <v>0</v>
      </c>
      <c r="K40" s="248">
        <f t="shared" si="15"/>
        <v>0</v>
      </c>
      <c r="L40" s="270">
        <f t="shared" si="15"/>
        <v>0</v>
      </c>
      <c r="M40" s="271">
        <f>SUM(L41:L46)</f>
        <v>0</v>
      </c>
      <c r="N40" s="272">
        <f>SUM(L41:L46)</f>
        <v>0</v>
      </c>
      <c r="O40" s="289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4"/>
    </row>
    <row r="41" spans="1:26" s="278" customFormat="1" ht="21" hidden="1">
      <c r="A41" s="254">
        <v>1</v>
      </c>
      <c r="B41" s="290" t="s">
        <v>82</v>
      </c>
      <c r="C41" s="427"/>
      <c r="D41" s="291"/>
      <c r="E41" s="300">
        <f>C41*D41</f>
        <v>0</v>
      </c>
      <c r="F41" s="427"/>
      <c r="G41" s="291"/>
      <c r="H41" s="300">
        <f>F41*G41</f>
        <v>0</v>
      </c>
      <c r="I41" s="427"/>
      <c r="J41" s="291"/>
      <c r="K41" s="300">
        <f>I41*J41</f>
        <v>0</v>
      </c>
      <c r="L41" s="293">
        <f>SUM(K41,H41,E41)</f>
        <v>0</v>
      </c>
      <c r="M41" s="259"/>
      <c r="N41" s="260"/>
      <c r="O41" s="260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</row>
    <row r="42" spans="1:26" s="278" customFormat="1" ht="21" hidden="1">
      <c r="A42" s="285">
        <v>2</v>
      </c>
      <c r="B42" s="255" t="s">
        <v>82</v>
      </c>
      <c r="C42" s="383"/>
      <c r="D42" s="256"/>
      <c r="E42" s="204">
        <f>C42*D42</f>
        <v>0</v>
      </c>
      <c r="F42" s="383"/>
      <c r="G42" s="256"/>
      <c r="H42" s="204">
        <f>F42*G42</f>
        <v>0</v>
      </c>
      <c r="I42" s="383"/>
      <c r="J42" s="256"/>
      <c r="K42" s="204">
        <f>I42*J42</f>
        <v>0</v>
      </c>
      <c r="L42" s="276">
        <f>SUM(K42,H42,E42)</f>
        <v>0</v>
      </c>
      <c r="M42" s="259"/>
      <c r="N42" s="260"/>
      <c r="O42" s="260"/>
      <c r="P42" s="277"/>
      <c r="Q42" s="277"/>
      <c r="R42" s="277"/>
      <c r="S42" s="277"/>
      <c r="T42" s="277"/>
      <c r="U42" s="277"/>
      <c r="V42" s="277"/>
      <c r="W42" s="277"/>
      <c r="X42" s="277"/>
      <c r="Y42" s="277"/>
      <c r="Z42" s="277"/>
    </row>
    <row r="43" spans="1:26" s="278" customFormat="1" ht="21" hidden="1">
      <c r="A43" s="285">
        <v>3</v>
      </c>
      <c r="B43" s="255" t="s">
        <v>82</v>
      </c>
      <c r="C43" s="383"/>
      <c r="D43" s="256"/>
      <c r="E43" s="204">
        <f>C43*D43</f>
        <v>0</v>
      </c>
      <c r="F43" s="383"/>
      <c r="G43" s="256"/>
      <c r="H43" s="204">
        <f>F43*G43</f>
        <v>0</v>
      </c>
      <c r="I43" s="383"/>
      <c r="J43" s="256"/>
      <c r="K43" s="204">
        <f>I43*J43</f>
        <v>0</v>
      </c>
      <c r="L43" s="276">
        <f>SUM(K43,H43,E43)</f>
        <v>0</v>
      </c>
      <c r="M43" s="259"/>
      <c r="N43" s="260"/>
      <c r="O43" s="260"/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</row>
    <row r="44" spans="1:26" s="278" customFormat="1" ht="21" hidden="1">
      <c r="A44" s="285">
        <v>4</v>
      </c>
      <c r="B44" s="255" t="s">
        <v>82</v>
      </c>
      <c r="C44" s="383"/>
      <c r="D44" s="204"/>
      <c r="E44" s="204">
        <f>C44*D44</f>
        <v>0</v>
      </c>
      <c r="F44" s="383"/>
      <c r="G44" s="204"/>
      <c r="H44" s="204">
        <f>F44*G44</f>
        <v>0</v>
      </c>
      <c r="I44" s="383"/>
      <c r="J44" s="204"/>
      <c r="K44" s="204">
        <f>I44*J44</f>
        <v>0</v>
      </c>
      <c r="L44" s="276">
        <f>SUM(K44,H44,E44)</f>
        <v>0</v>
      </c>
      <c r="M44" s="259"/>
      <c r="N44" s="260"/>
      <c r="O44" s="260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</row>
    <row r="45" spans="1:26" s="278" customFormat="1" ht="21" hidden="1">
      <c r="A45" s="285">
        <v>5</v>
      </c>
      <c r="B45" s="255" t="s">
        <v>82</v>
      </c>
      <c r="C45" s="383"/>
      <c r="D45" s="204"/>
      <c r="E45" s="204">
        <f>C45*D45</f>
        <v>0</v>
      </c>
      <c r="F45" s="383"/>
      <c r="G45" s="204"/>
      <c r="H45" s="204">
        <f>F45*G45</f>
        <v>0</v>
      </c>
      <c r="I45" s="383"/>
      <c r="J45" s="204"/>
      <c r="K45" s="204">
        <f>I45*J45</f>
        <v>0</v>
      </c>
      <c r="L45" s="276">
        <f>SUM(K45,H45,E45)</f>
        <v>0</v>
      </c>
      <c r="M45" s="259"/>
      <c r="N45" s="260"/>
      <c r="O45" s="260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</row>
    <row r="46" spans="1:26" s="278" customFormat="1" ht="21" hidden="1">
      <c r="A46" s="285"/>
      <c r="B46" s="255"/>
      <c r="C46" s="204"/>
      <c r="D46" s="204"/>
      <c r="E46" s="257"/>
      <c r="F46" s="204"/>
      <c r="G46" s="204"/>
      <c r="H46" s="257"/>
      <c r="I46" s="204"/>
      <c r="J46" s="204"/>
      <c r="K46" s="257"/>
      <c r="L46" s="299"/>
      <c r="M46" s="259"/>
      <c r="N46" s="260"/>
      <c r="O46" s="260"/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</row>
    <row r="47" spans="1:26" s="278" customFormat="1" ht="21" hidden="1">
      <c r="A47" s="285">
        <v>6</v>
      </c>
      <c r="B47" s="255"/>
      <c r="C47" s="204"/>
      <c r="D47" s="204"/>
      <c r="E47" s="257"/>
      <c r="F47" s="204"/>
      <c r="G47" s="204"/>
      <c r="H47" s="257"/>
      <c r="I47" s="204"/>
      <c r="J47" s="204"/>
      <c r="K47" s="257"/>
      <c r="L47" s="299"/>
      <c r="M47" s="259"/>
      <c r="N47" s="260"/>
      <c r="O47" s="260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</row>
    <row r="48" spans="1:26" s="278" customFormat="1" ht="21" hidden="1">
      <c r="A48" s="285">
        <v>7</v>
      </c>
      <c r="B48" s="255"/>
      <c r="C48" s="204"/>
      <c r="D48" s="204"/>
      <c r="E48" s="257"/>
      <c r="F48" s="204"/>
      <c r="G48" s="204"/>
      <c r="H48" s="257"/>
      <c r="I48" s="204"/>
      <c r="J48" s="204"/>
      <c r="K48" s="257"/>
      <c r="L48" s="299"/>
      <c r="M48" s="259"/>
      <c r="N48" s="260"/>
      <c r="O48" s="260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</row>
    <row r="49" spans="1:26" s="275" customFormat="1" ht="21">
      <c r="A49" s="460" t="s">
        <v>27</v>
      </c>
      <c r="B49" s="461"/>
      <c r="C49" s="248">
        <f>SUBTOTAL(109,C50:C54)</f>
        <v>0</v>
      </c>
      <c r="D49" s="248">
        <f aca="true" t="shared" si="16" ref="D49:K49">SUBTOTAL(109,D50:D54)</f>
        <v>0</v>
      </c>
      <c r="E49" s="248">
        <f t="shared" si="16"/>
        <v>0</v>
      </c>
      <c r="F49" s="248">
        <f t="shared" si="16"/>
        <v>0</v>
      </c>
      <c r="G49" s="248">
        <f t="shared" si="16"/>
        <v>0</v>
      </c>
      <c r="H49" s="248">
        <f t="shared" si="16"/>
        <v>0</v>
      </c>
      <c r="I49" s="248">
        <f t="shared" si="16"/>
        <v>0</v>
      </c>
      <c r="J49" s="248">
        <f t="shared" si="16"/>
        <v>0</v>
      </c>
      <c r="K49" s="248">
        <f t="shared" si="16"/>
        <v>0</v>
      </c>
      <c r="L49" s="248">
        <f>SUBTOTAL(109,L50:L54)</f>
        <v>0</v>
      </c>
      <c r="M49" s="271">
        <f>SUM(L50:L54)</f>
        <v>0</v>
      </c>
      <c r="N49" s="272">
        <f>SUM(L50:L54)</f>
        <v>0</v>
      </c>
      <c r="O49" s="289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4"/>
    </row>
    <row r="50" spans="1:26" s="262" customFormat="1" ht="21">
      <c r="A50" s="254">
        <v>1</v>
      </c>
      <c r="B50" s="290" t="s">
        <v>75</v>
      </c>
      <c r="C50" s="383"/>
      <c r="D50" s="291"/>
      <c r="E50" s="204">
        <f>C50*D50</f>
        <v>0</v>
      </c>
      <c r="F50" s="383"/>
      <c r="G50" s="291"/>
      <c r="H50" s="204">
        <f>F50*G50</f>
        <v>0</v>
      </c>
      <c r="I50" s="383"/>
      <c r="J50" s="291"/>
      <c r="K50" s="204">
        <f>I50*J50</f>
        <v>0</v>
      </c>
      <c r="L50" s="276">
        <f>SUM(K50,H50,E50)</f>
        <v>0</v>
      </c>
      <c r="M50" s="259"/>
      <c r="N50" s="260"/>
      <c r="O50" s="260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</row>
    <row r="51" spans="1:26" s="262" customFormat="1" ht="21">
      <c r="A51" s="254">
        <v>2</v>
      </c>
      <c r="B51" s="290" t="s">
        <v>75</v>
      </c>
      <c r="C51" s="383"/>
      <c r="D51" s="291"/>
      <c r="E51" s="204">
        <f>C51*D51</f>
        <v>0</v>
      </c>
      <c r="F51" s="383"/>
      <c r="G51" s="291"/>
      <c r="H51" s="204">
        <f>F51*G51</f>
        <v>0</v>
      </c>
      <c r="I51" s="427"/>
      <c r="J51" s="291"/>
      <c r="K51" s="300">
        <f>I51*J51</f>
        <v>0</v>
      </c>
      <c r="L51" s="293">
        <f>SUM(K51,H51,E51)</f>
        <v>0</v>
      </c>
      <c r="M51" s="259"/>
      <c r="N51" s="301"/>
      <c r="O51" s="260"/>
      <c r="P51" s="261"/>
      <c r="Q51" s="302">
        <f>SUM(L50:L54)</f>
        <v>0</v>
      </c>
      <c r="R51" s="261"/>
      <c r="S51" s="261"/>
      <c r="T51" s="261"/>
      <c r="U51" s="261"/>
      <c r="V51" s="261"/>
      <c r="W51" s="261"/>
      <c r="X51" s="261"/>
      <c r="Y51" s="261"/>
      <c r="Z51" s="261"/>
    </row>
    <row r="52" spans="1:26" s="262" customFormat="1" ht="21">
      <c r="A52" s="254">
        <v>3</v>
      </c>
      <c r="B52" s="290" t="s">
        <v>75</v>
      </c>
      <c r="C52" s="383"/>
      <c r="D52" s="291"/>
      <c r="E52" s="204">
        <f>C52*D52</f>
        <v>0</v>
      </c>
      <c r="F52" s="383"/>
      <c r="G52" s="291"/>
      <c r="H52" s="204">
        <f>F52*G52</f>
        <v>0</v>
      </c>
      <c r="I52" s="427"/>
      <c r="J52" s="291"/>
      <c r="K52" s="300">
        <f>I52*J52</f>
        <v>0</v>
      </c>
      <c r="L52" s="293">
        <f>SUM(K52,H52,E52)</f>
        <v>0</v>
      </c>
      <c r="M52" s="259"/>
      <c r="N52" s="260"/>
      <c r="O52" s="260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</row>
    <row r="53" spans="1:26" s="262" customFormat="1" ht="21">
      <c r="A53" s="254">
        <v>4</v>
      </c>
      <c r="B53" s="290" t="s">
        <v>75</v>
      </c>
      <c r="C53" s="383"/>
      <c r="D53" s="291"/>
      <c r="E53" s="204">
        <f>C53*D53</f>
        <v>0</v>
      </c>
      <c r="F53" s="383"/>
      <c r="G53" s="291"/>
      <c r="H53" s="204">
        <f>F53*G53</f>
        <v>0</v>
      </c>
      <c r="I53" s="427"/>
      <c r="J53" s="291"/>
      <c r="K53" s="300">
        <f>I53*J53</f>
        <v>0</v>
      </c>
      <c r="L53" s="293">
        <f>SUM(K53,H53,E53)</f>
        <v>0</v>
      </c>
      <c r="M53" s="259"/>
      <c r="N53" s="260"/>
      <c r="O53" s="260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</row>
    <row r="54" spans="1:26" s="262" customFormat="1" ht="21">
      <c r="A54" s="254">
        <v>5</v>
      </c>
      <c r="B54" s="290" t="s">
        <v>75</v>
      </c>
      <c r="C54" s="383"/>
      <c r="D54" s="291"/>
      <c r="E54" s="204">
        <f>C54*D54</f>
        <v>0</v>
      </c>
      <c r="F54" s="383"/>
      <c r="G54" s="291"/>
      <c r="H54" s="204">
        <f>F54*G54</f>
        <v>0</v>
      </c>
      <c r="I54" s="427"/>
      <c r="J54" s="291"/>
      <c r="K54" s="300">
        <f>I54*J54</f>
        <v>0</v>
      </c>
      <c r="L54" s="293">
        <f>SUM(K54,H54,E54)</f>
        <v>0</v>
      </c>
      <c r="M54" s="259"/>
      <c r="N54" s="260"/>
      <c r="O54" s="260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</row>
    <row r="55" spans="1:26" s="275" customFormat="1" ht="21" hidden="1">
      <c r="A55" s="460" t="s">
        <v>141</v>
      </c>
      <c r="B55" s="461"/>
      <c r="C55" s="248">
        <f>SUBTOTAL(109,C56:C61)</f>
        <v>0</v>
      </c>
      <c r="D55" s="248">
        <f aca="true" t="shared" si="17" ref="D55:L55">SUBTOTAL(109,D56:D61)</f>
        <v>0</v>
      </c>
      <c r="E55" s="248">
        <f t="shared" si="17"/>
        <v>0</v>
      </c>
      <c r="F55" s="248">
        <f t="shared" si="17"/>
        <v>0</v>
      </c>
      <c r="G55" s="248">
        <f t="shared" si="17"/>
        <v>0</v>
      </c>
      <c r="H55" s="248">
        <f t="shared" si="17"/>
        <v>0</v>
      </c>
      <c r="I55" s="248">
        <f>SUBTOTAL(109,I56:I61)</f>
        <v>0</v>
      </c>
      <c r="J55" s="248">
        <f t="shared" si="17"/>
        <v>0</v>
      </c>
      <c r="K55" s="248">
        <f t="shared" si="17"/>
        <v>0</v>
      </c>
      <c r="L55" s="248">
        <f t="shared" si="17"/>
        <v>0</v>
      </c>
      <c r="M55" s="271">
        <f>SUM(L56:L61)</f>
        <v>0</v>
      </c>
      <c r="N55" s="272">
        <f>SUM(L56:L61)</f>
        <v>0</v>
      </c>
      <c r="O55" s="289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274"/>
    </row>
    <row r="56" spans="1:26" s="262" customFormat="1" ht="21" hidden="1">
      <c r="A56" s="254">
        <v>1</v>
      </c>
      <c r="B56" s="105" t="s">
        <v>76</v>
      </c>
      <c r="C56" s="383"/>
      <c r="D56" s="204"/>
      <c r="E56" s="204">
        <f aca="true" t="shared" si="18" ref="E56:E61">C56*D56</f>
        <v>0</v>
      </c>
      <c r="F56" s="383"/>
      <c r="G56" s="204"/>
      <c r="H56" s="204">
        <f aca="true" t="shared" si="19" ref="H56:H61">F56*G56</f>
        <v>0</v>
      </c>
      <c r="I56" s="383"/>
      <c r="J56" s="204"/>
      <c r="K56" s="204">
        <f aca="true" t="shared" si="20" ref="K56:K61">I56*J56</f>
        <v>0</v>
      </c>
      <c r="L56" s="276">
        <f aca="true" t="shared" si="21" ref="L56:L61">SUM(K56,H56,E56)</f>
        <v>0</v>
      </c>
      <c r="M56" s="259"/>
      <c r="N56" s="260"/>
      <c r="O56" s="260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</row>
    <row r="57" spans="1:26" s="262" customFormat="1" ht="21" hidden="1">
      <c r="A57" s="254">
        <v>2</v>
      </c>
      <c r="B57" s="105" t="s">
        <v>76</v>
      </c>
      <c r="C57" s="383"/>
      <c r="D57" s="204"/>
      <c r="E57" s="204">
        <f t="shared" si="18"/>
        <v>0</v>
      </c>
      <c r="F57" s="383"/>
      <c r="G57" s="204"/>
      <c r="H57" s="204">
        <f t="shared" si="19"/>
        <v>0</v>
      </c>
      <c r="I57" s="383"/>
      <c r="J57" s="204"/>
      <c r="K57" s="204">
        <f t="shared" si="20"/>
        <v>0</v>
      </c>
      <c r="L57" s="276">
        <f t="shared" si="21"/>
        <v>0</v>
      </c>
      <c r="M57" s="259"/>
      <c r="N57" s="260"/>
      <c r="O57" s="260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</row>
    <row r="58" spans="1:26" s="262" customFormat="1" ht="21" hidden="1">
      <c r="A58" s="254">
        <v>3</v>
      </c>
      <c r="B58" s="105" t="s">
        <v>76</v>
      </c>
      <c r="C58" s="383"/>
      <c r="D58" s="204"/>
      <c r="E58" s="204">
        <f t="shared" si="18"/>
        <v>0</v>
      </c>
      <c r="F58" s="383"/>
      <c r="G58" s="204"/>
      <c r="H58" s="204">
        <f t="shared" si="19"/>
        <v>0</v>
      </c>
      <c r="I58" s="383"/>
      <c r="J58" s="204"/>
      <c r="K58" s="204">
        <f t="shared" si="20"/>
        <v>0</v>
      </c>
      <c r="L58" s="276">
        <f t="shared" si="21"/>
        <v>0</v>
      </c>
      <c r="M58" s="259"/>
      <c r="N58" s="260"/>
      <c r="O58" s="260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</row>
    <row r="59" spans="1:26" s="262" customFormat="1" ht="21" hidden="1">
      <c r="A59" s="254">
        <v>4</v>
      </c>
      <c r="B59" s="255" t="s">
        <v>76</v>
      </c>
      <c r="C59" s="383"/>
      <c r="D59" s="204"/>
      <c r="E59" s="204">
        <f t="shared" si="18"/>
        <v>0</v>
      </c>
      <c r="F59" s="383"/>
      <c r="G59" s="204"/>
      <c r="H59" s="204">
        <f t="shared" si="19"/>
        <v>0</v>
      </c>
      <c r="I59" s="383"/>
      <c r="J59" s="204"/>
      <c r="K59" s="204">
        <f t="shared" si="20"/>
        <v>0</v>
      </c>
      <c r="L59" s="276">
        <f t="shared" si="21"/>
        <v>0</v>
      </c>
      <c r="M59" s="259"/>
      <c r="N59" s="260"/>
      <c r="O59" s="260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</row>
    <row r="60" spans="1:26" s="262" customFormat="1" ht="21" hidden="1">
      <c r="A60" s="254">
        <v>5</v>
      </c>
      <c r="B60" s="255" t="s">
        <v>76</v>
      </c>
      <c r="C60" s="383"/>
      <c r="D60" s="204"/>
      <c r="E60" s="204">
        <f t="shared" si="18"/>
        <v>0</v>
      </c>
      <c r="F60" s="383"/>
      <c r="G60" s="204"/>
      <c r="H60" s="204">
        <f t="shared" si="19"/>
        <v>0</v>
      </c>
      <c r="I60" s="383"/>
      <c r="J60" s="204"/>
      <c r="K60" s="204">
        <f t="shared" si="20"/>
        <v>0</v>
      </c>
      <c r="L60" s="276">
        <f t="shared" si="21"/>
        <v>0</v>
      </c>
      <c r="M60" s="259"/>
      <c r="N60" s="260"/>
      <c r="O60" s="260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</row>
    <row r="61" spans="1:26" s="262" customFormat="1" ht="21" hidden="1">
      <c r="A61" s="254">
        <v>4</v>
      </c>
      <c r="B61" s="255" t="s">
        <v>76</v>
      </c>
      <c r="C61" s="383"/>
      <c r="D61" s="204"/>
      <c r="E61" s="204">
        <f t="shared" si="18"/>
        <v>0</v>
      </c>
      <c r="F61" s="383"/>
      <c r="G61" s="204"/>
      <c r="H61" s="204">
        <f t="shared" si="19"/>
        <v>0</v>
      </c>
      <c r="I61" s="383"/>
      <c r="J61" s="204"/>
      <c r="K61" s="204">
        <f t="shared" si="20"/>
        <v>0</v>
      </c>
      <c r="L61" s="276">
        <f t="shared" si="21"/>
        <v>0</v>
      </c>
      <c r="M61" s="259"/>
      <c r="N61" s="260"/>
      <c r="O61" s="260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</row>
    <row r="62" spans="1:26" s="275" customFormat="1" ht="21">
      <c r="A62" s="460" t="s">
        <v>85</v>
      </c>
      <c r="B62" s="461"/>
      <c r="C62" s="248">
        <f>SUBTOTAL(109,C63:C67)</f>
        <v>0</v>
      </c>
      <c r="D62" s="248">
        <f>SUBTOTAL(109,D63:D67)</f>
        <v>0</v>
      </c>
      <c r="E62" s="248">
        <f aca="true" t="shared" si="22" ref="E62:L62">SUBTOTAL(109,E63:E67)</f>
        <v>0</v>
      </c>
      <c r="F62" s="248">
        <f t="shared" si="22"/>
        <v>0</v>
      </c>
      <c r="G62" s="248">
        <f t="shared" si="22"/>
        <v>0</v>
      </c>
      <c r="H62" s="248">
        <f t="shared" si="22"/>
        <v>0</v>
      </c>
      <c r="I62" s="248">
        <f t="shared" si="22"/>
        <v>0</v>
      </c>
      <c r="J62" s="248">
        <f t="shared" si="22"/>
        <v>0</v>
      </c>
      <c r="K62" s="248">
        <f t="shared" si="22"/>
        <v>0</v>
      </c>
      <c r="L62" s="270">
        <f t="shared" si="22"/>
        <v>0</v>
      </c>
      <c r="M62" s="271">
        <f>SUM(L63:L67)</f>
        <v>0</v>
      </c>
      <c r="N62" s="272">
        <f>L62-M62</f>
        <v>0</v>
      </c>
      <c r="O62" s="289"/>
      <c r="P62" s="273"/>
      <c r="Q62" s="273"/>
      <c r="R62" s="273"/>
      <c r="S62" s="273"/>
      <c r="T62" s="273"/>
      <c r="U62" s="273"/>
      <c r="V62" s="273"/>
      <c r="W62" s="273"/>
      <c r="X62" s="273"/>
      <c r="Y62" s="273"/>
      <c r="Z62" s="274"/>
    </row>
    <row r="63" spans="1:15" s="306" customFormat="1" ht="21">
      <c r="A63" s="285">
        <v>1</v>
      </c>
      <c r="B63" s="255" t="s">
        <v>77</v>
      </c>
      <c r="C63" s="383"/>
      <c r="D63" s="204"/>
      <c r="E63" s="204">
        <f>C63*D63</f>
        <v>0</v>
      </c>
      <c r="F63" s="383"/>
      <c r="G63" s="204"/>
      <c r="H63" s="204">
        <f>F63*G63</f>
        <v>0</v>
      </c>
      <c r="I63" s="383"/>
      <c r="J63" s="204"/>
      <c r="K63" s="204">
        <f>I63*J63</f>
        <v>0</v>
      </c>
      <c r="L63" s="303">
        <f>SUM(K63,H63,E63)</f>
        <v>0</v>
      </c>
      <c r="M63" s="304"/>
      <c r="N63" s="305"/>
      <c r="O63" s="305"/>
    </row>
    <row r="64" spans="1:15" s="309" customFormat="1" ht="21">
      <c r="A64" s="285">
        <v>2</v>
      </c>
      <c r="B64" s="255" t="s">
        <v>77</v>
      </c>
      <c r="C64" s="383"/>
      <c r="D64" s="256"/>
      <c r="E64" s="204">
        <f>C64*D64</f>
        <v>0</v>
      </c>
      <c r="F64" s="383"/>
      <c r="G64" s="204"/>
      <c r="H64" s="204">
        <f>F64*G64</f>
        <v>0</v>
      </c>
      <c r="I64" s="383"/>
      <c r="J64" s="204"/>
      <c r="K64" s="204">
        <f>I64*J64</f>
        <v>0</v>
      </c>
      <c r="L64" s="303">
        <f>SUM(K64,H64,E64)</f>
        <v>0</v>
      </c>
      <c r="M64" s="307"/>
      <c r="N64" s="308"/>
      <c r="O64" s="308"/>
    </row>
    <row r="65" spans="1:15" s="309" customFormat="1" ht="24" customHeight="1">
      <c r="A65" s="285">
        <v>3</v>
      </c>
      <c r="B65" s="255" t="s">
        <v>77</v>
      </c>
      <c r="C65" s="383"/>
      <c r="D65" s="256"/>
      <c r="E65" s="204">
        <f>C65*D65</f>
        <v>0</v>
      </c>
      <c r="F65" s="383"/>
      <c r="G65" s="204"/>
      <c r="H65" s="204">
        <f>F65*G65</f>
        <v>0</v>
      </c>
      <c r="I65" s="383"/>
      <c r="J65" s="204"/>
      <c r="K65" s="204">
        <f>I65*J65</f>
        <v>0</v>
      </c>
      <c r="L65" s="303">
        <f>SUM(K65,H65,E65)</f>
        <v>0</v>
      </c>
      <c r="M65" s="307"/>
      <c r="N65" s="308"/>
      <c r="O65" s="308"/>
    </row>
    <row r="66" spans="1:15" s="309" customFormat="1" ht="21">
      <c r="A66" s="285">
        <v>4</v>
      </c>
      <c r="B66" s="255" t="s">
        <v>77</v>
      </c>
      <c r="C66" s="383"/>
      <c r="D66" s="256"/>
      <c r="E66" s="204">
        <f>C66*D66</f>
        <v>0</v>
      </c>
      <c r="F66" s="383"/>
      <c r="G66" s="204"/>
      <c r="H66" s="204">
        <f>F66*G66</f>
        <v>0</v>
      </c>
      <c r="I66" s="383"/>
      <c r="J66" s="204"/>
      <c r="K66" s="204">
        <f>I66*J66</f>
        <v>0</v>
      </c>
      <c r="L66" s="303">
        <f>SUM(K66,H66,E66)</f>
        <v>0</v>
      </c>
      <c r="M66" s="307"/>
      <c r="N66" s="308"/>
      <c r="O66" s="308"/>
    </row>
    <row r="67" spans="1:15" s="314" customFormat="1" ht="21">
      <c r="A67" s="294">
        <v>5</v>
      </c>
      <c r="B67" s="295" t="s">
        <v>77</v>
      </c>
      <c r="C67" s="408"/>
      <c r="D67" s="296"/>
      <c r="E67" s="310">
        <f>C67*D67</f>
        <v>0</v>
      </c>
      <c r="F67" s="408"/>
      <c r="G67" s="310"/>
      <c r="H67" s="310">
        <f>F67*G67</f>
        <v>0</v>
      </c>
      <c r="I67" s="408"/>
      <c r="J67" s="310"/>
      <c r="K67" s="310">
        <f>I67*J67</f>
        <v>0</v>
      </c>
      <c r="L67" s="311">
        <f>SUM(K67,H67,E67)</f>
        <v>0</v>
      </c>
      <c r="M67" s="312"/>
      <c r="N67" s="313"/>
      <c r="O67" s="313"/>
    </row>
    <row r="68" spans="1:26" s="275" customFormat="1" ht="21">
      <c r="A68" s="460" t="s">
        <v>137</v>
      </c>
      <c r="B68" s="461"/>
      <c r="C68" s="248">
        <f>SUBTOTAL(109,C69:C72)</f>
        <v>0</v>
      </c>
      <c r="D68" s="248">
        <f aca="true" t="shared" si="23" ref="D68:L68">SUBTOTAL(109,D69:D72)</f>
        <v>0</v>
      </c>
      <c r="E68" s="248">
        <f t="shared" si="23"/>
        <v>0</v>
      </c>
      <c r="F68" s="248">
        <f t="shared" si="23"/>
        <v>0</v>
      </c>
      <c r="G68" s="248">
        <f t="shared" si="23"/>
        <v>0</v>
      </c>
      <c r="H68" s="248">
        <f t="shared" si="23"/>
        <v>0</v>
      </c>
      <c r="I68" s="248">
        <f t="shared" si="23"/>
        <v>0</v>
      </c>
      <c r="J68" s="248">
        <f t="shared" si="23"/>
        <v>0</v>
      </c>
      <c r="K68" s="248">
        <f t="shared" si="23"/>
        <v>0</v>
      </c>
      <c r="L68" s="270">
        <f t="shared" si="23"/>
        <v>0</v>
      </c>
      <c r="M68" s="271">
        <f>SUM(L68)</f>
        <v>0</v>
      </c>
      <c r="N68" s="272">
        <f>L68-M68</f>
        <v>0</v>
      </c>
      <c r="O68" s="289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274"/>
    </row>
    <row r="69" spans="1:13" s="305" customFormat="1" ht="21">
      <c r="A69" s="315">
        <v>1</v>
      </c>
      <c r="B69" s="316" t="s">
        <v>106</v>
      </c>
      <c r="C69" s="428"/>
      <c r="D69" s="317"/>
      <c r="E69" s="318">
        <f>C69*D69</f>
        <v>0</v>
      </c>
      <c r="F69" s="428"/>
      <c r="G69" s="318"/>
      <c r="H69" s="318">
        <f>F69*G69</f>
        <v>0</v>
      </c>
      <c r="I69" s="428"/>
      <c r="J69" s="318"/>
      <c r="K69" s="318">
        <f>I69*J69</f>
        <v>0</v>
      </c>
      <c r="L69" s="319">
        <f>SUM(K69,H69,E69)</f>
        <v>0</v>
      </c>
      <c r="M69" s="304"/>
    </row>
    <row r="70" spans="1:13" s="308" customFormat="1" ht="21">
      <c r="A70" s="285">
        <v>2</v>
      </c>
      <c r="B70" s="255" t="s">
        <v>106</v>
      </c>
      <c r="C70" s="383"/>
      <c r="D70" s="256"/>
      <c r="E70" s="204">
        <f>C70*D70</f>
        <v>0</v>
      </c>
      <c r="F70" s="383"/>
      <c r="G70" s="204"/>
      <c r="H70" s="204">
        <f>F70*G70</f>
        <v>0</v>
      </c>
      <c r="I70" s="383"/>
      <c r="J70" s="204"/>
      <c r="K70" s="204">
        <f>I70*J70</f>
        <v>0</v>
      </c>
      <c r="L70" s="303">
        <f>SUM(K70,H70,E70)</f>
        <v>0</v>
      </c>
      <c r="M70" s="307"/>
    </row>
    <row r="71" spans="1:13" s="308" customFormat="1" ht="21">
      <c r="A71" s="285">
        <v>3</v>
      </c>
      <c r="B71" s="255" t="s">
        <v>106</v>
      </c>
      <c r="C71" s="383"/>
      <c r="D71" s="256"/>
      <c r="E71" s="204">
        <f>C71*D71</f>
        <v>0</v>
      </c>
      <c r="F71" s="383"/>
      <c r="G71" s="204"/>
      <c r="H71" s="204">
        <f>F71*G71</f>
        <v>0</v>
      </c>
      <c r="I71" s="383"/>
      <c r="J71" s="204"/>
      <c r="K71" s="204">
        <f>I71*J71</f>
        <v>0</v>
      </c>
      <c r="L71" s="303">
        <f>SUM(K71,H71,E71)</f>
        <v>0</v>
      </c>
      <c r="M71" s="307"/>
    </row>
    <row r="72" spans="1:13" s="308" customFormat="1" ht="21">
      <c r="A72" s="285">
        <v>4</v>
      </c>
      <c r="B72" s="255" t="s">
        <v>106</v>
      </c>
      <c r="C72" s="383"/>
      <c r="D72" s="256"/>
      <c r="E72" s="204">
        <f>C72*D72</f>
        <v>0</v>
      </c>
      <c r="F72" s="383"/>
      <c r="G72" s="204"/>
      <c r="H72" s="204">
        <f>F72*G72</f>
        <v>0</v>
      </c>
      <c r="I72" s="383"/>
      <c r="J72" s="204"/>
      <c r="K72" s="204">
        <f>I72*J72</f>
        <v>0</v>
      </c>
      <c r="L72" s="303">
        <f>SUM(K72,H72,E72)</f>
        <v>0</v>
      </c>
      <c r="M72" s="307"/>
    </row>
    <row r="73" spans="1:26" s="275" customFormat="1" ht="21">
      <c r="A73" s="460" t="s">
        <v>65</v>
      </c>
      <c r="B73" s="461"/>
      <c r="C73" s="248">
        <f>SUBTOTAL(109,C74:C80)</f>
        <v>0</v>
      </c>
      <c r="D73" s="248">
        <f aca="true" t="shared" si="24" ref="D73:K73">SUBTOTAL(109,D74:D80)</f>
        <v>0</v>
      </c>
      <c r="E73" s="248">
        <f t="shared" si="24"/>
        <v>0</v>
      </c>
      <c r="F73" s="248">
        <f t="shared" si="24"/>
        <v>0</v>
      </c>
      <c r="G73" s="248">
        <f t="shared" si="24"/>
        <v>0</v>
      </c>
      <c r="H73" s="248">
        <f t="shared" si="24"/>
        <v>0</v>
      </c>
      <c r="I73" s="248">
        <f t="shared" si="24"/>
        <v>0</v>
      </c>
      <c r="J73" s="248">
        <f t="shared" si="24"/>
        <v>0</v>
      </c>
      <c r="K73" s="248">
        <f t="shared" si="24"/>
        <v>0</v>
      </c>
      <c r="L73" s="270">
        <f>SUBTOTAL(109,L74:L80)</f>
        <v>0</v>
      </c>
      <c r="M73" s="271">
        <f>SUM(L74:L80)</f>
        <v>0</v>
      </c>
      <c r="N73" s="272">
        <f>L73-M73</f>
        <v>0</v>
      </c>
      <c r="O73" s="289"/>
      <c r="P73" s="273"/>
      <c r="Q73" s="273"/>
      <c r="R73" s="273"/>
      <c r="S73" s="273"/>
      <c r="T73" s="273"/>
      <c r="U73" s="273"/>
      <c r="V73" s="273"/>
      <c r="W73" s="273"/>
      <c r="X73" s="273"/>
      <c r="Y73" s="273"/>
      <c r="Z73" s="274"/>
    </row>
    <row r="74" spans="1:26" s="278" customFormat="1" ht="21">
      <c r="A74" s="285">
        <v>1</v>
      </c>
      <c r="B74" s="255" t="s">
        <v>143</v>
      </c>
      <c r="C74" s="429"/>
      <c r="D74" s="291"/>
      <c r="E74" s="300">
        <f aca="true" t="shared" si="25" ref="E74:E80">C74*D74</f>
        <v>0</v>
      </c>
      <c r="F74" s="429"/>
      <c r="G74" s="204"/>
      <c r="H74" s="300">
        <f aca="true" t="shared" si="26" ref="H74:H80">F74*G74</f>
        <v>0</v>
      </c>
      <c r="I74" s="429"/>
      <c r="J74" s="204"/>
      <c r="K74" s="300">
        <f aca="true" t="shared" si="27" ref="K74:K80">I74*J74</f>
        <v>0</v>
      </c>
      <c r="L74" s="293">
        <f aca="true" t="shared" si="28" ref="L74:L80">SUM(K74,H74,E74)</f>
        <v>0</v>
      </c>
      <c r="M74" s="259"/>
      <c r="N74" s="260"/>
      <c r="O74" s="260"/>
      <c r="P74" s="277"/>
      <c r="Q74" s="277"/>
      <c r="R74" s="277"/>
      <c r="S74" s="277"/>
      <c r="T74" s="277"/>
      <c r="U74" s="277"/>
      <c r="V74" s="277"/>
      <c r="W74" s="277"/>
      <c r="X74" s="277"/>
      <c r="Y74" s="277"/>
      <c r="Z74" s="277"/>
    </row>
    <row r="75" spans="1:26" s="262" customFormat="1" ht="21">
      <c r="A75" s="285">
        <v>2</v>
      </c>
      <c r="B75" s="255" t="s">
        <v>143</v>
      </c>
      <c r="C75" s="430"/>
      <c r="D75" s="256"/>
      <c r="E75" s="204">
        <f t="shared" si="25"/>
        <v>0</v>
      </c>
      <c r="F75" s="430"/>
      <c r="G75" s="256"/>
      <c r="H75" s="204">
        <f t="shared" si="26"/>
        <v>0</v>
      </c>
      <c r="I75" s="430"/>
      <c r="J75" s="256"/>
      <c r="K75" s="204">
        <f t="shared" si="27"/>
        <v>0</v>
      </c>
      <c r="L75" s="299">
        <f t="shared" si="28"/>
        <v>0</v>
      </c>
      <c r="M75" s="259"/>
      <c r="N75" s="260"/>
      <c r="O75" s="260"/>
      <c r="P75" s="261"/>
      <c r="Q75" s="261"/>
      <c r="R75" s="261"/>
      <c r="S75" s="261"/>
      <c r="T75" s="261"/>
      <c r="U75" s="261"/>
      <c r="V75" s="261"/>
      <c r="W75" s="261"/>
      <c r="X75" s="261"/>
      <c r="Y75" s="261"/>
      <c r="Z75" s="261"/>
    </row>
    <row r="76" spans="1:26" s="262" customFormat="1" ht="21">
      <c r="A76" s="285">
        <v>3</v>
      </c>
      <c r="B76" s="255" t="s">
        <v>143</v>
      </c>
      <c r="C76" s="430"/>
      <c r="D76" s="204"/>
      <c r="E76" s="204">
        <f t="shared" si="25"/>
        <v>0</v>
      </c>
      <c r="F76" s="430"/>
      <c r="G76" s="204"/>
      <c r="H76" s="204">
        <f t="shared" si="26"/>
        <v>0</v>
      </c>
      <c r="I76" s="430"/>
      <c r="J76" s="204"/>
      <c r="K76" s="204">
        <f t="shared" si="27"/>
        <v>0</v>
      </c>
      <c r="L76" s="320">
        <f t="shared" si="28"/>
        <v>0</v>
      </c>
      <c r="M76" s="259"/>
      <c r="N76" s="260"/>
      <c r="O76" s="260"/>
      <c r="P76" s="261"/>
      <c r="Q76" s="261"/>
      <c r="R76" s="261"/>
      <c r="S76" s="261"/>
      <c r="T76" s="261"/>
      <c r="U76" s="261"/>
      <c r="V76" s="261"/>
      <c r="W76" s="261"/>
      <c r="X76" s="261"/>
      <c r="Y76" s="261"/>
      <c r="Z76" s="261"/>
    </row>
    <row r="77" spans="1:26" s="262" customFormat="1" ht="21">
      <c r="A77" s="285">
        <v>4</v>
      </c>
      <c r="B77" s="255" t="s">
        <v>143</v>
      </c>
      <c r="C77" s="430"/>
      <c r="D77" s="204"/>
      <c r="E77" s="204">
        <f t="shared" si="25"/>
        <v>0</v>
      </c>
      <c r="F77" s="430"/>
      <c r="G77" s="204"/>
      <c r="H77" s="204">
        <f t="shared" si="26"/>
        <v>0</v>
      </c>
      <c r="I77" s="430"/>
      <c r="J77" s="204"/>
      <c r="K77" s="204">
        <f t="shared" si="27"/>
        <v>0</v>
      </c>
      <c r="L77" s="320">
        <f t="shared" si="28"/>
        <v>0</v>
      </c>
      <c r="M77" s="259"/>
      <c r="N77" s="260"/>
      <c r="O77" s="260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</row>
    <row r="78" spans="1:26" s="262" customFormat="1" ht="21">
      <c r="A78" s="285">
        <v>5</v>
      </c>
      <c r="B78" s="255" t="s">
        <v>143</v>
      </c>
      <c r="C78" s="430"/>
      <c r="D78" s="204"/>
      <c r="E78" s="204">
        <f t="shared" si="25"/>
        <v>0</v>
      </c>
      <c r="F78" s="430"/>
      <c r="G78" s="204"/>
      <c r="H78" s="204">
        <f t="shared" si="26"/>
        <v>0</v>
      </c>
      <c r="I78" s="430"/>
      <c r="J78" s="204"/>
      <c r="K78" s="204">
        <f t="shared" si="27"/>
        <v>0</v>
      </c>
      <c r="L78" s="320">
        <f t="shared" si="28"/>
        <v>0</v>
      </c>
      <c r="M78" s="259"/>
      <c r="N78" s="260"/>
      <c r="O78" s="260"/>
      <c r="P78" s="261"/>
      <c r="Q78" s="261"/>
      <c r="R78" s="261"/>
      <c r="S78" s="261"/>
      <c r="T78" s="261"/>
      <c r="U78" s="261"/>
      <c r="V78" s="261"/>
      <c r="W78" s="261"/>
      <c r="X78" s="261"/>
      <c r="Y78" s="261"/>
      <c r="Z78" s="261"/>
    </row>
    <row r="79" spans="1:26" s="262" customFormat="1" ht="21">
      <c r="A79" s="285">
        <v>6</v>
      </c>
      <c r="B79" s="255" t="s">
        <v>143</v>
      </c>
      <c r="C79" s="430"/>
      <c r="D79" s="204"/>
      <c r="E79" s="204">
        <f t="shared" si="25"/>
        <v>0</v>
      </c>
      <c r="F79" s="430"/>
      <c r="G79" s="204"/>
      <c r="H79" s="204">
        <f t="shared" si="26"/>
        <v>0</v>
      </c>
      <c r="I79" s="430"/>
      <c r="J79" s="204"/>
      <c r="K79" s="204">
        <f t="shared" si="27"/>
        <v>0</v>
      </c>
      <c r="L79" s="320">
        <f t="shared" si="28"/>
        <v>0</v>
      </c>
      <c r="M79" s="259"/>
      <c r="N79" s="260"/>
      <c r="O79" s="260"/>
      <c r="P79" s="261"/>
      <c r="Q79" s="261"/>
      <c r="R79" s="261"/>
      <c r="S79" s="261"/>
      <c r="T79" s="261"/>
      <c r="U79" s="261"/>
      <c r="V79" s="261"/>
      <c r="W79" s="261"/>
      <c r="X79" s="261"/>
      <c r="Y79" s="261"/>
      <c r="Z79" s="261"/>
    </row>
    <row r="80" spans="1:26" s="262" customFormat="1" ht="21">
      <c r="A80" s="285">
        <v>7</v>
      </c>
      <c r="B80" s="255" t="s">
        <v>143</v>
      </c>
      <c r="C80" s="430"/>
      <c r="D80" s="204"/>
      <c r="E80" s="204">
        <f t="shared" si="25"/>
        <v>0</v>
      </c>
      <c r="F80" s="430"/>
      <c r="G80" s="204"/>
      <c r="H80" s="204">
        <f t="shared" si="26"/>
        <v>0</v>
      </c>
      <c r="I80" s="430"/>
      <c r="J80" s="204"/>
      <c r="K80" s="204">
        <f t="shared" si="27"/>
        <v>0</v>
      </c>
      <c r="L80" s="320">
        <f t="shared" si="28"/>
        <v>0</v>
      </c>
      <c r="M80" s="259"/>
      <c r="N80" s="260"/>
      <c r="O80" s="260"/>
      <c r="P80" s="261"/>
      <c r="Q80" s="261"/>
      <c r="R80" s="261"/>
      <c r="S80" s="261"/>
      <c r="T80" s="261"/>
      <c r="U80" s="261"/>
      <c r="V80" s="261"/>
      <c r="W80" s="261"/>
      <c r="X80" s="261"/>
      <c r="Y80" s="261"/>
      <c r="Z80" s="261"/>
    </row>
    <row r="81" spans="1:26" s="275" customFormat="1" ht="21">
      <c r="A81" s="460" t="s">
        <v>178</v>
      </c>
      <c r="B81" s="461"/>
      <c r="C81" s="248">
        <f>SUBTOTAL(109,C82:C86)</f>
        <v>0</v>
      </c>
      <c r="D81" s="248">
        <f aca="true" t="shared" si="29" ref="D81:L81">SUBTOTAL(109,D82:D86)</f>
        <v>0</v>
      </c>
      <c r="E81" s="248">
        <f t="shared" si="29"/>
        <v>0</v>
      </c>
      <c r="F81" s="248">
        <f t="shared" si="29"/>
        <v>0</v>
      </c>
      <c r="G81" s="248">
        <f t="shared" si="29"/>
        <v>0</v>
      </c>
      <c r="H81" s="248">
        <f t="shared" si="29"/>
        <v>0</v>
      </c>
      <c r="I81" s="248">
        <f t="shared" si="29"/>
        <v>0</v>
      </c>
      <c r="J81" s="248">
        <f t="shared" si="29"/>
        <v>0</v>
      </c>
      <c r="K81" s="248">
        <f t="shared" si="29"/>
        <v>0</v>
      </c>
      <c r="L81" s="248">
        <f t="shared" si="29"/>
        <v>0</v>
      </c>
      <c r="M81" s="271">
        <f>SUM(L82:L85)</f>
        <v>0</v>
      </c>
      <c r="N81" s="272">
        <f>SUM(L82:L85)</f>
        <v>0</v>
      </c>
      <c r="O81" s="289"/>
      <c r="P81" s="273"/>
      <c r="Q81" s="273"/>
      <c r="R81" s="273"/>
      <c r="S81" s="273"/>
      <c r="T81" s="273"/>
      <c r="U81" s="273"/>
      <c r="V81" s="273"/>
      <c r="W81" s="273"/>
      <c r="X81" s="273"/>
      <c r="Y81" s="273"/>
      <c r="Z81" s="274"/>
    </row>
    <row r="82" spans="1:26" s="322" customFormat="1" ht="21">
      <c r="A82" s="285">
        <v>1</v>
      </c>
      <c r="B82" s="255" t="s">
        <v>79</v>
      </c>
      <c r="C82" s="430"/>
      <c r="D82" s="256"/>
      <c r="E82" s="204">
        <f>C82*D82</f>
        <v>0</v>
      </c>
      <c r="F82" s="430"/>
      <c r="G82" s="256"/>
      <c r="H82" s="204">
        <f>F82*G82</f>
        <v>0</v>
      </c>
      <c r="I82" s="430"/>
      <c r="J82" s="256"/>
      <c r="K82" s="204">
        <f>I82*J82</f>
        <v>0</v>
      </c>
      <c r="L82" s="276">
        <f>SUM(K82,H82,E82)</f>
        <v>0</v>
      </c>
      <c r="M82" s="259"/>
      <c r="N82" s="260"/>
      <c r="O82" s="260"/>
      <c r="P82" s="321"/>
      <c r="Q82" s="321"/>
      <c r="R82" s="321"/>
      <c r="S82" s="321"/>
      <c r="T82" s="321"/>
      <c r="U82" s="321"/>
      <c r="V82" s="321"/>
      <c r="W82" s="321"/>
      <c r="X82" s="321"/>
      <c r="Y82" s="321"/>
      <c r="Z82" s="321"/>
    </row>
    <row r="83" spans="1:26" s="322" customFormat="1" ht="21">
      <c r="A83" s="285">
        <v>2</v>
      </c>
      <c r="B83" s="255" t="s">
        <v>79</v>
      </c>
      <c r="C83" s="430"/>
      <c r="D83" s="256"/>
      <c r="E83" s="204">
        <f>C83*D83</f>
        <v>0</v>
      </c>
      <c r="F83" s="430"/>
      <c r="G83" s="256"/>
      <c r="H83" s="204">
        <f>F83*G83</f>
        <v>0</v>
      </c>
      <c r="I83" s="430"/>
      <c r="J83" s="256"/>
      <c r="K83" s="204">
        <f>I83*J83</f>
        <v>0</v>
      </c>
      <c r="L83" s="276">
        <f>SUM(K83,H83,E83)</f>
        <v>0</v>
      </c>
      <c r="M83" s="259"/>
      <c r="N83" s="260"/>
      <c r="O83" s="260"/>
      <c r="P83" s="321"/>
      <c r="Q83" s="321"/>
      <c r="R83" s="321"/>
      <c r="S83" s="321"/>
      <c r="T83" s="321"/>
      <c r="U83" s="321"/>
      <c r="V83" s="321"/>
      <c r="W83" s="321"/>
      <c r="X83" s="321"/>
      <c r="Y83" s="321"/>
      <c r="Z83" s="321"/>
    </row>
    <row r="84" spans="1:26" s="322" customFormat="1" ht="21">
      <c r="A84" s="285">
        <v>3</v>
      </c>
      <c r="B84" s="255" t="s">
        <v>79</v>
      </c>
      <c r="C84" s="430"/>
      <c r="D84" s="256"/>
      <c r="E84" s="204">
        <f>C84*D84</f>
        <v>0</v>
      </c>
      <c r="F84" s="430"/>
      <c r="G84" s="256"/>
      <c r="H84" s="204">
        <f>F84*G84</f>
        <v>0</v>
      </c>
      <c r="I84" s="430"/>
      <c r="J84" s="256"/>
      <c r="K84" s="204">
        <f>I84*J84</f>
        <v>0</v>
      </c>
      <c r="L84" s="276">
        <f>SUM(K84,H84,E84)</f>
        <v>0</v>
      </c>
      <c r="M84" s="259"/>
      <c r="N84" s="260"/>
      <c r="O84" s="260"/>
      <c r="P84" s="321"/>
      <c r="Q84" s="321"/>
      <c r="R84" s="321"/>
      <c r="S84" s="321"/>
      <c r="T84" s="321"/>
      <c r="U84" s="321"/>
      <c r="V84" s="321"/>
      <c r="W84" s="321"/>
      <c r="X84" s="321"/>
      <c r="Y84" s="321"/>
      <c r="Z84" s="321"/>
    </row>
    <row r="85" spans="1:26" s="322" customFormat="1" ht="21">
      <c r="A85" s="285">
        <v>4</v>
      </c>
      <c r="B85" s="255" t="s">
        <v>79</v>
      </c>
      <c r="C85" s="430"/>
      <c r="D85" s="256"/>
      <c r="E85" s="204">
        <f>C85*D85</f>
        <v>0</v>
      </c>
      <c r="F85" s="430"/>
      <c r="G85" s="256"/>
      <c r="H85" s="204">
        <f>F85*G85</f>
        <v>0</v>
      </c>
      <c r="I85" s="430"/>
      <c r="J85" s="256"/>
      <c r="K85" s="204">
        <f>I85*J85</f>
        <v>0</v>
      </c>
      <c r="L85" s="276">
        <f>SUM(K85,H85,E85)</f>
        <v>0</v>
      </c>
      <c r="M85" s="259"/>
      <c r="N85" s="260"/>
      <c r="O85" s="260"/>
      <c r="P85" s="321"/>
      <c r="Q85" s="321"/>
      <c r="R85" s="321"/>
      <c r="S85" s="321"/>
      <c r="T85" s="321"/>
      <c r="U85" s="321"/>
      <c r="V85" s="321"/>
      <c r="W85" s="321"/>
      <c r="X85" s="321"/>
      <c r="Y85" s="321"/>
      <c r="Z85" s="321"/>
    </row>
    <row r="86" spans="1:26" s="322" customFormat="1" ht="21">
      <c r="A86" s="285">
        <v>5</v>
      </c>
      <c r="B86" s="255" t="s">
        <v>79</v>
      </c>
      <c r="C86" s="430"/>
      <c r="D86" s="256"/>
      <c r="E86" s="204">
        <f>C86*D86</f>
        <v>0</v>
      </c>
      <c r="F86" s="430"/>
      <c r="G86" s="256"/>
      <c r="H86" s="204">
        <f>F86*G86</f>
        <v>0</v>
      </c>
      <c r="I86" s="430"/>
      <c r="J86" s="256"/>
      <c r="K86" s="204">
        <f>I86*J86</f>
        <v>0</v>
      </c>
      <c r="L86" s="276">
        <f>SUM(K86,H86,E86)</f>
        <v>0</v>
      </c>
      <c r="M86" s="259"/>
      <c r="N86" s="260"/>
      <c r="O86" s="260"/>
      <c r="P86" s="321"/>
      <c r="Q86" s="321"/>
      <c r="R86" s="321"/>
      <c r="S86" s="321"/>
      <c r="T86" s="321"/>
      <c r="U86" s="321"/>
      <c r="V86" s="321"/>
      <c r="W86" s="321"/>
      <c r="X86" s="321"/>
      <c r="Y86" s="321"/>
      <c r="Z86" s="321"/>
    </row>
    <row r="87" spans="1:26" s="275" customFormat="1" ht="21">
      <c r="A87" s="460" t="s">
        <v>179</v>
      </c>
      <c r="B87" s="461"/>
      <c r="C87" s="248">
        <f>SUBTOTAL(109,C88:C92)</f>
        <v>0</v>
      </c>
      <c r="D87" s="248">
        <f aca="true" t="shared" si="30" ref="D87:K87">SUBTOTAL(109,D88:D92)</f>
        <v>0</v>
      </c>
      <c r="E87" s="248">
        <f t="shared" si="30"/>
        <v>0</v>
      </c>
      <c r="F87" s="248">
        <f t="shared" si="30"/>
        <v>0</v>
      </c>
      <c r="G87" s="248">
        <f t="shared" si="30"/>
        <v>0</v>
      </c>
      <c r="H87" s="248">
        <f t="shared" si="30"/>
        <v>0</v>
      </c>
      <c r="I87" s="248">
        <f t="shared" si="30"/>
        <v>0</v>
      </c>
      <c r="J87" s="248">
        <f t="shared" si="30"/>
        <v>0</v>
      </c>
      <c r="K87" s="248">
        <f t="shared" si="30"/>
        <v>0</v>
      </c>
      <c r="L87" s="270">
        <f>SUBTOTAL(109,L88:L92)</f>
        <v>0</v>
      </c>
      <c r="M87" s="271">
        <f>SUM(L88:L92)</f>
        <v>0</v>
      </c>
      <c r="N87" s="272">
        <f>SUM(L88:L92)</f>
        <v>0</v>
      </c>
      <c r="O87" s="289"/>
      <c r="P87" s="273"/>
      <c r="Q87" s="273"/>
      <c r="R87" s="273"/>
      <c r="S87" s="273"/>
      <c r="T87" s="273"/>
      <c r="U87" s="273"/>
      <c r="V87" s="273"/>
      <c r="W87" s="273"/>
      <c r="X87" s="273"/>
      <c r="Y87" s="273"/>
      <c r="Z87" s="274"/>
    </row>
    <row r="88" spans="1:26" s="262" customFormat="1" ht="21">
      <c r="A88" s="285">
        <v>1</v>
      </c>
      <c r="B88" s="255" t="s">
        <v>80</v>
      </c>
      <c r="C88" s="430"/>
      <c r="D88" s="256"/>
      <c r="E88" s="204">
        <f>C88*D88</f>
        <v>0</v>
      </c>
      <c r="F88" s="430"/>
      <c r="G88" s="256"/>
      <c r="H88" s="204">
        <f>F88*G88</f>
        <v>0</v>
      </c>
      <c r="I88" s="430"/>
      <c r="J88" s="256"/>
      <c r="K88" s="204">
        <f>I88*J88</f>
        <v>0</v>
      </c>
      <c r="L88" s="276">
        <f>SUM(K88,H88,E88)</f>
        <v>0</v>
      </c>
      <c r="M88" s="259"/>
      <c r="N88" s="260"/>
      <c r="O88" s="260"/>
      <c r="P88" s="261"/>
      <c r="Q88" s="261"/>
      <c r="R88" s="261"/>
      <c r="S88" s="261"/>
      <c r="T88" s="261"/>
      <c r="U88" s="261"/>
      <c r="V88" s="261"/>
      <c r="W88" s="261"/>
      <c r="X88" s="261"/>
      <c r="Y88" s="261"/>
      <c r="Z88" s="261"/>
    </row>
    <row r="89" spans="1:15" s="323" customFormat="1" ht="21">
      <c r="A89" s="285">
        <v>2</v>
      </c>
      <c r="B89" s="255" t="s">
        <v>80</v>
      </c>
      <c r="C89" s="430"/>
      <c r="D89" s="256"/>
      <c r="E89" s="204">
        <f>C89*D89</f>
        <v>0</v>
      </c>
      <c r="F89" s="430"/>
      <c r="G89" s="256"/>
      <c r="H89" s="204">
        <f>F89*G89</f>
        <v>0</v>
      </c>
      <c r="I89" s="430"/>
      <c r="J89" s="256"/>
      <c r="K89" s="204">
        <f>I89*J89</f>
        <v>0</v>
      </c>
      <c r="L89" s="299">
        <f>SUM(K89,H89,E89)</f>
        <v>0</v>
      </c>
      <c r="M89" s="304"/>
      <c r="N89" s="305"/>
      <c r="O89" s="305"/>
    </row>
    <row r="90" spans="1:15" s="326" customFormat="1" ht="21">
      <c r="A90" s="285">
        <v>3</v>
      </c>
      <c r="B90" s="255" t="s">
        <v>80</v>
      </c>
      <c r="C90" s="430"/>
      <c r="D90" s="256"/>
      <c r="E90" s="204">
        <f>C90*D90</f>
        <v>0</v>
      </c>
      <c r="F90" s="430"/>
      <c r="G90" s="256"/>
      <c r="H90" s="204">
        <f>F90*G90</f>
        <v>0</v>
      </c>
      <c r="I90" s="430"/>
      <c r="J90" s="256"/>
      <c r="K90" s="204">
        <f>I90*J90</f>
        <v>0</v>
      </c>
      <c r="L90" s="303">
        <f>SUM(K90,H90,E90)</f>
        <v>0</v>
      </c>
      <c r="M90" s="324"/>
      <c r="N90" s="325"/>
      <c r="O90" s="325"/>
    </row>
    <row r="91" spans="1:15" s="326" customFormat="1" ht="21">
      <c r="A91" s="285">
        <v>4</v>
      </c>
      <c r="B91" s="255" t="s">
        <v>80</v>
      </c>
      <c r="C91" s="430"/>
      <c r="D91" s="256"/>
      <c r="E91" s="204">
        <f>C91*D91</f>
        <v>0</v>
      </c>
      <c r="F91" s="430"/>
      <c r="G91" s="256"/>
      <c r="H91" s="204">
        <f>F91*G91</f>
        <v>0</v>
      </c>
      <c r="I91" s="430"/>
      <c r="J91" s="256"/>
      <c r="K91" s="204">
        <f>I91*J91</f>
        <v>0</v>
      </c>
      <c r="L91" s="303">
        <f>SUM(K91,H91,E91)</f>
        <v>0</v>
      </c>
      <c r="M91" s="324"/>
      <c r="N91" s="325"/>
      <c r="O91" s="325"/>
    </row>
    <row r="92" spans="1:15" s="329" customFormat="1" ht="21">
      <c r="A92" s="294">
        <v>5</v>
      </c>
      <c r="B92" s="295" t="s">
        <v>80</v>
      </c>
      <c r="C92" s="431"/>
      <c r="D92" s="296"/>
      <c r="E92" s="310">
        <f>C92*D92</f>
        <v>0</v>
      </c>
      <c r="F92" s="431"/>
      <c r="G92" s="296"/>
      <c r="H92" s="310">
        <f>F92*G92</f>
        <v>0</v>
      </c>
      <c r="I92" s="431"/>
      <c r="J92" s="296"/>
      <c r="K92" s="310">
        <f>I92*J92</f>
        <v>0</v>
      </c>
      <c r="L92" s="311">
        <f>SUM(K92,H92,E92)</f>
        <v>0</v>
      </c>
      <c r="M92" s="327"/>
      <c r="N92" s="328"/>
      <c r="O92" s="328"/>
    </row>
    <row r="93" spans="1:15" ht="21">
      <c r="A93" s="460" t="s">
        <v>51</v>
      </c>
      <c r="B93" s="461"/>
      <c r="C93" s="248">
        <f>SUBTOTAL(109,C94:C98)</f>
        <v>0</v>
      </c>
      <c r="D93" s="248">
        <f aca="true" t="shared" si="31" ref="D93:K93">SUBTOTAL(109,D94:D98)</f>
        <v>0</v>
      </c>
      <c r="E93" s="248">
        <f t="shared" si="31"/>
        <v>0</v>
      </c>
      <c r="F93" s="248">
        <f t="shared" si="31"/>
        <v>0</v>
      </c>
      <c r="G93" s="248">
        <f t="shared" si="31"/>
        <v>0</v>
      </c>
      <c r="H93" s="248">
        <f t="shared" si="31"/>
        <v>0</v>
      </c>
      <c r="I93" s="248">
        <f t="shared" si="31"/>
        <v>0</v>
      </c>
      <c r="J93" s="248">
        <f t="shared" si="31"/>
        <v>0</v>
      </c>
      <c r="K93" s="248">
        <f t="shared" si="31"/>
        <v>0</v>
      </c>
      <c r="L93" s="270">
        <f>SUBTOTAL(109,L94:L98)</f>
        <v>0</v>
      </c>
      <c r="N93" s="239"/>
      <c r="O93" s="330"/>
    </row>
    <row r="94" spans="1:12" ht="21">
      <c r="A94" s="285">
        <v>1</v>
      </c>
      <c r="B94" s="255" t="s">
        <v>120</v>
      </c>
      <c r="C94" s="430"/>
      <c r="D94" s="256"/>
      <c r="E94" s="204">
        <f>C94*D94</f>
        <v>0</v>
      </c>
      <c r="F94" s="430"/>
      <c r="G94" s="256"/>
      <c r="H94" s="204">
        <f>F94*G94</f>
        <v>0</v>
      </c>
      <c r="I94" s="430"/>
      <c r="J94" s="256"/>
      <c r="K94" s="204">
        <f>I94*J94</f>
        <v>0</v>
      </c>
      <c r="L94" s="276">
        <f>SUM(K94,H94,E94)</f>
        <v>0</v>
      </c>
    </row>
    <row r="95" spans="1:12" ht="21">
      <c r="A95" s="285">
        <v>2</v>
      </c>
      <c r="B95" s="255" t="s">
        <v>120</v>
      </c>
      <c r="C95" s="430"/>
      <c r="D95" s="256"/>
      <c r="E95" s="204">
        <f>C95*D95</f>
        <v>0</v>
      </c>
      <c r="F95" s="430"/>
      <c r="G95" s="256"/>
      <c r="H95" s="204">
        <f>F95*G95</f>
        <v>0</v>
      </c>
      <c r="I95" s="430"/>
      <c r="J95" s="256"/>
      <c r="K95" s="204">
        <f>I95*J95</f>
        <v>0</v>
      </c>
      <c r="L95" s="276">
        <f>SUM(K95,H95,E95)</f>
        <v>0</v>
      </c>
    </row>
    <row r="96" spans="1:12" ht="21">
      <c r="A96" s="285">
        <v>3</v>
      </c>
      <c r="B96" s="255" t="s">
        <v>120</v>
      </c>
      <c r="C96" s="430"/>
      <c r="D96" s="256"/>
      <c r="E96" s="204">
        <f>C96*D96</f>
        <v>0</v>
      </c>
      <c r="F96" s="430"/>
      <c r="G96" s="256"/>
      <c r="H96" s="204">
        <f>F96*G96</f>
        <v>0</v>
      </c>
      <c r="I96" s="430"/>
      <c r="J96" s="256"/>
      <c r="K96" s="204">
        <f>I96*J96</f>
        <v>0</v>
      </c>
      <c r="L96" s="276">
        <f>SUM(K96,H96,E96)</f>
        <v>0</v>
      </c>
    </row>
    <row r="97" spans="1:12" ht="21">
      <c r="A97" s="285">
        <v>4</v>
      </c>
      <c r="B97" s="255" t="s">
        <v>120</v>
      </c>
      <c r="C97" s="430"/>
      <c r="D97" s="256"/>
      <c r="E97" s="204">
        <f>C97*D97</f>
        <v>0</v>
      </c>
      <c r="F97" s="430"/>
      <c r="G97" s="256"/>
      <c r="H97" s="204">
        <f>F97*G97</f>
        <v>0</v>
      </c>
      <c r="I97" s="430"/>
      <c r="J97" s="256"/>
      <c r="K97" s="204">
        <f>I97*J97</f>
        <v>0</v>
      </c>
      <c r="L97" s="276">
        <f>SUM(K97,H97,E97)</f>
        <v>0</v>
      </c>
    </row>
    <row r="98" spans="1:12" ht="21">
      <c r="A98" s="294">
        <v>5</v>
      </c>
      <c r="B98" s="255" t="s">
        <v>120</v>
      </c>
      <c r="C98" s="431"/>
      <c r="D98" s="296"/>
      <c r="E98" s="310">
        <f>C98*D98</f>
        <v>0</v>
      </c>
      <c r="F98" s="431"/>
      <c r="G98" s="296"/>
      <c r="H98" s="310">
        <f>F98*G98</f>
        <v>0</v>
      </c>
      <c r="I98" s="431"/>
      <c r="J98" s="296"/>
      <c r="K98" s="310">
        <f>I98*J98</f>
        <v>0</v>
      </c>
      <c r="L98" s="298">
        <f>SUM(K98,H98,E98)</f>
        <v>0</v>
      </c>
    </row>
    <row r="99" spans="1:12" ht="21">
      <c r="A99" s="460" t="s">
        <v>180</v>
      </c>
      <c r="B99" s="461"/>
      <c r="C99" s="248">
        <f aca="true" t="shared" si="32" ref="C99:L99">SUBTOTAL(109,C100:C104)</f>
        <v>0</v>
      </c>
      <c r="D99" s="248">
        <f t="shared" si="32"/>
        <v>0</v>
      </c>
      <c r="E99" s="248">
        <f t="shared" si="32"/>
        <v>0</v>
      </c>
      <c r="F99" s="248">
        <f t="shared" si="32"/>
        <v>0</v>
      </c>
      <c r="G99" s="248">
        <f t="shared" si="32"/>
        <v>0</v>
      </c>
      <c r="H99" s="248">
        <f t="shared" si="32"/>
        <v>0</v>
      </c>
      <c r="I99" s="248">
        <f t="shared" si="32"/>
        <v>0</v>
      </c>
      <c r="J99" s="248">
        <f t="shared" si="32"/>
        <v>0</v>
      </c>
      <c r="K99" s="248">
        <f t="shared" si="32"/>
        <v>0</v>
      </c>
      <c r="L99" s="270">
        <f t="shared" si="32"/>
        <v>0</v>
      </c>
    </row>
    <row r="100" spans="1:12" ht="21">
      <c r="A100" s="285">
        <v>1</v>
      </c>
      <c r="B100" s="255" t="s">
        <v>121</v>
      </c>
      <c r="C100" s="430"/>
      <c r="D100" s="256"/>
      <c r="E100" s="204">
        <f>C100*D100</f>
        <v>0</v>
      </c>
      <c r="F100" s="430"/>
      <c r="G100" s="256"/>
      <c r="H100" s="204">
        <f>F100*G100</f>
        <v>0</v>
      </c>
      <c r="I100" s="430"/>
      <c r="J100" s="256"/>
      <c r="K100" s="204">
        <f>I100*J100</f>
        <v>0</v>
      </c>
      <c r="L100" s="276">
        <f>SUM(K100,H100,E100)</f>
        <v>0</v>
      </c>
    </row>
    <row r="101" spans="1:12" ht="21">
      <c r="A101" s="365">
        <v>2</v>
      </c>
      <c r="B101" s="255" t="s">
        <v>121</v>
      </c>
      <c r="C101" s="432"/>
      <c r="D101" s="367"/>
      <c r="E101" s="263">
        <f>C101*D101</f>
        <v>0</v>
      </c>
      <c r="F101" s="432"/>
      <c r="G101" s="367"/>
      <c r="H101" s="263">
        <f>F101*G101</f>
        <v>0</v>
      </c>
      <c r="I101" s="432"/>
      <c r="J101" s="367"/>
      <c r="K101" s="263">
        <f>I101*J101</f>
        <v>0</v>
      </c>
      <c r="L101" s="368">
        <f>SUM(K101,H101,E101)</f>
        <v>0</v>
      </c>
    </row>
    <row r="102" spans="1:12" ht="21">
      <c r="A102" s="365">
        <v>3</v>
      </c>
      <c r="B102" s="255" t="s">
        <v>121</v>
      </c>
      <c r="C102" s="432"/>
      <c r="D102" s="367"/>
      <c r="E102" s="263">
        <f>C102*D102</f>
        <v>0</v>
      </c>
      <c r="F102" s="432"/>
      <c r="G102" s="367"/>
      <c r="H102" s="263">
        <f>F102*G102</f>
        <v>0</v>
      </c>
      <c r="I102" s="432"/>
      <c r="J102" s="367"/>
      <c r="K102" s="263">
        <f>I102*J102</f>
        <v>0</v>
      </c>
      <c r="L102" s="368">
        <f>SUM(K102,H102,E102)</f>
        <v>0</v>
      </c>
    </row>
    <row r="103" spans="1:12" ht="21">
      <c r="A103" s="365">
        <v>4</v>
      </c>
      <c r="B103" s="255" t="s">
        <v>121</v>
      </c>
      <c r="C103" s="432"/>
      <c r="D103" s="367"/>
      <c r="E103" s="263">
        <f>C103*D103</f>
        <v>0</v>
      </c>
      <c r="F103" s="432"/>
      <c r="G103" s="367"/>
      <c r="H103" s="263">
        <f>F103*G103</f>
        <v>0</v>
      </c>
      <c r="I103" s="432"/>
      <c r="J103" s="367"/>
      <c r="K103" s="263">
        <f>I103*J103</f>
        <v>0</v>
      </c>
      <c r="L103" s="368">
        <f>SUM(K103,H103,E103)</f>
        <v>0</v>
      </c>
    </row>
    <row r="104" spans="1:12" ht="21">
      <c r="A104" s="365">
        <v>5</v>
      </c>
      <c r="B104" s="255" t="s">
        <v>121</v>
      </c>
      <c r="C104" s="432"/>
      <c r="D104" s="367"/>
      <c r="E104" s="263">
        <f>C104*D104</f>
        <v>0</v>
      </c>
      <c r="F104" s="432"/>
      <c r="G104" s="367"/>
      <c r="H104" s="263">
        <f>F104*G104</f>
        <v>0</v>
      </c>
      <c r="I104" s="432"/>
      <c r="J104" s="367"/>
      <c r="K104" s="263">
        <f>I104*J104</f>
        <v>0</v>
      </c>
      <c r="L104" s="368">
        <f>SUM(K104,H104,E104)</f>
        <v>0</v>
      </c>
    </row>
    <row r="105" spans="1:12" ht="21">
      <c r="A105" s="460" t="s">
        <v>71</v>
      </c>
      <c r="B105" s="461"/>
      <c r="C105" s="248">
        <f>SUBTOTAL(109,C106:C110)</f>
        <v>0</v>
      </c>
      <c r="D105" s="248">
        <f aca="true" t="shared" si="33" ref="D105:L105">SUBTOTAL(109,D106:D110)</f>
        <v>0</v>
      </c>
      <c r="E105" s="248">
        <f>SUBTOTAL(109,E106:E110)</f>
        <v>0</v>
      </c>
      <c r="F105" s="248">
        <f t="shared" si="33"/>
        <v>0</v>
      </c>
      <c r="G105" s="248">
        <f t="shared" si="33"/>
        <v>0</v>
      </c>
      <c r="H105" s="248">
        <f t="shared" si="33"/>
        <v>0</v>
      </c>
      <c r="I105" s="248">
        <f t="shared" si="33"/>
        <v>0</v>
      </c>
      <c r="J105" s="248">
        <f t="shared" si="33"/>
        <v>0</v>
      </c>
      <c r="K105" s="248">
        <f t="shared" si="33"/>
        <v>0</v>
      </c>
      <c r="L105" s="270">
        <f t="shared" si="33"/>
        <v>0</v>
      </c>
    </row>
    <row r="106" spans="1:12" ht="21">
      <c r="A106" s="285">
        <v>1</v>
      </c>
      <c r="B106" s="255" t="s">
        <v>122</v>
      </c>
      <c r="C106" s="430"/>
      <c r="D106" s="256"/>
      <c r="E106" s="204">
        <f>C106*D106</f>
        <v>0</v>
      </c>
      <c r="F106" s="430"/>
      <c r="G106" s="256"/>
      <c r="H106" s="204">
        <f>F106*G106</f>
        <v>0</v>
      </c>
      <c r="I106" s="430"/>
      <c r="J106" s="256"/>
      <c r="K106" s="204">
        <f>I106*J106</f>
        <v>0</v>
      </c>
      <c r="L106" s="276">
        <f>SUM(K106,H106,E106)</f>
        <v>0</v>
      </c>
    </row>
    <row r="107" spans="1:12" ht="21">
      <c r="A107" s="365">
        <v>2</v>
      </c>
      <c r="B107" s="255" t="s">
        <v>122</v>
      </c>
      <c r="C107" s="432"/>
      <c r="D107" s="367"/>
      <c r="E107" s="263">
        <f>C107*D107</f>
        <v>0</v>
      </c>
      <c r="F107" s="432"/>
      <c r="G107" s="367"/>
      <c r="H107" s="263">
        <f>F107*G107</f>
        <v>0</v>
      </c>
      <c r="I107" s="432"/>
      <c r="J107" s="367"/>
      <c r="K107" s="263">
        <f>I107*J107</f>
        <v>0</v>
      </c>
      <c r="L107" s="368">
        <f>SUM(K107,H107,E107)</f>
        <v>0</v>
      </c>
    </row>
    <row r="108" spans="1:12" ht="21">
      <c r="A108" s="365">
        <v>3</v>
      </c>
      <c r="B108" s="255" t="s">
        <v>122</v>
      </c>
      <c r="C108" s="432"/>
      <c r="D108" s="367"/>
      <c r="E108" s="263">
        <f>C108*D108</f>
        <v>0</v>
      </c>
      <c r="F108" s="432"/>
      <c r="G108" s="367"/>
      <c r="H108" s="263">
        <f>F108*G108</f>
        <v>0</v>
      </c>
      <c r="I108" s="432"/>
      <c r="J108" s="367"/>
      <c r="K108" s="263">
        <f>I108*J108</f>
        <v>0</v>
      </c>
      <c r="L108" s="368">
        <f>SUM(K108,H108,E108)</f>
        <v>0</v>
      </c>
    </row>
    <row r="109" spans="1:12" ht="21">
      <c r="A109" s="365">
        <v>4</v>
      </c>
      <c r="B109" s="255" t="s">
        <v>122</v>
      </c>
      <c r="C109" s="432"/>
      <c r="D109" s="367"/>
      <c r="E109" s="263">
        <f>C109*D109</f>
        <v>0</v>
      </c>
      <c r="F109" s="432"/>
      <c r="G109" s="367"/>
      <c r="H109" s="263">
        <f>F109*G109</f>
        <v>0</v>
      </c>
      <c r="I109" s="432"/>
      <c r="J109" s="367"/>
      <c r="K109" s="263">
        <f>I109*J109</f>
        <v>0</v>
      </c>
      <c r="L109" s="368">
        <f>SUM(K109,H109,E109)</f>
        <v>0</v>
      </c>
    </row>
    <row r="110" spans="1:12" ht="21">
      <c r="A110" s="294">
        <v>5</v>
      </c>
      <c r="B110" s="255" t="s">
        <v>122</v>
      </c>
      <c r="C110" s="431"/>
      <c r="D110" s="296"/>
      <c r="E110" s="310">
        <f>C110*D110</f>
        <v>0</v>
      </c>
      <c r="F110" s="431"/>
      <c r="G110" s="296"/>
      <c r="H110" s="310">
        <f>F110*G110</f>
        <v>0</v>
      </c>
      <c r="I110" s="431"/>
      <c r="J110" s="296"/>
      <c r="K110" s="310">
        <f>I110*J110</f>
        <v>0</v>
      </c>
      <c r="L110" s="298">
        <f>SUM(K110,H110,E110)</f>
        <v>0</v>
      </c>
    </row>
    <row r="111" spans="1:12" ht="21">
      <c r="A111" s="460" t="s">
        <v>130</v>
      </c>
      <c r="B111" s="461"/>
      <c r="C111" s="248">
        <f>SUBTOTAL(109,C112:C116)</f>
        <v>0</v>
      </c>
      <c r="D111" s="248">
        <f aca="true" t="shared" si="34" ref="D111:L111">SUBTOTAL(109,D112:D116)</f>
        <v>0</v>
      </c>
      <c r="E111" s="248">
        <f t="shared" si="34"/>
        <v>0</v>
      </c>
      <c r="F111" s="248">
        <f t="shared" si="34"/>
        <v>0</v>
      </c>
      <c r="G111" s="248">
        <f t="shared" si="34"/>
        <v>0</v>
      </c>
      <c r="H111" s="248">
        <f t="shared" si="34"/>
        <v>0</v>
      </c>
      <c r="I111" s="248">
        <f t="shared" si="34"/>
        <v>0</v>
      </c>
      <c r="J111" s="248">
        <f t="shared" si="34"/>
        <v>0</v>
      </c>
      <c r="K111" s="248">
        <f t="shared" si="34"/>
        <v>0</v>
      </c>
      <c r="L111" s="270">
        <f t="shared" si="34"/>
        <v>0</v>
      </c>
    </row>
    <row r="112" spans="1:12" ht="21">
      <c r="A112" s="285">
        <v>1</v>
      </c>
      <c r="B112" s="255" t="s">
        <v>142</v>
      </c>
      <c r="C112" s="430"/>
      <c r="D112" s="256"/>
      <c r="E112" s="204">
        <f>C112*D112</f>
        <v>0</v>
      </c>
      <c r="F112" s="430"/>
      <c r="G112" s="256"/>
      <c r="H112" s="204">
        <f>F112*G112</f>
        <v>0</v>
      </c>
      <c r="I112" s="430"/>
      <c r="J112" s="256"/>
      <c r="K112" s="204">
        <f>I112*J112</f>
        <v>0</v>
      </c>
      <c r="L112" s="276">
        <f>SUM(K112,H112,E112)</f>
        <v>0</v>
      </c>
    </row>
    <row r="113" spans="1:12" ht="21">
      <c r="A113" s="365">
        <v>2</v>
      </c>
      <c r="B113" s="366" t="s">
        <v>142</v>
      </c>
      <c r="C113" s="432"/>
      <c r="D113" s="367"/>
      <c r="E113" s="263">
        <f>C113*D113</f>
        <v>0</v>
      </c>
      <c r="F113" s="432"/>
      <c r="G113" s="367"/>
      <c r="H113" s="263">
        <f>F113*G113</f>
        <v>0</v>
      </c>
      <c r="I113" s="432"/>
      <c r="J113" s="367"/>
      <c r="K113" s="263">
        <f>I113*J113</f>
        <v>0</v>
      </c>
      <c r="L113" s="368">
        <f>SUM(K113,H113,E113)</f>
        <v>0</v>
      </c>
    </row>
    <row r="114" spans="1:12" ht="21">
      <c r="A114" s="365">
        <v>3</v>
      </c>
      <c r="B114" s="366" t="s">
        <v>142</v>
      </c>
      <c r="C114" s="432"/>
      <c r="D114" s="367"/>
      <c r="E114" s="263">
        <f>C114*D114</f>
        <v>0</v>
      </c>
      <c r="F114" s="432"/>
      <c r="G114" s="367"/>
      <c r="H114" s="263">
        <f>F114*G114</f>
        <v>0</v>
      </c>
      <c r="I114" s="432"/>
      <c r="J114" s="367"/>
      <c r="K114" s="263">
        <f>I114*J114</f>
        <v>0</v>
      </c>
      <c r="L114" s="368">
        <f>SUM(K114,H114,E114)</f>
        <v>0</v>
      </c>
    </row>
    <row r="115" spans="1:12" ht="21">
      <c r="A115" s="365">
        <v>4</v>
      </c>
      <c r="B115" s="366" t="s">
        <v>142</v>
      </c>
      <c r="C115" s="432"/>
      <c r="D115" s="367"/>
      <c r="E115" s="263">
        <f>C115*D115</f>
        <v>0</v>
      </c>
      <c r="F115" s="432"/>
      <c r="G115" s="367"/>
      <c r="H115" s="263">
        <f>F115*G115</f>
        <v>0</v>
      </c>
      <c r="I115" s="432"/>
      <c r="J115" s="367"/>
      <c r="K115" s="263">
        <f>I115*J115</f>
        <v>0</v>
      </c>
      <c r="L115" s="368">
        <f>SUM(K115,H115,E115)</f>
        <v>0</v>
      </c>
    </row>
    <row r="116" spans="1:12" ht="21">
      <c r="A116" s="365">
        <v>5</v>
      </c>
      <c r="B116" s="366" t="s">
        <v>142</v>
      </c>
      <c r="C116" s="432"/>
      <c r="D116" s="367"/>
      <c r="E116" s="263">
        <f>C116*D116</f>
        <v>0</v>
      </c>
      <c r="F116" s="432"/>
      <c r="G116" s="367"/>
      <c r="H116" s="263">
        <f>F116*G116</f>
        <v>0</v>
      </c>
      <c r="I116" s="432"/>
      <c r="J116" s="367"/>
      <c r="K116" s="263">
        <f>I116*J116</f>
        <v>0</v>
      </c>
      <c r="L116" s="368">
        <f>SUM(K116,H116,E116)</f>
        <v>0</v>
      </c>
    </row>
    <row r="117" spans="1:12" ht="21">
      <c r="A117" s="369"/>
      <c r="B117" s="370" t="s">
        <v>3</v>
      </c>
      <c r="C117" s="371">
        <f aca="true" t="shared" si="35" ref="C117:L117">SUM(C111,C105,C99,C93,C87,C81,C73,C68,C62,C55,C49,C40,C36,C22,C14,C5)</f>
        <v>0</v>
      </c>
      <c r="D117" s="371">
        <f t="shared" si="35"/>
        <v>0</v>
      </c>
      <c r="E117" s="371">
        <f t="shared" si="35"/>
        <v>0</v>
      </c>
      <c r="F117" s="371">
        <f t="shared" si="35"/>
        <v>0</v>
      </c>
      <c r="G117" s="371">
        <f t="shared" si="35"/>
        <v>0</v>
      </c>
      <c r="H117" s="371">
        <f t="shared" si="35"/>
        <v>0</v>
      </c>
      <c r="I117" s="371">
        <f t="shared" si="35"/>
        <v>0</v>
      </c>
      <c r="J117" s="371">
        <f t="shared" si="35"/>
        <v>0</v>
      </c>
      <c r="K117" s="371">
        <f t="shared" si="35"/>
        <v>0</v>
      </c>
      <c r="L117" s="371">
        <f t="shared" si="35"/>
        <v>0</v>
      </c>
    </row>
  </sheetData>
  <sheetProtection/>
  <mergeCells count="22">
    <mergeCell ref="A111:B111"/>
    <mergeCell ref="A105:B105"/>
    <mergeCell ref="A87:B87"/>
    <mergeCell ref="A49:B49"/>
    <mergeCell ref="A55:B55"/>
    <mergeCell ref="A62:B62"/>
    <mergeCell ref="A68:B68"/>
    <mergeCell ref="A22:B22"/>
    <mergeCell ref="A5:B5"/>
    <mergeCell ref="A99:B99"/>
    <mergeCell ref="A93:B93"/>
    <mergeCell ref="A36:B36"/>
    <mergeCell ref="A40:B40"/>
    <mergeCell ref="A73:B73"/>
    <mergeCell ref="A81:B81"/>
    <mergeCell ref="A1:L1"/>
    <mergeCell ref="A3:B4"/>
    <mergeCell ref="C3:E3"/>
    <mergeCell ref="A14:B14"/>
    <mergeCell ref="L3:L4"/>
    <mergeCell ref="F3:H3"/>
    <mergeCell ref="I3:K3"/>
  </mergeCells>
  <printOptions horizontalCentered="1"/>
  <pageMargins left="0" right="0" top="0.3937007874015748" bottom="0.5905511811023623" header="0" footer="0.5511811023622047"/>
  <pageSetup horizontalDpi="600" verticalDpi="600" orientation="landscape" paperSize="9" scale="71" r:id="rId1"/>
  <rowBreaks count="2" manualBreakCount="2">
    <brk id="35" max="11" man="1"/>
    <brk id="104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Z109"/>
  <sheetViews>
    <sheetView view="pageBreakPreview" zoomScale="80" zoomScaleSheetLayoutView="80" zoomScalePageLayoutView="0" workbookViewId="0" topLeftCell="A1">
      <pane ySplit="4" topLeftCell="A94" activePane="bottomLeft" state="frozen"/>
      <selection pane="topLeft" activeCell="A1" sqref="A1"/>
      <selection pane="bottomLeft" activeCell="B107" sqref="B107"/>
    </sheetView>
  </sheetViews>
  <sheetFormatPr defaultColWidth="9.140625" defaultRowHeight="12.75"/>
  <cols>
    <col min="1" max="1" width="3.421875" style="64" bestFit="1" customWidth="1"/>
    <col min="2" max="2" width="76.00390625" style="64" bestFit="1" customWidth="1"/>
    <col min="3" max="3" width="11.421875" style="64" bestFit="1" customWidth="1"/>
    <col min="4" max="4" width="13.7109375" style="64" bestFit="1" customWidth="1"/>
    <col min="5" max="5" width="11.7109375" style="64" bestFit="1" customWidth="1"/>
    <col min="6" max="6" width="11.421875" style="64" bestFit="1" customWidth="1"/>
    <col min="7" max="7" width="13.7109375" style="64" bestFit="1" customWidth="1"/>
    <col min="8" max="8" width="11.8515625" style="64" bestFit="1" customWidth="1"/>
    <col min="9" max="9" width="11.421875" style="64" bestFit="1" customWidth="1"/>
    <col min="10" max="10" width="13.7109375" style="64" bestFit="1" customWidth="1"/>
    <col min="11" max="11" width="12.00390625" style="64" bestFit="1" customWidth="1"/>
    <col min="12" max="12" width="14.140625" style="65" bestFit="1" customWidth="1"/>
    <col min="13" max="13" width="12.7109375" style="121" bestFit="1" customWidth="1"/>
    <col min="14" max="14" width="12.7109375" style="66" bestFit="1" customWidth="1"/>
    <col min="15" max="26" width="9.140625" style="66" customWidth="1"/>
    <col min="27" max="16384" width="9.140625" style="64" customWidth="1"/>
  </cols>
  <sheetData>
    <row r="1" spans="1:12" ht="26.25">
      <c r="A1" s="462" t="s">
        <v>181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4"/>
    </row>
    <row r="2" spans="1:12" ht="26.25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</row>
    <row r="3" spans="1:26" s="335" customFormat="1" ht="20.25" customHeight="1">
      <c r="A3" s="457" t="s">
        <v>0</v>
      </c>
      <c r="B3" s="457"/>
      <c r="C3" s="457" t="s">
        <v>100</v>
      </c>
      <c r="D3" s="457"/>
      <c r="E3" s="457"/>
      <c r="F3" s="457" t="s">
        <v>101</v>
      </c>
      <c r="G3" s="457"/>
      <c r="H3" s="457"/>
      <c r="I3" s="457" t="s">
        <v>103</v>
      </c>
      <c r="J3" s="457"/>
      <c r="K3" s="457"/>
      <c r="L3" s="459" t="s">
        <v>52</v>
      </c>
      <c r="M3" s="243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</row>
    <row r="4" spans="1:26" s="335" customFormat="1" ht="78.75">
      <c r="A4" s="457"/>
      <c r="B4" s="457"/>
      <c r="C4" s="247" t="s">
        <v>16</v>
      </c>
      <c r="D4" s="247" t="s">
        <v>13</v>
      </c>
      <c r="E4" s="247" t="s">
        <v>10</v>
      </c>
      <c r="F4" s="247" t="s">
        <v>17</v>
      </c>
      <c r="G4" s="247" t="s">
        <v>14</v>
      </c>
      <c r="H4" s="247" t="s">
        <v>11</v>
      </c>
      <c r="I4" s="247" t="s">
        <v>18</v>
      </c>
      <c r="J4" s="247" t="s">
        <v>15</v>
      </c>
      <c r="K4" s="247" t="s">
        <v>12</v>
      </c>
      <c r="L4" s="459"/>
      <c r="M4" s="243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</row>
    <row r="5" spans="1:14" s="252" customFormat="1" ht="21">
      <c r="A5" s="458" t="s">
        <v>128</v>
      </c>
      <c r="B5" s="458"/>
      <c r="C5" s="248">
        <f>SUBTOTAL(109,C6:C13)</f>
        <v>0</v>
      </c>
      <c r="D5" s="248">
        <f aca="true" t="shared" si="0" ref="D5:L5">SUBTOTAL(109,D6:D13)</f>
        <v>0</v>
      </c>
      <c r="E5" s="248">
        <f t="shared" si="0"/>
        <v>0</v>
      </c>
      <c r="F5" s="248">
        <f t="shared" si="0"/>
        <v>0</v>
      </c>
      <c r="G5" s="248">
        <f t="shared" si="0"/>
        <v>0</v>
      </c>
      <c r="H5" s="248">
        <f t="shared" si="0"/>
        <v>0</v>
      </c>
      <c r="I5" s="248">
        <f t="shared" si="0"/>
        <v>0</v>
      </c>
      <c r="J5" s="248">
        <f t="shared" si="0"/>
        <v>0</v>
      </c>
      <c r="K5" s="248">
        <f t="shared" si="0"/>
        <v>0</v>
      </c>
      <c r="L5" s="249">
        <f t="shared" si="0"/>
        <v>0</v>
      </c>
      <c r="M5" s="336">
        <f>SUM(L6:L13)</f>
        <v>0</v>
      </c>
      <c r="N5" s="251">
        <f>SUM(L6:L13)-L5</f>
        <v>0</v>
      </c>
    </row>
    <row r="6" spans="1:26" s="333" customFormat="1" ht="21">
      <c r="A6" s="254">
        <v>1</v>
      </c>
      <c r="B6" s="255" t="s">
        <v>72</v>
      </c>
      <c r="C6" s="383"/>
      <c r="D6" s="256"/>
      <c r="E6" s="204">
        <f>C6*D6</f>
        <v>0</v>
      </c>
      <c r="F6" s="383"/>
      <c r="G6" s="256"/>
      <c r="H6" s="204">
        <f>F6*G6</f>
        <v>0</v>
      </c>
      <c r="I6" s="383"/>
      <c r="J6" s="256"/>
      <c r="K6" s="204">
        <f>I6*J6</f>
        <v>0</v>
      </c>
      <c r="L6" s="258">
        <f aca="true" t="shared" si="1" ref="L6:L13">SUM(K6,H6,E6)</f>
        <v>0</v>
      </c>
      <c r="M6" s="259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</row>
    <row r="7" spans="1:26" s="333" customFormat="1" ht="21">
      <c r="A7" s="264">
        <v>2</v>
      </c>
      <c r="B7" s="287" t="s">
        <v>72</v>
      </c>
      <c r="C7" s="383"/>
      <c r="D7" s="204"/>
      <c r="E7" s="204">
        <f aca="true" t="shared" si="2" ref="E7:E12">C7*D7</f>
        <v>0</v>
      </c>
      <c r="F7" s="383"/>
      <c r="G7" s="204"/>
      <c r="H7" s="204">
        <f aca="true" t="shared" si="3" ref="H7:H13">F7*G7</f>
        <v>0</v>
      </c>
      <c r="I7" s="383"/>
      <c r="J7" s="256"/>
      <c r="K7" s="204">
        <f aca="true" t="shared" si="4" ref="K7:K13">I7*J7</f>
        <v>0</v>
      </c>
      <c r="L7" s="265">
        <f t="shared" si="1"/>
        <v>0</v>
      </c>
      <c r="M7" s="259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</row>
    <row r="8" spans="1:26" s="333" customFormat="1" ht="21">
      <c r="A8" s="264">
        <v>3</v>
      </c>
      <c r="B8" s="287" t="s">
        <v>72</v>
      </c>
      <c r="C8" s="383"/>
      <c r="D8" s="204"/>
      <c r="E8" s="204">
        <f t="shared" si="2"/>
        <v>0</v>
      </c>
      <c r="F8" s="383"/>
      <c r="G8" s="204"/>
      <c r="H8" s="204">
        <f t="shared" si="3"/>
        <v>0</v>
      </c>
      <c r="I8" s="383"/>
      <c r="J8" s="256"/>
      <c r="K8" s="204">
        <f t="shared" si="4"/>
        <v>0</v>
      </c>
      <c r="L8" s="265">
        <f t="shared" si="1"/>
        <v>0</v>
      </c>
      <c r="M8" s="259"/>
      <c r="N8" s="337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</row>
    <row r="9" spans="1:26" s="333" customFormat="1" ht="21">
      <c r="A9" s="254">
        <v>4</v>
      </c>
      <c r="B9" s="287" t="s">
        <v>72</v>
      </c>
      <c r="C9" s="383"/>
      <c r="D9" s="256"/>
      <c r="E9" s="204">
        <f t="shared" si="2"/>
        <v>0</v>
      </c>
      <c r="F9" s="383"/>
      <c r="G9" s="256"/>
      <c r="H9" s="204">
        <f t="shared" si="3"/>
        <v>0</v>
      </c>
      <c r="I9" s="383"/>
      <c r="J9" s="256"/>
      <c r="K9" s="204">
        <f t="shared" si="4"/>
        <v>0</v>
      </c>
      <c r="L9" s="258">
        <f t="shared" si="1"/>
        <v>0</v>
      </c>
      <c r="M9" s="259"/>
      <c r="N9" s="337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</row>
    <row r="10" spans="1:26" s="333" customFormat="1" ht="21">
      <c r="A10" s="254">
        <v>5</v>
      </c>
      <c r="B10" s="255" t="s">
        <v>72</v>
      </c>
      <c r="C10" s="383"/>
      <c r="D10" s="204"/>
      <c r="E10" s="204">
        <f t="shared" si="2"/>
        <v>0</v>
      </c>
      <c r="F10" s="383"/>
      <c r="G10" s="204"/>
      <c r="H10" s="204">
        <f t="shared" si="3"/>
        <v>0</v>
      </c>
      <c r="I10" s="383"/>
      <c r="J10" s="256"/>
      <c r="K10" s="204">
        <f t="shared" si="4"/>
        <v>0</v>
      </c>
      <c r="L10" s="258">
        <f t="shared" si="1"/>
        <v>0</v>
      </c>
      <c r="M10" s="259"/>
      <c r="N10" s="337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</row>
    <row r="11" spans="1:26" s="333" customFormat="1" ht="21">
      <c r="A11" s="254">
        <v>6</v>
      </c>
      <c r="B11" s="255" t="s">
        <v>72</v>
      </c>
      <c r="C11" s="383"/>
      <c r="D11" s="204"/>
      <c r="E11" s="204">
        <f t="shared" si="2"/>
        <v>0</v>
      </c>
      <c r="F11" s="383"/>
      <c r="G11" s="204"/>
      <c r="H11" s="204">
        <f t="shared" si="3"/>
        <v>0</v>
      </c>
      <c r="I11" s="383"/>
      <c r="J11" s="256"/>
      <c r="K11" s="204">
        <f t="shared" si="4"/>
        <v>0</v>
      </c>
      <c r="L11" s="258">
        <f t="shared" si="1"/>
        <v>0</v>
      </c>
      <c r="M11" s="259"/>
      <c r="N11" s="337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</row>
    <row r="12" spans="1:26" s="333" customFormat="1" ht="21">
      <c r="A12" s="254">
        <v>7</v>
      </c>
      <c r="B12" s="255" t="s">
        <v>72</v>
      </c>
      <c r="C12" s="383"/>
      <c r="D12" s="204"/>
      <c r="E12" s="204">
        <f t="shared" si="2"/>
        <v>0</v>
      </c>
      <c r="F12" s="383"/>
      <c r="G12" s="204"/>
      <c r="H12" s="204">
        <f t="shared" si="3"/>
        <v>0</v>
      </c>
      <c r="I12" s="383"/>
      <c r="J12" s="256"/>
      <c r="K12" s="204">
        <f t="shared" si="4"/>
        <v>0</v>
      </c>
      <c r="L12" s="258">
        <f t="shared" si="1"/>
        <v>0</v>
      </c>
      <c r="M12" s="259"/>
      <c r="N12" s="337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</row>
    <row r="13" spans="1:26" s="332" customFormat="1" ht="21">
      <c r="A13" s="264">
        <v>8</v>
      </c>
      <c r="B13" s="287" t="s">
        <v>72</v>
      </c>
      <c r="C13" s="383"/>
      <c r="D13" s="256"/>
      <c r="E13" s="204"/>
      <c r="F13" s="383"/>
      <c r="G13" s="256"/>
      <c r="H13" s="204">
        <f t="shared" si="3"/>
        <v>0</v>
      </c>
      <c r="I13" s="383"/>
      <c r="J13" s="256"/>
      <c r="K13" s="204">
        <f t="shared" si="4"/>
        <v>0</v>
      </c>
      <c r="L13" s="265">
        <f t="shared" si="1"/>
        <v>0</v>
      </c>
      <c r="M13" s="266"/>
      <c r="N13" s="338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</row>
    <row r="14" spans="1:26" s="340" customFormat="1" ht="21">
      <c r="A14" s="458" t="s">
        <v>23</v>
      </c>
      <c r="B14" s="458"/>
      <c r="C14" s="248">
        <f>SUBTOTAL(109,C15:C20)</f>
        <v>0</v>
      </c>
      <c r="D14" s="248">
        <f aca="true" t="shared" si="5" ref="D14:L14">SUBTOTAL(109,D15:D20)</f>
        <v>0</v>
      </c>
      <c r="E14" s="248">
        <f t="shared" si="5"/>
        <v>0</v>
      </c>
      <c r="F14" s="248">
        <f t="shared" si="5"/>
        <v>0</v>
      </c>
      <c r="G14" s="248">
        <f t="shared" si="5"/>
        <v>0</v>
      </c>
      <c r="H14" s="248">
        <f t="shared" si="5"/>
        <v>0</v>
      </c>
      <c r="I14" s="248">
        <f t="shared" si="5"/>
        <v>0</v>
      </c>
      <c r="J14" s="248">
        <f t="shared" si="5"/>
        <v>0</v>
      </c>
      <c r="K14" s="248">
        <f t="shared" si="5"/>
        <v>0</v>
      </c>
      <c r="L14" s="270">
        <f t="shared" si="5"/>
        <v>0</v>
      </c>
      <c r="M14" s="271">
        <f>SUM(L15:L20)</f>
        <v>0</v>
      </c>
      <c r="N14" s="272">
        <f>SUM(L15:L20)</f>
        <v>0</v>
      </c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339"/>
    </row>
    <row r="15" spans="1:26" s="333" customFormat="1" ht="21">
      <c r="A15" s="254">
        <v>1</v>
      </c>
      <c r="B15" s="255" t="s">
        <v>73</v>
      </c>
      <c r="C15" s="383"/>
      <c r="D15" s="204"/>
      <c r="E15" s="204">
        <f aca="true" t="shared" si="6" ref="E15:E20">C15*D15</f>
        <v>0</v>
      </c>
      <c r="F15" s="383"/>
      <c r="G15" s="204"/>
      <c r="H15" s="204">
        <f aca="true" t="shared" si="7" ref="H15:H20">F15*G15</f>
        <v>0</v>
      </c>
      <c r="I15" s="383"/>
      <c r="J15" s="204"/>
      <c r="K15" s="204">
        <f aca="true" t="shared" si="8" ref="K15:K20">I15*J15</f>
        <v>0</v>
      </c>
      <c r="L15" s="276">
        <f aca="true" t="shared" si="9" ref="L15:L20">SUM(K15,H15,E15)</f>
        <v>0</v>
      </c>
      <c r="M15" s="259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</row>
    <row r="16" spans="1:26" s="333" customFormat="1" ht="21">
      <c r="A16" s="254">
        <v>2</v>
      </c>
      <c r="B16" s="255" t="s">
        <v>73</v>
      </c>
      <c r="C16" s="383"/>
      <c r="D16" s="204"/>
      <c r="E16" s="204">
        <f t="shared" si="6"/>
        <v>0</v>
      </c>
      <c r="F16" s="383"/>
      <c r="G16" s="204"/>
      <c r="H16" s="204">
        <f t="shared" si="7"/>
        <v>0</v>
      </c>
      <c r="I16" s="383"/>
      <c r="J16" s="204"/>
      <c r="K16" s="204">
        <f t="shared" si="8"/>
        <v>0</v>
      </c>
      <c r="L16" s="276">
        <f t="shared" si="9"/>
        <v>0</v>
      </c>
      <c r="M16" s="259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</row>
    <row r="17" spans="1:26" s="333" customFormat="1" ht="21">
      <c r="A17" s="254">
        <v>3</v>
      </c>
      <c r="B17" s="255" t="s">
        <v>73</v>
      </c>
      <c r="C17" s="383"/>
      <c r="D17" s="204"/>
      <c r="E17" s="204">
        <f t="shared" si="6"/>
        <v>0</v>
      </c>
      <c r="F17" s="383"/>
      <c r="G17" s="204"/>
      <c r="H17" s="204">
        <f t="shared" si="7"/>
        <v>0</v>
      </c>
      <c r="I17" s="383"/>
      <c r="J17" s="204"/>
      <c r="K17" s="204">
        <f t="shared" si="8"/>
        <v>0</v>
      </c>
      <c r="L17" s="276">
        <f t="shared" si="9"/>
        <v>0</v>
      </c>
      <c r="M17" s="259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</row>
    <row r="18" spans="1:26" s="333" customFormat="1" ht="21">
      <c r="A18" s="254">
        <v>4</v>
      </c>
      <c r="B18" s="255" t="s">
        <v>73</v>
      </c>
      <c r="C18" s="383"/>
      <c r="D18" s="204"/>
      <c r="E18" s="204">
        <f t="shared" si="6"/>
        <v>0</v>
      </c>
      <c r="F18" s="383"/>
      <c r="G18" s="204"/>
      <c r="H18" s="204">
        <f t="shared" si="7"/>
        <v>0</v>
      </c>
      <c r="I18" s="383"/>
      <c r="J18" s="204"/>
      <c r="K18" s="204">
        <f t="shared" si="8"/>
        <v>0</v>
      </c>
      <c r="L18" s="276">
        <f t="shared" si="9"/>
        <v>0</v>
      </c>
      <c r="M18" s="259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</row>
    <row r="19" spans="1:26" s="333" customFormat="1" ht="21">
      <c r="A19" s="254">
        <v>5</v>
      </c>
      <c r="B19" s="255" t="s">
        <v>73</v>
      </c>
      <c r="C19" s="383"/>
      <c r="D19" s="204"/>
      <c r="E19" s="204">
        <f t="shared" si="6"/>
        <v>0</v>
      </c>
      <c r="F19" s="383"/>
      <c r="G19" s="204"/>
      <c r="H19" s="204">
        <f t="shared" si="7"/>
        <v>0</v>
      </c>
      <c r="I19" s="383"/>
      <c r="J19" s="204"/>
      <c r="K19" s="204">
        <f t="shared" si="8"/>
        <v>0</v>
      </c>
      <c r="L19" s="276">
        <f t="shared" si="9"/>
        <v>0</v>
      </c>
      <c r="M19" s="259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</row>
    <row r="20" spans="1:26" s="333" customFormat="1" ht="21">
      <c r="A20" s="254">
        <v>6</v>
      </c>
      <c r="B20" s="255" t="s">
        <v>73</v>
      </c>
      <c r="C20" s="383"/>
      <c r="D20" s="204"/>
      <c r="E20" s="204">
        <f t="shared" si="6"/>
        <v>0</v>
      </c>
      <c r="F20" s="383"/>
      <c r="G20" s="204"/>
      <c r="H20" s="204">
        <f t="shared" si="7"/>
        <v>0</v>
      </c>
      <c r="I20" s="383"/>
      <c r="J20" s="204"/>
      <c r="K20" s="204">
        <f t="shared" si="8"/>
        <v>0</v>
      </c>
      <c r="L20" s="276">
        <f t="shared" si="9"/>
        <v>0</v>
      </c>
      <c r="M20" s="259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</row>
    <row r="21" spans="1:26" s="333" customFormat="1" ht="21" hidden="1">
      <c r="A21" s="254"/>
      <c r="B21" s="255"/>
      <c r="C21" s="204"/>
      <c r="D21" s="204"/>
      <c r="E21" s="257"/>
      <c r="F21" s="204"/>
      <c r="G21" s="204"/>
      <c r="H21" s="257"/>
      <c r="I21" s="204"/>
      <c r="J21" s="204"/>
      <c r="K21" s="257"/>
      <c r="L21" s="276"/>
      <c r="M21" s="259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</row>
    <row r="22" spans="1:26" s="342" customFormat="1" ht="21">
      <c r="A22" s="458" t="s">
        <v>68</v>
      </c>
      <c r="B22" s="458"/>
      <c r="C22" s="248">
        <f>SUBTOTAL(109,C23:C32)</f>
        <v>0</v>
      </c>
      <c r="D22" s="248">
        <f>SUBTOTAL(109,D23:D32)</f>
        <v>0</v>
      </c>
      <c r="E22" s="248">
        <f>SUBTOTAL(109,E23:E32)</f>
        <v>0</v>
      </c>
      <c r="F22" s="248">
        <f aca="true" t="shared" si="10" ref="F22:L22">SUBTOTAL(109,F23:F32)</f>
        <v>0</v>
      </c>
      <c r="G22" s="248">
        <f t="shared" si="10"/>
        <v>0</v>
      </c>
      <c r="H22" s="248">
        <f t="shared" si="10"/>
        <v>0</v>
      </c>
      <c r="I22" s="248">
        <f t="shared" si="10"/>
        <v>0</v>
      </c>
      <c r="J22" s="248">
        <f t="shared" si="10"/>
        <v>0</v>
      </c>
      <c r="K22" s="248">
        <f t="shared" si="10"/>
        <v>0</v>
      </c>
      <c r="L22" s="270">
        <f t="shared" si="10"/>
        <v>0</v>
      </c>
      <c r="M22" s="271">
        <f>SUM(L23:L32)</f>
        <v>0</v>
      </c>
      <c r="N22" s="279">
        <f>L22-M22</f>
        <v>0</v>
      </c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341"/>
    </row>
    <row r="23" spans="1:26" s="333" customFormat="1" ht="21">
      <c r="A23" s="285">
        <v>1</v>
      </c>
      <c r="B23" s="255" t="s">
        <v>74</v>
      </c>
      <c r="C23" s="383"/>
      <c r="D23" s="291"/>
      <c r="E23" s="204">
        <f>C23*D23</f>
        <v>0</v>
      </c>
      <c r="F23" s="383"/>
      <c r="G23" s="256"/>
      <c r="H23" s="204">
        <f>F23*G23</f>
        <v>0</v>
      </c>
      <c r="I23" s="383"/>
      <c r="J23" s="256"/>
      <c r="K23" s="204">
        <f>I23*J23</f>
        <v>0</v>
      </c>
      <c r="L23" s="276">
        <f aca="true" t="shared" si="11" ref="L23:L32">SUM(K23,H23,E23)</f>
        <v>0</v>
      </c>
      <c r="M23" s="259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</row>
    <row r="24" spans="1:26" s="333" customFormat="1" ht="21">
      <c r="A24" s="285">
        <v>2</v>
      </c>
      <c r="B24" s="255" t="s">
        <v>74</v>
      </c>
      <c r="C24" s="383"/>
      <c r="D24" s="291"/>
      <c r="E24" s="204">
        <f aca="true" t="shared" si="12" ref="E24:E32">C24*D24</f>
        <v>0</v>
      </c>
      <c r="F24" s="383"/>
      <c r="G24" s="256"/>
      <c r="H24" s="204">
        <f aca="true" t="shared" si="13" ref="H24:H32">F24*G24</f>
        <v>0</v>
      </c>
      <c r="I24" s="383"/>
      <c r="J24" s="256"/>
      <c r="K24" s="204">
        <f aca="true" t="shared" si="14" ref="K24:K32">I24*J24</f>
        <v>0</v>
      </c>
      <c r="L24" s="276">
        <f t="shared" si="11"/>
        <v>0</v>
      </c>
      <c r="M24" s="259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</row>
    <row r="25" spans="1:26" s="333" customFormat="1" ht="21">
      <c r="A25" s="285">
        <v>3</v>
      </c>
      <c r="B25" s="255" t="s">
        <v>74</v>
      </c>
      <c r="C25" s="383"/>
      <c r="D25" s="291"/>
      <c r="E25" s="204">
        <f t="shared" si="12"/>
        <v>0</v>
      </c>
      <c r="F25" s="383"/>
      <c r="G25" s="256"/>
      <c r="H25" s="204">
        <f t="shared" si="13"/>
        <v>0</v>
      </c>
      <c r="I25" s="383"/>
      <c r="J25" s="256"/>
      <c r="K25" s="204">
        <f t="shared" si="14"/>
        <v>0</v>
      </c>
      <c r="L25" s="276">
        <f t="shared" si="11"/>
        <v>0</v>
      </c>
      <c r="M25" s="259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</row>
    <row r="26" spans="1:26" s="333" customFormat="1" ht="21">
      <c r="A26" s="254">
        <v>4</v>
      </c>
      <c r="B26" s="255" t="s">
        <v>74</v>
      </c>
      <c r="C26" s="383"/>
      <c r="D26" s="291"/>
      <c r="E26" s="204">
        <f>C26*D26</f>
        <v>0</v>
      </c>
      <c r="F26" s="383"/>
      <c r="G26" s="256"/>
      <c r="H26" s="204">
        <f t="shared" si="13"/>
        <v>0</v>
      </c>
      <c r="I26" s="383"/>
      <c r="J26" s="256"/>
      <c r="K26" s="204">
        <f t="shared" si="14"/>
        <v>0</v>
      </c>
      <c r="L26" s="276">
        <f t="shared" si="11"/>
        <v>0</v>
      </c>
      <c r="M26" s="259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</row>
    <row r="27" spans="1:26" s="332" customFormat="1" ht="21">
      <c r="A27" s="264">
        <v>5</v>
      </c>
      <c r="B27" s="287" t="s">
        <v>74</v>
      </c>
      <c r="C27" s="383"/>
      <c r="D27" s="300"/>
      <c r="E27" s="204">
        <f t="shared" si="12"/>
        <v>0</v>
      </c>
      <c r="F27" s="383"/>
      <c r="G27" s="204"/>
      <c r="H27" s="204">
        <f t="shared" si="13"/>
        <v>0</v>
      </c>
      <c r="I27" s="383"/>
      <c r="J27" s="204"/>
      <c r="K27" s="204">
        <f t="shared" si="14"/>
        <v>0</v>
      </c>
      <c r="L27" s="288">
        <f t="shared" si="11"/>
        <v>0</v>
      </c>
      <c r="M27" s="266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</row>
    <row r="28" spans="1:26" s="333" customFormat="1" ht="21">
      <c r="A28" s="254">
        <v>6</v>
      </c>
      <c r="B28" s="255" t="s">
        <v>74</v>
      </c>
      <c r="C28" s="383"/>
      <c r="D28" s="291"/>
      <c r="E28" s="204">
        <f t="shared" si="12"/>
        <v>0</v>
      </c>
      <c r="F28" s="383"/>
      <c r="G28" s="256"/>
      <c r="H28" s="204">
        <f t="shared" si="13"/>
        <v>0</v>
      </c>
      <c r="I28" s="383"/>
      <c r="J28" s="256"/>
      <c r="K28" s="204">
        <f t="shared" si="14"/>
        <v>0</v>
      </c>
      <c r="L28" s="276">
        <f t="shared" si="11"/>
        <v>0</v>
      </c>
      <c r="M28" s="259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</row>
    <row r="29" spans="1:26" s="333" customFormat="1" ht="21">
      <c r="A29" s="264">
        <v>7</v>
      </c>
      <c r="B29" s="287" t="s">
        <v>74</v>
      </c>
      <c r="C29" s="383"/>
      <c r="D29" s="291"/>
      <c r="E29" s="204">
        <f t="shared" si="12"/>
        <v>0</v>
      </c>
      <c r="F29" s="383"/>
      <c r="G29" s="256"/>
      <c r="H29" s="204">
        <f t="shared" si="13"/>
        <v>0</v>
      </c>
      <c r="I29" s="383"/>
      <c r="J29" s="256"/>
      <c r="K29" s="204">
        <f t="shared" si="14"/>
        <v>0</v>
      </c>
      <c r="L29" s="288">
        <f t="shared" si="11"/>
        <v>0</v>
      </c>
      <c r="M29" s="259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</row>
    <row r="30" spans="1:26" s="333" customFormat="1" ht="21">
      <c r="A30" s="264">
        <v>8</v>
      </c>
      <c r="B30" s="287" t="s">
        <v>74</v>
      </c>
      <c r="C30" s="383"/>
      <c r="D30" s="291"/>
      <c r="E30" s="204">
        <f t="shared" si="12"/>
        <v>0</v>
      </c>
      <c r="F30" s="383"/>
      <c r="G30" s="256"/>
      <c r="H30" s="204">
        <f t="shared" si="13"/>
        <v>0</v>
      </c>
      <c r="I30" s="383"/>
      <c r="J30" s="256"/>
      <c r="K30" s="204">
        <f t="shared" si="14"/>
        <v>0</v>
      </c>
      <c r="L30" s="284">
        <f t="shared" si="11"/>
        <v>0</v>
      </c>
      <c r="M30" s="259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</row>
    <row r="31" spans="1:26" s="333" customFormat="1" ht="21">
      <c r="A31" s="285">
        <v>9</v>
      </c>
      <c r="B31" s="255" t="s">
        <v>74</v>
      </c>
      <c r="C31" s="383"/>
      <c r="D31" s="291"/>
      <c r="E31" s="204">
        <f t="shared" si="12"/>
        <v>0</v>
      </c>
      <c r="F31" s="383"/>
      <c r="G31" s="256"/>
      <c r="H31" s="204">
        <f t="shared" si="13"/>
        <v>0</v>
      </c>
      <c r="I31" s="383"/>
      <c r="J31" s="256"/>
      <c r="K31" s="204">
        <f t="shared" si="14"/>
        <v>0</v>
      </c>
      <c r="L31" s="320">
        <f t="shared" si="11"/>
        <v>0</v>
      </c>
      <c r="M31" s="259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</row>
    <row r="32" spans="1:26" s="333" customFormat="1" ht="21">
      <c r="A32" s="285">
        <v>10</v>
      </c>
      <c r="B32" s="255" t="s">
        <v>74</v>
      </c>
      <c r="C32" s="383"/>
      <c r="D32" s="291"/>
      <c r="E32" s="204">
        <f t="shared" si="12"/>
        <v>0</v>
      </c>
      <c r="F32" s="383"/>
      <c r="G32" s="256"/>
      <c r="H32" s="204">
        <f t="shared" si="13"/>
        <v>0</v>
      </c>
      <c r="I32" s="383"/>
      <c r="J32" s="256"/>
      <c r="K32" s="204">
        <f t="shared" si="14"/>
        <v>0</v>
      </c>
      <c r="L32" s="276">
        <f t="shared" si="11"/>
        <v>0</v>
      </c>
      <c r="M32" s="259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</row>
    <row r="33" spans="1:26" s="340" customFormat="1" ht="21" customHeight="1">
      <c r="A33" s="460" t="s">
        <v>177</v>
      </c>
      <c r="B33" s="461"/>
      <c r="C33" s="248">
        <f>SUBTOTAL(109,C34:C38)</f>
        <v>0</v>
      </c>
      <c r="D33" s="248">
        <f aca="true" t="shared" si="15" ref="D33:L33">SUBTOTAL(109,D34:D38)</f>
        <v>0</v>
      </c>
      <c r="E33" s="248">
        <f t="shared" si="15"/>
        <v>0</v>
      </c>
      <c r="F33" s="248">
        <f t="shared" si="15"/>
        <v>0</v>
      </c>
      <c r="G33" s="248">
        <f t="shared" si="15"/>
        <v>0</v>
      </c>
      <c r="H33" s="248">
        <f t="shared" si="15"/>
        <v>0</v>
      </c>
      <c r="I33" s="248">
        <f t="shared" si="15"/>
        <v>0</v>
      </c>
      <c r="J33" s="248">
        <f t="shared" si="15"/>
        <v>0</v>
      </c>
      <c r="K33" s="248">
        <f t="shared" si="15"/>
        <v>0</v>
      </c>
      <c r="L33" s="270">
        <f t="shared" si="15"/>
        <v>0</v>
      </c>
      <c r="M33" s="271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339"/>
    </row>
    <row r="34" spans="1:26" s="333" customFormat="1" ht="21">
      <c r="A34" s="254">
        <v>1</v>
      </c>
      <c r="B34" s="255" t="s">
        <v>83</v>
      </c>
      <c r="C34" s="427"/>
      <c r="D34" s="291"/>
      <c r="E34" s="300">
        <f>C34*D34</f>
        <v>0</v>
      </c>
      <c r="F34" s="427"/>
      <c r="G34" s="291"/>
      <c r="H34" s="300">
        <f>F34*G34</f>
        <v>0</v>
      </c>
      <c r="I34" s="427"/>
      <c r="J34" s="291"/>
      <c r="K34" s="300">
        <f>I34*J34</f>
        <v>0</v>
      </c>
      <c r="L34" s="293">
        <f>SUM(K34,H34,E34)</f>
        <v>0</v>
      </c>
      <c r="M34" s="259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</row>
    <row r="35" spans="1:26" s="333" customFormat="1" ht="21">
      <c r="A35" s="254">
        <v>2</v>
      </c>
      <c r="B35" s="255" t="s">
        <v>83</v>
      </c>
      <c r="C35" s="427"/>
      <c r="D35" s="291"/>
      <c r="E35" s="300">
        <f>C35*D35</f>
        <v>0</v>
      </c>
      <c r="F35" s="427"/>
      <c r="G35" s="291"/>
      <c r="H35" s="300">
        <f>F35*G35</f>
        <v>0</v>
      </c>
      <c r="I35" s="427"/>
      <c r="J35" s="291"/>
      <c r="K35" s="300">
        <f>I35*J35</f>
        <v>0</v>
      </c>
      <c r="L35" s="293">
        <f>SUM(K35,H35,E35)</f>
        <v>0</v>
      </c>
      <c r="M35" s="259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</row>
    <row r="36" spans="1:26" s="333" customFormat="1" ht="21">
      <c r="A36" s="254">
        <v>3</v>
      </c>
      <c r="B36" s="255" t="s">
        <v>83</v>
      </c>
      <c r="C36" s="427"/>
      <c r="D36" s="291"/>
      <c r="E36" s="300">
        <f>C36*D36</f>
        <v>0</v>
      </c>
      <c r="F36" s="427"/>
      <c r="G36" s="291"/>
      <c r="H36" s="300">
        <f>F36*G36</f>
        <v>0</v>
      </c>
      <c r="I36" s="427"/>
      <c r="J36" s="291"/>
      <c r="K36" s="300">
        <f>I36*J36</f>
        <v>0</v>
      </c>
      <c r="L36" s="293">
        <f>SUM(K36,H36,E36)</f>
        <v>0</v>
      </c>
      <c r="M36" s="259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</row>
    <row r="37" spans="1:26" s="333" customFormat="1" ht="21">
      <c r="A37" s="254">
        <v>4</v>
      </c>
      <c r="B37" s="255" t="s">
        <v>83</v>
      </c>
      <c r="C37" s="383"/>
      <c r="D37" s="256"/>
      <c r="E37" s="204">
        <f>C37*D37</f>
        <v>0</v>
      </c>
      <c r="F37" s="383"/>
      <c r="G37" s="256"/>
      <c r="H37" s="204">
        <f>F37*G37</f>
        <v>0</v>
      </c>
      <c r="I37" s="383"/>
      <c r="J37" s="256"/>
      <c r="K37" s="300">
        <f>I37*J37</f>
        <v>0</v>
      </c>
      <c r="L37" s="276">
        <f>SUM(K37,H37,E37)</f>
        <v>0</v>
      </c>
      <c r="M37" s="259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</row>
    <row r="38" spans="1:26" s="333" customFormat="1" ht="21">
      <c r="A38" s="294">
        <v>5</v>
      </c>
      <c r="B38" s="295" t="s">
        <v>83</v>
      </c>
      <c r="C38" s="408"/>
      <c r="D38" s="296"/>
      <c r="E38" s="310">
        <f>C38*D38</f>
        <v>0</v>
      </c>
      <c r="F38" s="408"/>
      <c r="G38" s="296"/>
      <c r="H38" s="310">
        <f>F38*G38</f>
        <v>0</v>
      </c>
      <c r="I38" s="408"/>
      <c r="J38" s="296"/>
      <c r="K38" s="300">
        <f>I38*J38</f>
        <v>0</v>
      </c>
      <c r="L38" s="298">
        <f>SUM(K38,H38,E38)</f>
        <v>0</v>
      </c>
      <c r="M38" s="259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</row>
    <row r="39" spans="1:26" s="340" customFormat="1" ht="21">
      <c r="A39" s="460" t="s">
        <v>26</v>
      </c>
      <c r="B39" s="461"/>
      <c r="C39" s="248">
        <f>SUBTOTAL(109,C40:C44)</f>
        <v>0</v>
      </c>
      <c r="D39" s="248">
        <f aca="true" t="shared" si="16" ref="D39:L39">SUBTOTAL(109,D40:D44)</f>
        <v>0</v>
      </c>
      <c r="E39" s="248">
        <f t="shared" si="16"/>
        <v>0</v>
      </c>
      <c r="F39" s="248">
        <f t="shared" si="16"/>
        <v>0</v>
      </c>
      <c r="G39" s="248">
        <f t="shared" si="16"/>
        <v>0</v>
      </c>
      <c r="H39" s="248">
        <f t="shared" si="16"/>
        <v>0</v>
      </c>
      <c r="I39" s="248">
        <f t="shared" si="16"/>
        <v>0</v>
      </c>
      <c r="J39" s="248">
        <f t="shared" si="16"/>
        <v>0</v>
      </c>
      <c r="K39" s="248">
        <f t="shared" si="16"/>
        <v>0</v>
      </c>
      <c r="L39" s="270">
        <f t="shared" si="16"/>
        <v>0</v>
      </c>
      <c r="M39" s="271">
        <f>SUM(L40:L44)</f>
        <v>0</v>
      </c>
      <c r="N39" s="272">
        <f>SUM(L40:L44)</f>
        <v>0</v>
      </c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339"/>
    </row>
    <row r="40" spans="1:26" s="333" customFormat="1" ht="21">
      <c r="A40" s="254">
        <v>1</v>
      </c>
      <c r="B40" s="255" t="s">
        <v>82</v>
      </c>
      <c r="C40" s="383"/>
      <c r="D40" s="204"/>
      <c r="E40" s="204">
        <f>C40*D40</f>
        <v>0</v>
      </c>
      <c r="F40" s="383"/>
      <c r="G40" s="204"/>
      <c r="H40" s="204">
        <f>F40*G40</f>
        <v>0</v>
      </c>
      <c r="I40" s="383"/>
      <c r="J40" s="204"/>
      <c r="K40" s="204">
        <f>I40*J40</f>
        <v>0</v>
      </c>
      <c r="L40" s="299">
        <f>SUM(K40,H40,E40)</f>
        <v>0</v>
      </c>
      <c r="M40" s="259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</row>
    <row r="41" spans="1:26" s="333" customFormat="1" ht="21">
      <c r="A41" s="254">
        <v>2</v>
      </c>
      <c r="B41" s="255" t="s">
        <v>82</v>
      </c>
      <c r="C41" s="383"/>
      <c r="D41" s="204"/>
      <c r="E41" s="204">
        <f>C41*D41</f>
        <v>0</v>
      </c>
      <c r="F41" s="383"/>
      <c r="G41" s="204"/>
      <c r="H41" s="204">
        <f>F41*G41</f>
        <v>0</v>
      </c>
      <c r="I41" s="383"/>
      <c r="J41" s="204"/>
      <c r="K41" s="204">
        <f>I41*J41</f>
        <v>0</v>
      </c>
      <c r="L41" s="299">
        <f>SUM(K41,H41,E41)</f>
        <v>0</v>
      </c>
      <c r="M41" s="259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</row>
    <row r="42" spans="1:26" s="333" customFormat="1" ht="21">
      <c r="A42" s="254">
        <v>3</v>
      </c>
      <c r="B42" s="255" t="s">
        <v>82</v>
      </c>
      <c r="C42" s="383"/>
      <c r="D42" s="204"/>
      <c r="E42" s="204">
        <f>C42*D42</f>
        <v>0</v>
      </c>
      <c r="F42" s="383"/>
      <c r="G42" s="204"/>
      <c r="H42" s="204">
        <f>F42*G42</f>
        <v>0</v>
      </c>
      <c r="I42" s="383"/>
      <c r="J42" s="204"/>
      <c r="K42" s="204">
        <f>I42*J42</f>
        <v>0</v>
      </c>
      <c r="L42" s="299">
        <f>SUM(K42,H42,E42)</f>
        <v>0</v>
      </c>
      <c r="M42" s="259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</row>
    <row r="43" spans="1:26" s="333" customFormat="1" ht="21">
      <c r="A43" s="254">
        <v>4</v>
      </c>
      <c r="B43" s="255" t="s">
        <v>82</v>
      </c>
      <c r="C43" s="383"/>
      <c r="D43" s="204"/>
      <c r="E43" s="204">
        <f>C43*D43</f>
        <v>0</v>
      </c>
      <c r="F43" s="383"/>
      <c r="G43" s="204"/>
      <c r="H43" s="204">
        <f>F43*G43</f>
        <v>0</v>
      </c>
      <c r="I43" s="383"/>
      <c r="J43" s="204"/>
      <c r="K43" s="204">
        <f>I43*J43</f>
        <v>0</v>
      </c>
      <c r="L43" s="299">
        <f>SUM(K43,H43,E43)</f>
        <v>0</v>
      </c>
      <c r="M43" s="259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</row>
    <row r="44" spans="1:26" s="333" customFormat="1" ht="21">
      <c r="A44" s="254">
        <v>5</v>
      </c>
      <c r="B44" s="255" t="s">
        <v>82</v>
      </c>
      <c r="C44" s="383"/>
      <c r="D44" s="256"/>
      <c r="E44" s="204">
        <f>C44*D44</f>
        <v>0</v>
      </c>
      <c r="F44" s="383"/>
      <c r="G44" s="256"/>
      <c r="H44" s="204">
        <f>F44*G44</f>
        <v>0</v>
      </c>
      <c r="I44" s="383"/>
      <c r="J44" s="256"/>
      <c r="K44" s="204">
        <f>I44*J44</f>
        <v>0</v>
      </c>
      <c r="L44" s="299">
        <f>SUM(K44,H44,E44)</f>
        <v>0</v>
      </c>
      <c r="M44" s="259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</row>
    <row r="45" spans="1:26" s="340" customFormat="1" ht="21">
      <c r="A45" s="460" t="s">
        <v>27</v>
      </c>
      <c r="B45" s="461"/>
      <c r="C45" s="248">
        <f>SUBTOTAL(109,C46:C49)</f>
        <v>0</v>
      </c>
      <c r="D45" s="248">
        <f aca="true" t="shared" si="17" ref="D45:L45">SUBTOTAL(109,D46:D49)</f>
        <v>0</v>
      </c>
      <c r="E45" s="248">
        <f t="shared" si="17"/>
        <v>0</v>
      </c>
      <c r="F45" s="248">
        <f t="shared" si="17"/>
        <v>0</v>
      </c>
      <c r="G45" s="248">
        <f t="shared" si="17"/>
        <v>0</v>
      </c>
      <c r="H45" s="248">
        <f t="shared" si="17"/>
        <v>0</v>
      </c>
      <c r="I45" s="248">
        <f t="shared" si="17"/>
        <v>0</v>
      </c>
      <c r="J45" s="248">
        <f t="shared" si="17"/>
        <v>0</v>
      </c>
      <c r="K45" s="248">
        <f t="shared" si="17"/>
        <v>0</v>
      </c>
      <c r="L45" s="270">
        <f t="shared" si="17"/>
        <v>0</v>
      </c>
      <c r="M45" s="271">
        <f>SUM(L46:L50)</f>
        <v>0</v>
      </c>
      <c r="N45" s="272">
        <f>SUM(L46:L50)</f>
        <v>0</v>
      </c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339"/>
    </row>
    <row r="46" spans="1:26" s="333" customFormat="1" ht="21">
      <c r="A46" s="254">
        <v>1</v>
      </c>
      <c r="B46" s="290" t="s">
        <v>75</v>
      </c>
      <c r="C46" s="383"/>
      <c r="D46" s="204"/>
      <c r="E46" s="204">
        <f>C46*D46</f>
        <v>0</v>
      </c>
      <c r="F46" s="383"/>
      <c r="G46" s="204"/>
      <c r="H46" s="204">
        <f>F46*G46</f>
        <v>0</v>
      </c>
      <c r="I46" s="427"/>
      <c r="J46" s="300"/>
      <c r="K46" s="300">
        <f>I46*J46</f>
        <v>0</v>
      </c>
      <c r="L46" s="293">
        <f>SUM(K46,H46,E46)</f>
        <v>0</v>
      </c>
      <c r="M46" s="259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</row>
    <row r="47" spans="1:26" s="333" customFormat="1" ht="21">
      <c r="A47" s="254">
        <v>2</v>
      </c>
      <c r="B47" s="290" t="s">
        <v>75</v>
      </c>
      <c r="C47" s="383"/>
      <c r="D47" s="204"/>
      <c r="E47" s="204">
        <f>C47*D47</f>
        <v>0</v>
      </c>
      <c r="F47" s="383"/>
      <c r="G47" s="204"/>
      <c r="H47" s="204">
        <f>F47*G47</f>
        <v>0</v>
      </c>
      <c r="I47" s="427"/>
      <c r="J47" s="300"/>
      <c r="K47" s="300">
        <f>I47*J47</f>
        <v>0</v>
      </c>
      <c r="L47" s="293">
        <f>SUM(K47,H47,E47)</f>
        <v>0</v>
      </c>
      <c r="M47" s="259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</row>
    <row r="48" spans="1:26" s="333" customFormat="1" ht="21">
      <c r="A48" s="254">
        <v>3</v>
      </c>
      <c r="B48" s="290" t="s">
        <v>75</v>
      </c>
      <c r="C48" s="383"/>
      <c r="D48" s="204"/>
      <c r="E48" s="204">
        <f>C48*D48</f>
        <v>0</v>
      </c>
      <c r="F48" s="383"/>
      <c r="G48" s="204"/>
      <c r="H48" s="204">
        <f>F48*G48</f>
        <v>0</v>
      </c>
      <c r="I48" s="427"/>
      <c r="J48" s="300"/>
      <c r="K48" s="300">
        <f>I48*J48</f>
        <v>0</v>
      </c>
      <c r="L48" s="293">
        <f>SUM(K48,H48,E48)</f>
        <v>0</v>
      </c>
      <c r="M48" s="259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</row>
    <row r="49" spans="1:26" s="333" customFormat="1" ht="21">
      <c r="A49" s="254">
        <v>4</v>
      </c>
      <c r="B49" s="290" t="s">
        <v>75</v>
      </c>
      <c r="C49" s="383"/>
      <c r="D49" s="204"/>
      <c r="E49" s="204">
        <f>C49*D49</f>
        <v>0</v>
      </c>
      <c r="F49" s="383"/>
      <c r="G49" s="204"/>
      <c r="H49" s="204">
        <f>F49*G49</f>
        <v>0</v>
      </c>
      <c r="I49" s="427"/>
      <c r="J49" s="300"/>
      <c r="K49" s="300">
        <f>I49*J49</f>
        <v>0</v>
      </c>
      <c r="L49" s="293">
        <f>SUM(K49,H49,E49)</f>
        <v>0</v>
      </c>
      <c r="M49" s="259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</row>
    <row r="50" spans="1:26" s="333" customFormat="1" ht="21" hidden="1">
      <c r="A50" s="254"/>
      <c r="B50" s="290"/>
      <c r="C50" s="204"/>
      <c r="D50" s="204"/>
      <c r="E50" s="257"/>
      <c r="F50" s="204"/>
      <c r="G50" s="204"/>
      <c r="H50" s="257"/>
      <c r="I50" s="300"/>
      <c r="J50" s="300"/>
      <c r="K50" s="292"/>
      <c r="L50" s="293"/>
      <c r="M50" s="259"/>
      <c r="N50" s="260"/>
      <c r="O50" s="260"/>
      <c r="P50" s="260"/>
      <c r="Q50" s="343">
        <f>SUM(L46:L50)</f>
        <v>0</v>
      </c>
      <c r="R50" s="260"/>
      <c r="S50" s="260"/>
      <c r="T50" s="260"/>
      <c r="U50" s="260"/>
      <c r="V50" s="260"/>
      <c r="W50" s="260"/>
      <c r="X50" s="260"/>
      <c r="Y50" s="260"/>
      <c r="Z50" s="260"/>
    </row>
    <row r="51" spans="1:26" s="340" customFormat="1" ht="21" hidden="1">
      <c r="A51" s="460" t="s">
        <v>40</v>
      </c>
      <c r="B51" s="461"/>
      <c r="C51" s="248">
        <f>SUBTOTAL(109,C52:C57)</f>
        <v>0</v>
      </c>
      <c r="D51" s="248">
        <f aca="true" t="shared" si="18" ref="D51:L51">SUBTOTAL(109,D52:D57)</f>
        <v>0</v>
      </c>
      <c r="E51" s="248">
        <f t="shared" si="18"/>
        <v>0</v>
      </c>
      <c r="F51" s="248">
        <f t="shared" si="18"/>
        <v>0</v>
      </c>
      <c r="G51" s="248">
        <f t="shared" si="18"/>
        <v>0</v>
      </c>
      <c r="H51" s="248">
        <f t="shared" si="18"/>
        <v>0</v>
      </c>
      <c r="I51" s="248">
        <f t="shared" si="18"/>
        <v>0</v>
      </c>
      <c r="J51" s="248">
        <f t="shared" si="18"/>
        <v>0</v>
      </c>
      <c r="K51" s="248">
        <f t="shared" si="18"/>
        <v>0</v>
      </c>
      <c r="L51" s="270">
        <f t="shared" si="18"/>
        <v>0</v>
      </c>
      <c r="M51" s="271">
        <f>SUM(L52:L57)</f>
        <v>0</v>
      </c>
      <c r="N51" s="272">
        <f>SUM(L52:L57)</f>
        <v>0</v>
      </c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339"/>
    </row>
    <row r="52" spans="1:26" s="333" customFormat="1" ht="21" hidden="1">
      <c r="A52" s="254">
        <v>1</v>
      </c>
      <c r="B52" s="105" t="s">
        <v>76</v>
      </c>
      <c r="C52" s="383"/>
      <c r="D52" s="204"/>
      <c r="E52" s="204">
        <f aca="true" t="shared" si="19" ref="E52:E57">C52*D52</f>
        <v>0</v>
      </c>
      <c r="F52" s="383"/>
      <c r="G52" s="204"/>
      <c r="H52" s="204">
        <f aca="true" t="shared" si="20" ref="H52:H57">F52*G52</f>
        <v>0</v>
      </c>
      <c r="I52" s="383"/>
      <c r="J52" s="204"/>
      <c r="K52" s="204">
        <f aca="true" t="shared" si="21" ref="K52:K57">I52*J52</f>
        <v>0</v>
      </c>
      <c r="L52" s="276">
        <f aca="true" t="shared" si="22" ref="L52:L57">SUM(K52,H52,E52)</f>
        <v>0</v>
      </c>
      <c r="M52" s="259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</row>
    <row r="53" spans="1:26" s="333" customFormat="1" ht="21" hidden="1">
      <c r="A53" s="254">
        <v>2</v>
      </c>
      <c r="B53" s="105" t="s">
        <v>76</v>
      </c>
      <c r="C53" s="383"/>
      <c r="D53" s="204"/>
      <c r="E53" s="204">
        <f t="shared" si="19"/>
        <v>0</v>
      </c>
      <c r="F53" s="383"/>
      <c r="G53" s="204"/>
      <c r="H53" s="204">
        <f>F53*G53</f>
        <v>0</v>
      </c>
      <c r="I53" s="383"/>
      <c r="J53" s="204"/>
      <c r="K53" s="204">
        <f>I53*J53</f>
        <v>0</v>
      </c>
      <c r="L53" s="276">
        <f t="shared" si="22"/>
        <v>0</v>
      </c>
      <c r="M53" s="259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</row>
    <row r="54" spans="1:26" s="333" customFormat="1" ht="21" hidden="1">
      <c r="A54" s="254">
        <v>3</v>
      </c>
      <c r="B54" s="105" t="s">
        <v>76</v>
      </c>
      <c r="C54" s="383"/>
      <c r="D54" s="204"/>
      <c r="E54" s="204">
        <f t="shared" si="19"/>
        <v>0</v>
      </c>
      <c r="F54" s="383"/>
      <c r="G54" s="204"/>
      <c r="H54" s="204">
        <f t="shared" si="20"/>
        <v>0</v>
      </c>
      <c r="I54" s="383"/>
      <c r="J54" s="204"/>
      <c r="K54" s="204">
        <f t="shared" si="21"/>
        <v>0</v>
      </c>
      <c r="L54" s="276">
        <f t="shared" si="22"/>
        <v>0</v>
      </c>
      <c r="M54" s="259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</row>
    <row r="55" spans="1:26" s="333" customFormat="1" ht="21" hidden="1">
      <c r="A55" s="254">
        <v>4</v>
      </c>
      <c r="B55" s="255" t="s">
        <v>76</v>
      </c>
      <c r="C55" s="383"/>
      <c r="D55" s="204"/>
      <c r="E55" s="204">
        <f t="shared" si="19"/>
        <v>0</v>
      </c>
      <c r="F55" s="383"/>
      <c r="G55" s="204"/>
      <c r="H55" s="204">
        <f t="shared" si="20"/>
        <v>0</v>
      </c>
      <c r="I55" s="383"/>
      <c r="J55" s="204"/>
      <c r="K55" s="204">
        <f t="shared" si="21"/>
        <v>0</v>
      </c>
      <c r="L55" s="276">
        <f t="shared" si="22"/>
        <v>0</v>
      </c>
      <c r="M55" s="259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</row>
    <row r="56" spans="1:26" s="333" customFormat="1" ht="21" hidden="1">
      <c r="A56" s="254">
        <v>5</v>
      </c>
      <c r="B56" s="255" t="s">
        <v>76</v>
      </c>
      <c r="C56" s="383"/>
      <c r="D56" s="204"/>
      <c r="E56" s="204">
        <f t="shared" si="19"/>
        <v>0</v>
      </c>
      <c r="F56" s="383"/>
      <c r="G56" s="204"/>
      <c r="H56" s="204">
        <f t="shared" si="20"/>
        <v>0</v>
      </c>
      <c r="I56" s="383"/>
      <c r="J56" s="204"/>
      <c r="K56" s="204">
        <f t="shared" si="21"/>
        <v>0</v>
      </c>
      <c r="L56" s="276">
        <f t="shared" si="22"/>
        <v>0</v>
      </c>
      <c r="M56" s="259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</row>
    <row r="57" spans="1:26" s="333" customFormat="1" ht="21" hidden="1">
      <c r="A57" s="254">
        <v>6</v>
      </c>
      <c r="B57" s="255" t="s">
        <v>76</v>
      </c>
      <c r="C57" s="383"/>
      <c r="D57" s="204"/>
      <c r="E57" s="204">
        <f t="shared" si="19"/>
        <v>0</v>
      </c>
      <c r="F57" s="383"/>
      <c r="G57" s="204"/>
      <c r="H57" s="204">
        <f t="shared" si="20"/>
        <v>0</v>
      </c>
      <c r="I57" s="383"/>
      <c r="J57" s="204"/>
      <c r="K57" s="204">
        <f t="shared" si="21"/>
        <v>0</v>
      </c>
      <c r="L57" s="276">
        <f t="shared" si="22"/>
        <v>0</v>
      </c>
      <c r="M57" s="259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</row>
    <row r="58" spans="1:26" s="340" customFormat="1" ht="21">
      <c r="A58" s="460" t="s">
        <v>85</v>
      </c>
      <c r="B58" s="461"/>
      <c r="C58" s="248">
        <f>SUBTOTAL(109,C59:C62)</f>
        <v>0</v>
      </c>
      <c r="D58" s="248">
        <f aca="true" t="shared" si="23" ref="D58:L58">SUBTOTAL(109,D59:D62)</f>
        <v>0</v>
      </c>
      <c r="E58" s="248">
        <f t="shared" si="23"/>
        <v>0</v>
      </c>
      <c r="F58" s="248">
        <f t="shared" si="23"/>
        <v>0</v>
      </c>
      <c r="G58" s="248">
        <f t="shared" si="23"/>
        <v>0</v>
      </c>
      <c r="H58" s="248">
        <f t="shared" si="23"/>
        <v>0</v>
      </c>
      <c r="I58" s="248">
        <f t="shared" si="23"/>
        <v>0</v>
      </c>
      <c r="J58" s="248">
        <f t="shared" si="23"/>
        <v>0</v>
      </c>
      <c r="K58" s="248">
        <f t="shared" si="23"/>
        <v>0</v>
      </c>
      <c r="L58" s="270">
        <f t="shared" si="23"/>
        <v>0</v>
      </c>
      <c r="M58" s="271">
        <f>SUM(L59:L63)</f>
        <v>0</v>
      </c>
      <c r="N58" s="272">
        <f>SUM(L59:L63)</f>
        <v>0</v>
      </c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339"/>
    </row>
    <row r="59" spans="1:13" s="305" customFormat="1" ht="21">
      <c r="A59" s="254">
        <v>1</v>
      </c>
      <c r="B59" s="255" t="s">
        <v>83</v>
      </c>
      <c r="C59" s="383"/>
      <c r="D59" s="256"/>
      <c r="E59" s="204">
        <f>C59*D59</f>
        <v>0</v>
      </c>
      <c r="F59" s="383"/>
      <c r="G59" s="204"/>
      <c r="H59" s="204">
        <f>F59*G59</f>
        <v>0</v>
      </c>
      <c r="I59" s="383"/>
      <c r="J59" s="204"/>
      <c r="K59" s="204">
        <f>I59*J59</f>
        <v>0</v>
      </c>
      <c r="L59" s="299">
        <f>SUM(K59,H59,E59)</f>
        <v>0</v>
      </c>
      <c r="M59" s="304"/>
    </row>
    <row r="60" spans="1:13" s="308" customFormat="1" ht="21">
      <c r="A60" s="285">
        <v>2</v>
      </c>
      <c r="B60" s="255" t="s">
        <v>83</v>
      </c>
      <c r="C60" s="383"/>
      <c r="D60" s="256"/>
      <c r="E60" s="204">
        <f>C60*D60</f>
        <v>0</v>
      </c>
      <c r="F60" s="383"/>
      <c r="G60" s="204"/>
      <c r="H60" s="204">
        <f>F60*G60</f>
        <v>0</v>
      </c>
      <c r="I60" s="383"/>
      <c r="J60" s="204"/>
      <c r="K60" s="204">
        <f>I60*J60</f>
        <v>0</v>
      </c>
      <c r="L60" s="303">
        <f>SUM(K60,H60,E60)</f>
        <v>0</v>
      </c>
      <c r="M60" s="307"/>
    </row>
    <row r="61" spans="1:13" s="313" customFormat="1" ht="21">
      <c r="A61" s="285">
        <v>3</v>
      </c>
      <c r="B61" s="255" t="s">
        <v>83</v>
      </c>
      <c r="C61" s="383"/>
      <c r="D61" s="256"/>
      <c r="E61" s="204">
        <f>C61*D61</f>
        <v>0</v>
      </c>
      <c r="F61" s="383"/>
      <c r="G61" s="204"/>
      <c r="H61" s="204">
        <f>F61*G61</f>
        <v>0</v>
      </c>
      <c r="I61" s="383"/>
      <c r="J61" s="204"/>
      <c r="K61" s="204">
        <f>I61*J61</f>
        <v>0</v>
      </c>
      <c r="L61" s="320">
        <f>SUM(K61,H61,E61)</f>
        <v>0</v>
      </c>
      <c r="M61" s="312"/>
    </row>
    <row r="62" spans="1:26" s="333" customFormat="1" ht="21">
      <c r="A62" s="344">
        <v>4</v>
      </c>
      <c r="B62" s="295" t="s">
        <v>83</v>
      </c>
      <c r="C62" s="408"/>
      <c r="D62" s="296"/>
      <c r="E62" s="204">
        <f>C62*D62</f>
        <v>0</v>
      </c>
      <c r="F62" s="408"/>
      <c r="G62" s="310"/>
      <c r="H62" s="204">
        <f>F62*G62</f>
        <v>0</v>
      </c>
      <c r="I62" s="408"/>
      <c r="J62" s="310"/>
      <c r="K62" s="204">
        <f>I62*J62</f>
        <v>0</v>
      </c>
      <c r="L62" s="320">
        <f>SUM(K62,H62,E62)</f>
        <v>0</v>
      </c>
      <c r="M62" s="259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</row>
    <row r="63" spans="1:26" s="333" customFormat="1" ht="21" hidden="1">
      <c r="A63" s="344"/>
      <c r="B63" s="295"/>
      <c r="C63" s="296"/>
      <c r="D63" s="296"/>
      <c r="E63" s="297"/>
      <c r="F63" s="310"/>
      <c r="G63" s="310"/>
      <c r="H63" s="297"/>
      <c r="I63" s="310"/>
      <c r="J63" s="310"/>
      <c r="K63" s="297"/>
      <c r="L63" s="298"/>
      <c r="M63" s="259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</row>
    <row r="64" spans="1:26" s="340" customFormat="1" ht="21">
      <c r="A64" s="460" t="s">
        <v>137</v>
      </c>
      <c r="B64" s="461"/>
      <c r="C64" s="248">
        <f>SUBTOTAL(109,C65:C68)</f>
        <v>0</v>
      </c>
      <c r="D64" s="248">
        <f aca="true" t="shared" si="24" ref="D64:L64">SUBTOTAL(109,D65:D68)</f>
        <v>0</v>
      </c>
      <c r="E64" s="248">
        <f t="shared" si="24"/>
        <v>0</v>
      </c>
      <c r="F64" s="248">
        <f t="shared" si="24"/>
        <v>0</v>
      </c>
      <c r="G64" s="248">
        <f t="shared" si="24"/>
        <v>0</v>
      </c>
      <c r="H64" s="248">
        <f t="shared" si="24"/>
        <v>0</v>
      </c>
      <c r="I64" s="248">
        <f t="shared" si="24"/>
        <v>0</v>
      </c>
      <c r="J64" s="248">
        <f t="shared" si="24"/>
        <v>0</v>
      </c>
      <c r="K64" s="248">
        <f t="shared" si="24"/>
        <v>0</v>
      </c>
      <c r="L64" s="248">
        <f t="shared" si="24"/>
        <v>0</v>
      </c>
      <c r="M64" s="271">
        <f>L64</f>
        <v>0</v>
      </c>
      <c r="N64" s="272">
        <f>L64-M64</f>
        <v>0</v>
      </c>
      <c r="O64" s="289"/>
      <c r="P64" s="289"/>
      <c r="Q64" s="289"/>
      <c r="R64" s="289"/>
      <c r="S64" s="289"/>
      <c r="T64" s="289"/>
      <c r="U64" s="289"/>
      <c r="V64" s="289"/>
      <c r="W64" s="289"/>
      <c r="X64" s="289"/>
      <c r="Y64" s="289"/>
      <c r="Z64" s="339"/>
    </row>
    <row r="65" spans="1:13" s="305" customFormat="1" ht="21">
      <c r="A65" s="315">
        <v>1</v>
      </c>
      <c r="B65" s="316" t="s">
        <v>123</v>
      </c>
      <c r="C65" s="428"/>
      <c r="D65" s="317"/>
      <c r="E65" s="318">
        <f>C65*D65</f>
        <v>0</v>
      </c>
      <c r="F65" s="428"/>
      <c r="G65" s="318"/>
      <c r="H65" s="318">
        <f>F65*G65</f>
        <v>0</v>
      </c>
      <c r="I65" s="428"/>
      <c r="J65" s="318"/>
      <c r="K65" s="318">
        <f>I65*J65</f>
        <v>0</v>
      </c>
      <c r="L65" s="319">
        <f>SUM(K65,H65,E65)</f>
        <v>0</v>
      </c>
      <c r="M65" s="304"/>
    </row>
    <row r="66" spans="1:26" s="348" customFormat="1" ht="23.25" customHeight="1">
      <c r="A66" s="285">
        <v>2</v>
      </c>
      <c r="B66" s="255" t="s">
        <v>123</v>
      </c>
      <c r="C66" s="383"/>
      <c r="D66" s="256"/>
      <c r="E66" s="204">
        <f>C66*D66</f>
        <v>0</v>
      </c>
      <c r="F66" s="383"/>
      <c r="G66" s="204"/>
      <c r="H66" s="204">
        <f>F66*G66</f>
        <v>0</v>
      </c>
      <c r="I66" s="383"/>
      <c r="J66" s="204"/>
      <c r="K66" s="204">
        <f>I66*J66</f>
        <v>0</v>
      </c>
      <c r="L66" s="303">
        <f>SUM(K66,H66,E66)</f>
        <v>0</v>
      </c>
      <c r="M66" s="345"/>
      <c r="N66" s="346"/>
      <c r="O66" s="346"/>
      <c r="P66" s="346"/>
      <c r="Q66" s="346"/>
      <c r="R66" s="346"/>
      <c r="S66" s="346"/>
      <c r="T66" s="346"/>
      <c r="U66" s="346"/>
      <c r="V66" s="346"/>
      <c r="W66" s="346"/>
      <c r="X66" s="346"/>
      <c r="Y66" s="346"/>
      <c r="Z66" s="347"/>
    </row>
    <row r="67" spans="1:26" s="348" customFormat="1" ht="23.25" customHeight="1">
      <c r="A67" s="285">
        <v>3</v>
      </c>
      <c r="B67" s="255" t="s">
        <v>123</v>
      </c>
      <c r="C67" s="383"/>
      <c r="D67" s="256"/>
      <c r="E67" s="204">
        <f>C67*D67</f>
        <v>0</v>
      </c>
      <c r="F67" s="383"/>
      <c r="G67" s="204"/>
      <c r="H67" s="204">
        <f>F67*G67</f>
        <v>0</v>
      </c>
      <c r="I67" s="383"/>
      <c r="J67" s="204"/>
      <c r="K67" s="204">
        <f>I67*J67</f>
        <v>0</v>
      </c>
      <c r="L67" s="303">
        <f>SUM(K67,H67,E67)</f>
        <v>0</v>
      </c>
      <c r="M67" s="345"/>
      <c r="N67" s="346"/>
      <c r="O67" s="346"/>
      <c r="P67" s="346"/>
      <c r="Q67" s="346"/>
      <c r="R67" s="346"/>
      <c r="S67" s="346"/>
      <c r="T67" s="346"/>
      <c r="U67" s="346"/>
      <c r="V67" s="346"/>
      <c r="W67" s="346"/>
      <c r="X67" s="346"/>
      <c r="Y67" s="346"/>
      <c r="Z67" s="347"/>
    </row>
    <row r="68" spans="1:26" s="348" customFormat="1" ht="23.25" customHeight="1">
      <c r="A68" s="294">
        <v>4</v>
      </c>
      <c r="B68" s="295" t="s">
        <v>123</v>
      </c>
      <c r="C68" s="408"/>
      <c r="D68" s="296"/>
      <c r="E68" s="310">
        <f>C68*D68</f>
        <v>0</v>
      </c>
      <c r="F68" s="408"/>
      <c r="G68" s="310"/>
      <c r="H68" s="310">
        <f>F68*G68</f>
        <v>0</v>
      </c>
      <c r="I68" s="408"/>
      <c r="J68" s="310"/>
      <c r="K68" s="310">
        <f>I68*J68</f>
        <v>0</v>
      </c>
      <c r="L68" s="311">
        <f>SUM(K68,H68,E68)</f>
        <v>0</v>
      </c>
      <c r="M68" s="345"/>
      <c r="N68" s="346"/>
      <c r="O68" s="346"/>
      <c r="P68" s="346"/>
      <c r="Q68" s="346"/>
      <c r="R68" s="346"/>
      <c r="S68" s="346"/>
      <c r="T68" s="346"/>
      <c r="U68" s="346"/>
      <c r="V68" s="346"/>
      <c r="W68" s="346"/>
      <c r="X68" s="346"/>
      <c r="Y68" s="346"/>
      <c r="Z68" s="347"/>
    </row>
    <row r="69" spans="1:26" s="340" customFormat="1" ht="21">
      <c r="A69" s="460" t="s">
        <v>65</v>
      </c>
      <c r="B69" s="461"/>
      <c r="C69" s="248">
        <f>SUBTOTAL(109,C70:C74)</f>
        <v>0</v>
      </c>
      <c r="D69" s="248">
        <f aca="true" t="shared" si="25" ref="D69:L69">SUBTOTAL(109,D70:D74)</f>
        <v>0</v>
      </c>
      <c r="E69" s="248">
        <f t="shared" si="25"/>
        <v>0</v>
      </c>
      <c r="F69" s="248">
        <f t="shared" si="25"/>
        <v>0</v>
      </c>
      <c r="G69" s="248">
        <f t="shared" si="25"/>
        <v>0</v>
      </c>
      <c r="H69" s="248">
        <f t="shared" si="25"/>
        <v>0</v>
      </c>
      <c r="I69" s="248">
        <f t="shared" si="25"/>
        <v>0</v>
      </c>
      <c r="J69" s="248">
        <f t="shared" si="25"/>
        <v>0</v>
      </c>
      <c r="K69" s="248">
        <f t="shared" si="25"/>
        <v>0</v>
      </c>
      <c r="L69" s="248">
        <f t="shared" si="25"/>
        <v>0</v>
      </c>
      <c r="M69" s="271">
        <f>SUM(L70:L74)</f>
        <v>0</v>
      </c>
      <c r="N69" s="272">
        <f>SUM(L70:L74)</f>
        <v>0</v>
      </c>
      <c r="O69" s="289"/>
      <c r="P69" s="289"/>
      <c r="Q69" s="289"/>
      <c r="R69" s="289"/>
      <c r="S69" s="289"/>
      <c r="T69" s="289"/>
      <c r="U69" s="289"/>
      <c r="V69" s="289"/>
      <c r="W69" s="289"/>
      <c r="X69" s="289"/>
      <c r="Y69" s="289"/>
      <c r="Z69" s="339"/>
    </row>
    <row r="70" spans="1:26" s="333" customFormat="1" ht="21">
      <c r="A70" s="285">
        <v>1</v>
      </c>
      <c r="B70" s="255" t="s">
        <v>78</v>
      </c>
      <c r="C70" s="430"/>
      <c r="D70" s="256"/>
      <c r="E70" s="204">
        <f>C70*D70</f>
        <v>0</v>
      </c>
      <c r="F70" s="430"/>
      <c r="G70" s="291"/>
      <c r="H70" s="204">
        <f>F70*G70</f>
        <v>0</v>
      </c>
      <c r="I70" s="430"/>
      <c r="J70" s="256"/>
      <c r="K70" s="204">
        <f>I70*J70</f>
        <v>0</v>
      </c>
      <c r="L70" s="276">
        <f>SUM(K70,H70,E70)</f>
        <v>0</v>
      </c>
      <c r="M70" s="259"/>
      <c r="N70" s="260"/>
      <c r="O70" s="260"/>
      <c r="P70" s="260"/>
      <c r="Q70" s="260"/>
      <c r="R70" s="260"/>
      <c r="S70" s="260"/>
      <c r="T70" s="260"/>
      <c r="U70" s="260"/>
      <c r="V70" s="260"/>
      <c r="W70" s="260"/>
      <c r="X70" s="260"/>
      <c r="Y70" s="260"/>
      <c r="Z70" s="260"/>
    </row>
    <row r="71" spans="1:26" s="333" customFormat="1" ht="21">
      <c r="A71" s="285">
        <v>2</v>
      </c>
      <c r="B71" s="255" t="s">
        <v>78</v>
      </c>
      <c r="C71" s="430"/>
      <c r="D71" s="256"/>
      <c r="E71" s="204">
        <f>C71*D71</f>
        <v>0</v>
      </c>
      <c r="F71" s="430"/>
      <c r="G71" s="291"/>
      <c r="H71" s="204">
        <f>F71*G71</f>
        <v>0</v>
      </c>
      <c r="I71" s="430"/>
      <c r="J71" s="256"/>
      <c r="K71" s="204">
        <f>I71*J71</f>
        <v>0</v>
      </c>
      <c r="L71" s="276">
        <f>SUM(K71,H71,E71)</f>
        <v>0</v>
      </c>
      <c r="M71" s="259"/>
      <c r="N71" s="260"/>
      <c r="O71" s="260"/>
      <c r="P71" s="260"/>
      <c r="Q71" s="260"/>
      <c r="R71" s="260"/>
      <c r="S71" s="260"/>
      <c r="T71" s="260"/>
      <c r="U71" s="260"/>
      <c r="V71" s="260"/>
      <c r="W71" s="260"/>
      <c r="X71" s="260"/>
      <c r="Y71" s="260"/>
      <c r="Z71" s="260"/>
    </row>
    <row r="72" spans="1:26" s="333" customFormat="1" ht="21">
      <c r="A72" s="285">
        <v>3</v>
      </c>
      <c r="B72" s="255" t="s">
        <v>78</v>
      </c>
      <c r="C72" s="430"/>
      <c r="D72" s="204"/>
      <c r="E72" s="204">
        <f>C72*D72</f>
        <v>0</v>
      </c>
      <c r="F72" s="430"/>
      <c r="G72" s="291"/>
      <c r="H72" s="204">
        <f>F72*G72</f>
        <v>0</v>
      </c>
      <c r="I72" s="430"/>
      <c r="J72" s="256"/>
      <c r="K72" s="204">
        <f>I72*J72</f>
        <v>0</v>
      </c>
      <c r="L72" s="320">
        <f>SUM(K72,H72,E72)</f>
        <v>0</v>
      </c>
      <c r="M72" s="259"/>
      <c r="N72" s="260"/>
      <c r="O72" s="260"/>
      <c r="P72" s="260"/>
      <c r="Q72" s="260"/>
      <c r="R72" s="260"/>
      <c r="S72" s="260"/>
      <c r="T72" s="260"/>
      <c r="U72" s="260"/>
      <c r="V72" s="260"/>
      <c r="W72" s="260"/>
      <c r="X72" s="260"/>
      <c r="Y72" s="260"/>
      <c r="Z72" s="260"/>
    </row>
    <row r="73" spans="1:26" s="333" customFormat="1" ht="21">
      <c r="A73" s="285">
        <v>4</v>
      </c>
      <c r="B73" s="255" t="s">
        <v>78</v>
      </c>
      <c r="C73" s="430"/>
      <c r="D73" s="256"/>
      <c r="E73" s="204">
        <f>C73*D73</f>
        <v>0</v>
      </c>
      <c r="F73" s="430"/>
      <c r="G73" s="291"/>
      <c r="H73" s="204">
        <f>F73*G73</f>
        <v>0</v>
      </c>
      <c r="I73" s="430"/>
      <c r="J73" s="256"/>
      <c r="K73" s="204">
        <f>I73*J73</f>
        <v>0</v>
      </c>
      <c r="L73" s="276">
        <f>SUM(K73,H73,E73)</f>
        <v>0</v>
      </c>
      <c r="M73" s="259"/>
      <c r="N73" s="260"/>
      <c r="O73" s="260"/>
      <c r="P73" s="260"/>
      <c r="Q73" s="260"/>
      <c r="R73" s="260"/>
      <c r="S73" s="260"/>
      <c r="T73" s="260"/>
      <c r="U73" s="260"/>
      <c r="V73" s="260"/>
      <c r="W73" s="260"/>
      <c r="X73" s="260"/>
      <c r="Y73" s="260"/>
      <c r="Z73" s="260"/>
    </row>
    <row r="74" spans="1:26" s="333" customFormat="1" ht="21">
      <c r="A74" s="285">
        <v>5</v>
      </c>
      <c r="B74" s="255" t="s">
        <v>78</v>
      </c>
      <c r="C74" s="430"/>
      <c r="D74" s="256"/>
      <c r="E74" s="204">
        <f>C74*D74</f>
        <v>0</v>
      </c>
      <c r="F74" s="430"/>
      <c r="G74" s="291"/>
      <c r="H74" s="204">
        <f>F74*G74</f>
        <v>0</v>
      </c>
      <c r="I74" s="430"/>
      <c r="J74" s="256"/>
      <c r="K74" s="204">
        <f>I74*J74</f>
        <v>0</v>
      </c>
      <c r="L74" s="276">
        <f>SUM(K74,H74,E74)</f>
        <v>0</v>
      </c>
      <c r="M74" s="259"/>
      <c r="N74" s="260"/>
      <c r="O74" s="260"/>
      <c r="P74" s="260"/>
      <c r="Q74" s="260"/>
      <c r="R74" s="260"/>
      <c r="S74" s="260"/>
      <c r="T74" s="260"/>
      <c r="U74" s="260"/>
      <c r="V74" s="260"/>
      <c r="W74" s="260"/>
      <c r="X74" s="260"/>
      <c r="Y74" s="260"/>
      <c r="Z74" s="260"/>
    </row>
    <row r="75" spans="1:26" s="340" customFormat="1" ht="21">
      <c r="A75" s="460" t="s">
        <v>178</v>
      </c>
      <c r="B75" s="461"/>
      <c r="C75" s="248">
        <f>SUBTOTAL(109,C76:C79)</f>
        <v>0</v>
      </c>
      <c r="D75" s="248">
        <f aca="true" t="shared" si="26" ref="D75:K75">SUBTOTAL(109,D76:D79)</f>
        <v>0</v>
      </c>
      <c r="E75" s="248">
        <f t="shared" si="26"/>
        <v>0</v>
      </c>
      <c r="F75" s="248">
        <f t="shared" si="26"/>
        <v>0</v>
      </c>
      <c r="G75" s="248">
        <f t="shared" si="26"/>
        <v>0</v>
      </c>
      <c r="H75" s="248">
        <f t="shared" si="26"/>
        <v>0</v>
      </c>
      <c r="I75" s="248">
        <f t="shared" si="26"/>
        <v>0</v>
      </c>
      <c r="J75" s="248">
        <f t="shared" si="26"/>
        <v>0</v>
      </c>
      <c r="K75" s="248">
        <f t="shared" si="26"/>
        <v>0</v>
      </c>
      <c r="L75" s="248">
        <f>SUBTOTAL(109,L76:L79)</f>
        <v>0</v>
      </c>
      <c r="M75" s="271">
        <f>SUM(L76:L79)</f>
        <v>0</v>
      </c>
      <c r="N75" s="272">
        <f>L75</f>
        <v>0</v>
      </c>
      <c r="O75" s="289"/>
      <c r="P75" s="289"/>
      <c r="Q75" s="289"/>
      <c r="R75" s="289"/>
      <c r="S75" s="289"/>
      <c r="T75" s="289"/>
      <c r="U75" s="289"/>
      <c r="V75" s="289"/>
      <c r="W75" s="289"/>
      <c r="X75" s="289"/>
      <c r="Y75" s="289"/>
      <c r="Z75" s="339"/>
    </row>
    <row r="76" spans="1:26" s="333" customFormat="1" ht="21">
      <c r="A76" s="285">
        <v>1</v>
      </c>
      <c r="B76" s="255" t="s">
        <v>79</v>
      </c>
      <c r="C76" s="430"/>
      <c r="D76" s="256"/>
      <c r="E76" s="204">
        <f>C76*D76</f>
        <v>0</v>
      </c>
      <c r="F76" s="430"/>
      <c r="G76" s="256"/>
      <c r="H76" s="204">
        <f>F76*G76</f>
        <v>0</v>
      </c>
      <c r="I76" s="430"/>
      <c r="J76" s="256"/>
      <c r="K76" s="204">
        <f>I76*J76</f>
        <v>0</v>
      </c>
      <c r="L76" s="276">
        <f>SUM(K76,H76,E76)</f>
        <v>0</v>
      </c>
      <c r="M76" s="259"/>
      <c r="N76" s="260"/>
      <c r="O76" s="260"/>
      <c r="P76" s="260"/>
      <c r="Q76" s="260"/>
      <c r="R76" s="260"/>
      <c r="S76" s="260"/>
      <c r="T76" s="260"/>
      <c r="U76" s="260"/>
      <c r="V76" s="260"/>
      <c r="W76" s="260"/>
      <c r="X76" s="260"/>
      <c r="Y76" s="260"/>
      <c r="Z76" s="260"/>
    </row>
    <row r="77" spans="1:13" s="305" customFormat="1" ht="21">
      <c r="A77" s="285">
        <v>2</v>
      </c>
      <c r="B77" s="255" t="s">
        <v>79</v>
      </c>
      <c r="C77" s="430"/>
      <c r="D77" s="256"/>
      <c r="E77" s="204">
        <f>C77*D77</f>
        <v>0</v>
      </c>
      <c r="F77" s="430"/>
      <c r="G77" s="256"/>
      <c r="H77" s="204">
        <f>F77*G77</f>
        <v>0</v>
      </c>
      <c r="I77" s="430"/>
      <c r="J77" s="256"/>
      <c r="K77" s="204">
        <f>I77*J77</f>
        <v>0</v>
      </c>
      <c r="L77" s="299">
        <f>SUM(K77,H77,E77)</f>
        <v>0</v>
      </c>
      <c r="M77" s="304"/>
    </row>
    <row r="78" spans="1:13" s="305" customFormat="1" ht="21">
      <c r="A78" s="285">
        <v>3</v>
      </c>
      <c r="B78" s="255" t="s">
        <v>79</v>
      </c>
      <c r="C78" s="430"/>
      <c r="D78" s="256"/>
      <c r="E78" s="204">
        <f>C78*D78</f>
        <v>0</v>
      </c>
      <c r="F78" s="430"/>
      <c r="G78" s="256"/>
      <c r="H78" s="204">
        <f>F78*G78</f>
        <v>0</v>
      </c>
      <c r="I78" s="430"/>
      <c r="J78" s="256"/>
      <c r="K78" s="204">
        <f>I78*J78</f>
        <v>0</v>
      </c>
      <c r="L78" s="299">
        <f>SUM(K78,H78,E78)</f>
        <v>0</v>
      </c>
      <c r="M78" s="304"/>
    </row>
    <row r="79" spans="1:13" s="313" customFormat="1" ht="21">
      <c r="A79" s="294">
        <v>4</v>
      </c>
      <c r="B79" s="255" t="s">
        <v>79</v>
      </c>
      <c r="C79" s="431"/>
      <c r="D79" s="296"/>
      <c r="E79" s="310">
        <f>C79*D79</f>
        <v>0</v>
      </c>
      <c r="F79" s="431"/>
      <c r="G79" s="296"/>
      <c r="H79" s="310">
        <f>F79*G79</f>
        <v>0</v>
      </c>
      <c r="I79" s="431"/>
      <c r="J79" s="296"/>
      <c r="K79" s="310">
        <f>I79*J79</f>
        <v>0</v>
      </c>
      <c r="L79" s="311">
        <f>SUM(K79,H79,E79)</f>
        <v>0</v>
      </c>
      <c r="M79" s="312"/>
    </row>
    <row r="80" spans="1:26" s="340" customFormat="1" ht="21">
      <c r="A80" s="460" t="s">
        <v>179</v>
      </c>
      <c r="B80" s="461"/>
      <c r="C80" s="248">
        <f>SUBTOTAL(109,C81:C84)</f>
        <v>0</v>
      </c>
      <c r="D80" s="248">
        <f aca="true" t="shared" si="27" ref="D80:L80">SUBTOTAL(109,D81:D84)</f>
        <v>0</v>
      </c>
      <c r="E80" s="248">
        <f t="shared" si="27"/>
        <v>0</v>
      </c>
      <c r="F80" s="248">
        <f t="shared" si="27"/>
        <v>0</v>
      </c>
      <c r="G80" s="248">
        <f t="shared" si="27"/>
        <v>0</v>
      </c>
      <c r="H80" s="248">
        <f t="shared" si="27"/>
        <v>0</v>
      </c>
      <c r="I80" s="248">
        <f t="shared" si="27"/>
        <v>0</v>
      </c>
      <c r="J80" s="248">
        <f t="shared" si="27"/>
        <v>0</v>
      </c>
      <c r="K80" s="248">
        <f t="shared" si="27"/>
        <v>0</v>
      </c>
      <c r="L80" s="270">
        <f t="shared" si="27"/>
        <v>0</v>
      </c>
      <c r="M80" s="271">
        <f>SUM(L81:L84)</f>
        <v>0</v>
      </c>
      <c r="N80" s="272">
        <f>SUM(L81:L84)</f>
        <v>0</v>
      </c>
      <c r="O80" s="289"/>
      <c r="P80" s="289"/>
      <c r="Q80" s="289"/>
      <c r="R80" s="289"/>
      <c r="S80" s="289"/>
      <c r="T80" s="289"/>
      <c r="U80" s="289"/>
      <c r="V80" s="289"/>
      <c r="W80" s="289"/>
      <c r="X80" s="289"/>
      <c r="Y80" s="289"/>
      <c r="Z80" s="339"/>
    </row>
    <row r="81" spans="1:26" s="333" customFormat="1" ht="21">
      <c r="A81" s="285">
        <v>1</v>
      </c>
      <c r="B81" s="316" t="s">
        <v>80</v>
      </c>
      <c r="C81" s="430"/>
      <c r="D81" s="256"/>
      <c r="E81" s="204">
        <f>C81*D81</f>
        <v>0</v>
      </c>
      <c r="F81" s="430"/>
      <c r="G81" s="256"/>
      <c r="H81" s="204">
        <f>F81*G81</f>
        <v>0</v>
      </c>
      <c r="I81" s="430"/>
      <c r="J81" s="256"/>
      <c r="K81" s="204">
        <f>I81*J81</f>
        <v>0</v>
      </c>
      <c r="L81" s="276">
        <f>SUM(K81,H81,E81)</f>
        <v>0</v>
      </c>
      <c r="M81" s="259"/>
      <c r="N81" s="260"/>
      <c r="O81" s="260"/>
      <c r="P81" s="260"/>
      <c r="Q81" s="260"/>
      <c r="R81" s="260"/>
      <c r="S81" s="260"/>
      <c r="T81" s="260"/>
      <c r="U81" s="260"/>
      <c r="V81" s="260"/>
      <c r="W81" s="260"/>
      <c r="X81" s="260"/>
      <c r="Y81" s="260"/>
      <c r="Z81" s="260"/>
    </row>
    <row r="82" spans="1:13" s="305" customFormat="1" ht="21">
      <c r="A82" s="285">
        <v>2</v>
      </c>
      <c r="B82" s="255" t="s">
        <v>80</v>
      </c>
      <c r="C82" s="430"/>
      <c r="D82" s="256"/>
      <c r="E82" s="204">
        <f>C82*D82</f>
        <v>0</v>
      </c>
      <c r="F82" s="430"/>
      <c r="G82" s="256"/>
      <c r="H82" s="204">
        <f>F82*G82</f>
        <v>0</v>
      </c>
      <c r="I82" s="430"/>
      <c r="J82" s="256"/>
      <c r="K82" s="204">
        <f>I82*J82</f>
        <v>0</v>
      </c>
      <c r="L82" s="299">
        <f>SUM(K82,H82,E82)</f>
        <v>0</v>
      </c>
      <c r="M82" s="304"/>
    </row>
    <row r="83" spans="1:13" s="305" customFormat="1" ht="21">
      <c r="A83" s="285">
        <v>3</v>
      </c>
      <c r="B83" s="255" t="s">
        <v>80</v>
      </c>
      <c r="C83" s="430"/>
      <c r="D83" s="256"/>
      <c r="E83" s="204">
        <f>C83*D83</f>
        <v>0</v>
      </c>
      <c r="F83" s="430"/>
      <c r="G83" s="256"/>
      <c r="H83" s="204">
        <f>F83*G83</f>
        <v>0</v>
      </c>
      <c r="I83" s="430"/>
      <c r="J83" s="256"/>
      <c r="K83" s="204">
        <f>I83*J83</f>
        <v>0</v>
      </c>
      <c r="L83" s="299">
        <f>SUM(K83,H83,E83)</f>
        <v>0</v>
      </c>
      <c r="M83" s="304"/>
    </row>
    <row r="84" spans="1:13" s="313" customFormat="1" ht="21">
      <c r="A84" s="294">
        <v>4</v>
      </c>
      <c r="B84" s="295" t="s">
        <v>80</v>
      </c>
      <c r="C84" s="431"/>
      <c r="D84" s="296"/>
      <c r="E84" s="310">
        <f>C84*D84</f>
        <v>0</v>
      </c>
      <c r="F84" s="431"/>
      <c r="G84" s="296"/>
      <c r="H84" s="310">
        <f>F84*G84</f>
        <v>0</v>
      </c>
      <c r="I84" s="431"/>
      <c r="J84" s="296"/>
      <c r="K84" s="310">
        <f>I84*J84</f>
        <v>0</v>
      </c>
      <c r="L84" s="311">
        <f>SUM(K84,H84,E84)</f>
        <v>0</v>
      </c>
      <c r="M84" s="312"/>
    </row>
    <row r="85" spans="1:26" s="353" customFormat="1" ht="21">
      <c r="A85" s="444" t="s">
        <v>64</v>
      </c>
      <c r="B85" s="446"/>
      <c r="C85" s="129">
        <f>SUBTOTAL(109,C86:C90)</f>
        <v>0</v>
      </c>
      <c r="D85" s="129">
        <f aca="true" t="shared" si="28" ref="D85:L85">SUBTOTAL(109,D86:D90)</f>
        <v>0</v>
      </c>
      <c r="E85" s="129">
        <f t="shared" si="28"/>
        <v>0</v>
      </c>
      <c r="F85" s="129">
        <f t="shared" si="28"/>
        <v>0</v>
      </c>
      <c r="G85" s="129">
        <f t="shared" si="28"/>
        <v>0</v>
      </c>
      <c r="H85" s="129">
        <f t="shared" si="28"/>
        <v>0</v>
      </c>
      <c r="I85" s="129">
        <f t="shared" si="28"/>
        <v>0</v>
      </c>
      <c r="J85" s="129">
        <f t="shared" si="28"/>
        <v>0</v>
      </c>
      <c r="K85" s="129">
        <f t="shared" si="28"/>
        <v>0</v>
      </c>
      <c r="L85" s="227">
        <f t="shared" si="28"/>
        <v>0</v>
      </c>
      <c r="M85" s="349">
        <f>SUM(L86:L90)</f>
        <v>0</v>
      </c>
      <c r="N85" s="350">
        <f>SUM(L86:L90)</f>
        <v>0</v>
      </c>
      <c r="O85" s="351"/>
      <c r="P85" s="351"/>
      <c r="Q85" s="351"/>
      <c r="R85" s="351"/>
      <c r="S85" s="351"/>
      <c r="T85" s="351"/>
      <c r="U85" s="351"/>
      <c r="V85" s="351"/>
      <c r="W85" s="351"/>
      <c r="X85" s="351"/>
      <c r="Y85" s="351"/>
      <c r="Z85" s="352"/>
    </row>
    <row r="86" spans="1:26" s="332" customFormat="1" ht="21">
      <c r="A86" s="362">
        <v>1</v>
      </c>
      <c r="B86" s="316" t="s">
        <v>124</v>
      </c>
      <c r="C86" s="433"/>
      <c r="D86" s="318"/>
      <c r="E86" s="318">
        <f>C86*D86</f>
        <v>0</v>
      </c>
      <c r="F86" s="433"/>
      <c r="G86" s="318"/>
      <c r="H86" s="318">
        <f>F86*G86</f>
        <v>0</v>
      </c>
      <c r="I86" s="433"/>
      <c r="J86" s="318"/>
      <c r="K86" s="318">
        <f>I86*J86</f>
        <v>0</v>
      </c>
      <c r="L86" s="363">
        <f>SUM(K86,H86,E86)</f>
        <v>0</v>
      </c>
      <c r="M86" s="266"/>
      <c r="N86" s="267"/>
      <c r="O86" s="267"/>
      <c r="P86" s="267"/>
      <c r="Q86" s="267"/>
      <c r="R86" s="267"/>
      <c r="S86" s="267"/>
      <c r="T86" s="267"/>
      <c r="U86" s="267"/>
      <c r="V86" s="267"/>
      <c r="W86" s="267"/>
      <c r="X86" s="267"/>
      <c r="Y86" s="267"/>
      <c r="Z86" s="267"/>
    </row>
    <row r="87" spans="1:13" s="359" customFormat="1" ht="21">
      <c r="A87" s="354">
        <v>2</v>
      </c>
      <c r="B87" s="255" t="s">
        <v>124</v>
      </c>
      <c r="C87" s="430"/>
      <c r="D87" s="204"/>
      <c r="E87" s="204">
        <f>C87*D87</f>
        <v>0</v>
      </c>
      <c r="F87" s="430"/>
      <c r="G87" s="204"/>
      <c r="H87" s="204">
        <f>F87*G87</f>
        <v>0</v>
      </c>
      <c r="I87" s="430"/>
      <c r="J87" s="204"/>
      <c r="K87" s="204">
        <f>I87*J87</f>
        <v>0</v>
      </c>
      <c r="L87" s="286">
        <f>SUM(K87,H87,E87)</f>
        <v>0</v>
      </c>
      <c r="M87" s="358"/>
    </row>
    <row r="88" spans="1:13" s="359" customFormat="1" ht="21">
      <c r="A88" s="354">
        <v>3</v>
      </c>
      <c r="B88" s="255" t="s">
        <v>124</v>
      </c>
      <c r="C88" s="430"/>
      <c r="D88" s="204"/>
      <c r="E88" s="204">
        <f>C88*D88</f>
        <v>0</v>
      </c>
      <c r="F88" s="430"/>
      <c r="G88" s="204"/>
      <c r="H88" s="204">
        <f>F88*G88</f>
        <v>0</v>
      </c>
      <c r="I88" s="430"/>
      <c r="J88" s="204"/>
      <c r="K88" s="204">
        <f>I88*J88</f>
        <v>0</v>
      </c>
      <c r="L88" s="286">
        <f>SUM(K88,H88,E88)</f>
        <v>0</v>
      </c>
      <c r="M88" s="358"/>
    </row>
    <row r="89" spans="1:13" s="359" customFormat="1" ht="21">
      <c r="A89" s="354">
        <v>4</v>
      </c>
      <c r="B89" s="255" t="s">
        <v>124</v>
      </c>
      <c r="C89" s="430"/>
      <c r="D89" s="204"/>
      <c r="E89" s="204">
        <f>C89*D89</f>
        <v>0</v>
      </c>
      <c r="F89" s="430"/>
      <c r="G89" s="204"/>
      <c r="H89" s="204">
        <f>F89*G89</f>
        <v>0</v>
      </c>
      <c r="I89" s="430"/>
      <c r="J89" s="204"/>
      <c r="K89" s="204">
        <f>I89*J89</f>
        <v>0</v>
      </c>
      <c r="L89" s="286">
        <f>SUM(K89,H89,E89)</f>
        <v>0</v>
      </c>
      <c r="M89" s="358"/>
    </row>
    <row r="90" spans="1:13" s="359" customFormat="1" ht="21">
      <c r="A90" s="355">
        <v>5</v>
      </c>
      <c r="B90" s="295" t="s">
        <v>124</v>
      </c>
      <c r="C90" s="431"/>
      <c r="D90" s="310"/>
      <c r="E90" s="310">
        <f>C90*D90</f>
        <v>0</v>
      </c>
      <c r="F90" s="431"/>
      <c r="G90" s="310"/>
      <c r="H90" s="310">
        <f>F90*G90</f>
        <v>0</v>
      </c>
      <c r="I90" s="431"/>
      <c r="J90" s="310"/>
      <c r="K90" s="310">
        <f>I90*J90</f>
        <v>0</v>
      </c>
      <c r="L90" s="364">
        <f>SUM(K90,H90,E90)</f>
        <v>0</v>
      </c>
      <c r="M90" s="358"/>
    </row>
    <row r="91" spans="1:26" s="353" customFormat="1" ht="21">
      <c r="A91" s="444" t="s">
        <v>130</v>
      </c>
      <c r="B91" s="446"/>
      <c r="C91" s="129">
        <f>SUBTOTAL(109,C92:C96)</f>
        <v>0</v>
      </c>
      <c r="D91" s="129">
        <f aca="true" t="shared" si="29" ref="D91:L91">SUBTOTAL(109,D92:D96)</f>
        <v>0</v>
      </c>
      <c r="E91" s="129">
        <f t="shared" si="29"/>
        <v>0</v>
      </c>
      <c r="F91" s="129">
        <f t="shared" si="29"/>
        <v>0</v>
      </c>
      <c r="G91" s="129">
        <f t="shared" si="29"/>
        <v>0</v>
      </c>
      <c r="H91" s="129">
        <f t="shared" si="29"/>
        <v>0</v>
      </c>
      <c r="I91" s="129">
        <f t="shared" si="29"/>
        <v>0</v>
      </c>
      <c r="J91" s="129">
        <f t="shared" si="29"/>
        <v>0</v>
      </c>
      <c r="K91" s="129">
        <f t="shared" si="29"/>
        <v>0</v>
      </c>
      <c r="L91" s="227">
        <f t="shared" si="29"/>
        <v>0</v>
      </c>
      <c r="M91" s="349">
        <f>SUM(L92:L96)</f>
        <v>0</v>
      </c>
      <c r="N91" s="350">
        <f>SUM(L92:L96)</f>
        <v>0</v>
      </c>
      <c r="O91" s="351"/>
      <c r="P91" s="351"/>
      <c r="Q91" s="351"/>
      <c r="R91" s="351"/>
      <c r="S91" s="351"/>
      <c r="T91" s="351"/>
      <c r="U91" s="351"/>
      <c r="V91" s="351"/>
      <c r="W91" s="351"/>
      <c r="X91" s="351"/>
      <c r="Y91" s="351"/>
      <c r="Z91" s="352"/>
    </row>
    <row r="92" spans="1:26" s="332" customFormat="1" ht="21">
      <c r="A92" s="354">
        <v>1</v>
      </c>
      <c r="B92" s="287" t="s">
        <v>182</v>
      </c>
      <c r="C92" s="430"/>
      <c r="D92" s="204"/>
      <c r="E92" s="204">
        <f>C92*D92</f>
        <v>0</v>
      </c>
      <c r="F92" s="430"/>
      <c r="G92" s="204"/>
      <c r="H92" s="204">
        <f>F92*G92</f>
        <v>0</v>
      </c>
      <c r="I92" s="430"/>
      <c r="J92" s="204"/>
      <c r="K92" s="204">
        <f>I92*J92</f>
        <v>0</v>
      </c>
      <c r="L92" s="288">
        <f>SUM(K92,H92,E92)</f>
        <v>0</v>
      </c>
      <c r="M92" s="266"/>
      <c r="N92" s="267"/>
      <c r="O92" s="267"/>
      <c r="P92" s="267"/>
      <c r="Q92" s="267"/>
      <c r="R92" s="267"/>
      <c r="S92" s="267"/>
      <c r="T92" s="267"/>
      <c r="U92" s="267"/>
      <c r="V92" s="267"/>
      <c r="W92" s="267"/>
      <c r="X92" s="267"/>
      <c r="Y92" s="267"/>
      <c r="Z92" s="267"/>
    </row>
    <row r="93" spans="1:26" s="332" customFormat="1" ht="21">
      <c r="A93" s="434">
        <v>2</v>
      </c>
      <c r="B93" s="435" t="s">
        <v>182</v>
      </c>
      <c r="C93" s="432"/>
      <c r="D93" s="263"/>
      <c r="E93" s="263">
        <f>C93*D93</f>
        <v>0</v>
      </c>
      <c r="F93" s="432"/>
      <c r="G93" s="263"/>
      <c r="H93" s="263">
        <f>F93*G93</f>
        <v>0</v>
      </c>
      <c r="I93" s="432"/>
      <c r="J93" s="263"/>
      <c r="K93" s="263">
        <f>I93*J93</f>
        <v>0</v>
      </c>
      <c r="L93" s="436">
        <f>SUM(K93,H93,E93)</f>
        <v>0</v>
      </c>
      <c r="M93" s="266"/>
      <c r="N93" s="267"/>
      <c r="O93" s="267"/>
      <c r="P93" s="267"/>
      <c r="Q93" s="267"/>
      <c r="R93" s="267"/>
      <c r="S93" s="267"/>
      <c r="T93" s="267"/>
      <c r="U93" s="267"/>
      <c r="V93" s="267"/>
      <c r="W93" s="267"/>
      <c r="X93" s="267"/>
      <c r="Y93" s="267"/>
      <c r="Z93" s="267"/>
    </row>
    <row r="94" spans="1:26" s="332" customFormat="1" ht="21">
      <c r="A94" s="434">
        <v>3</v>
      </c>
      <c r="B94" s="435" t="s">
        <v>182</v>
      </c>
      <c r="C94" s="432"/>
      <c r="D94" s="263"/>
      <c r="E94" s="263">
        <f>C94*D94</f>
        <v>0</v>
      </c>
      <c r="F94" s="432"/>
      <c r="G94" s="263"/>
      <c r="H94" s="263">
        <f>F94*G94</f>
        <v>0</v>
      </c>
      <c r="I94" s="432"/>
      <c r="J94" s="263"/>
      <c r="K94" s="263">
        <f>I94*J94</f>
        <v>0</v>
      </c>
      <c r="L94" s="436">
        <f>SUM(K94,H94,E94)</f>
        <v>0</v>
      </c>
      <c r="M94" s="266"/>
      <c r="N94" s="267"/>
      <c r="O94" s="267"/>
      <c r="P94" s="267"/>
      <c r="Q94" s="267"/>
      <c r="R94" s="267"/>
      <c r="S94" s="267"/>
      <c r="T94" s="267"/>
      <c r="U94" s="267"/>
      <c r="V94" s="267"/>
      <c r="W94" s="267"/>
      <c r="X94" s="267"/>
      <c r="Y94" s="267"/>
      <c r="Z94" s="267"/>
    </row>
    <row r="95" spans="1:26" s="332" customFormat="1" ht="21">
      <c r="A95" s="434">
        <v>4</v>
      </c>
      <c r="B95" s="435" t="s">
        <v>182</v>
      </c>
      <c r="C95" s="432"/>
      <c r="D95" s="263"/>
      <c r="E95" s="263">
        <f>C95*D95</f>
        <v>0</v>
      </c>
      <c r="F95" s="432"/>
      <c r="G95" s="263"/>
      <c r="H95" s="263">
        <f>F95*G95</f>
        <v>0</v>
      </c>
      <c r="I95" s="432"/>
      <c r="J95" s="263"/>
      <c r="K95" s="263">
        <f>I95*J95</f>
        <v>0</v>
      </c>
      <c r="L95" s="436">
        <f>SUM(K95,H95,E95)</f>
        <v>0</v>
      </c>
      <c r="M95" s="266"/>
      <c r="N95" s="267"/>
      <c r="O95" s="267"/>
      <c r="P95" s="267"/>
      <c r="Q95" s="267"/>
      <c r="R95" s="267"/>
      <c r="S95" s="267"/>
      <c r="T95" s="267"/>
      <c r="U95" s="267"/>
      <c r="V95" s="267"/>
      <c r="W95" s="267"/>
      <c r="X95" s="267"/>
      <c r="Y95" s="267"/>
      <c r="Z95" s="267"/>
    </row>
    <row r="96" spans="1:13" s="359" customFormat="1" ht="21">
      <c r="A96" s="355">
        <v>5</v>
      </c>
      <c r="B96" s="435" t="s">
        <v>182</v>
      </c>
      <c r="C96" s="431"/>
      <c r="D96" s="310"/>
      <c r="E96" s="310">
        <f>C96*D96</f>
        <v>0</v>
      </c>
      <c r="F96" s="431"/>
      <c r="G96" s="310"/>
      <c r="H96" s="310">
        <f>F96*G96</f>
        <v>0</v>
      </c>
      <c r="I96" s="431"/>
      <c r="J96" s="310"/>
      <c r="K96" s="310">
        <f>I96*J96</f>
        <v>0</v>
      </c>
      <c r="L96" s="357">
        <f>SUM(K96,H96,E96)</f>
        <v>0</v>
      </c>
      <c r="M96" s="358"/>
    </row>
    <row r="97" spans="1:26" s="353" customFormat="1" ht="21">
      <c r="A97" s="444" t="s">
        <v>48</v>
      </c>
      <c r="B97" s="446"/>
      <c r="C97" s="129">
        <f>SUBTOTAL(109,C98:C102)</f>
        <v>0</v>
      </c>
      <c r="D97" s="129">
        <f aca="true" t="shared" si="30" ref="D97:L97">SUBTOTAL(109,D98:D102)</f>
        <v>0</v>
      </c>
      <c r="E97" s="129">
        <f t="shared" si="30"/>
        <v>0</v>
      </c>
      <c r="F97" s="129">
        <f t="shared" si="30"/>
        <v>0</v>
      </c>
      <c r="G97" s="129">
        <f t="shared" si="30"/>
        <v>0</v>
      </c>
      <c r="H97" s="129">
        <f t="shared" si="30"/>
        <v>0</v>
      </c>
      <c r="I97" s="129">
        <f t="shared" si="30"/>
        <v>0</v>
      </c>
      <c r="J97" s="129">
        <f t="shared" si="30"/>
        <v>0</v>
      </c>
      <c r="K97" s="129">
        <f t="shared" si="30"/>
        <v>0</v>
      </c>
      <c r="L97" s="227">
        <f t="shared" si="30"/>
        <v>0</v>
      </c>
      <c r="M97" s="349">
        <f>SUM(L98:L102)</f>
        <v>0</v>
      </c>
      <c r="N97" s="350">
        <f>SUM(L98:L102)</f>
        <v>0</v>
      </c>
      <c r="O97" s="351"/>
      <c r="P97" s="351"/>
      <c r="Q97" s="351"/>
      <c r="R97" s="351"/>
      <c r="S97" s="351"/>
      <c r="T97" s="351"/>
      <c r="U97" s="351"/>
      <c r="V97" s="351"/>
      <c r="W97" s="351"/>
      <c r="X97" s="351"/>
      <c r="Y97" s="351"/>
      <c r="Z97" s="352"/>
    </row>
    <row r="98" spans="1:26" s="332" customFormat="1" ht="21">
      <c r="A98" s="354">
        <v>1</v>
      </c>
      <c r="B98" s="287" t="s">
        <v>97</v>
      </c>
      <c r="C98" s="430"/>
      <c r="D98" s="204"/>
      <c r="E98" s="204">
        <f>C98*D98</f>
        <v>0</v>
      </c>
      <c r="F98" s="430"/>
      <c r="G98" s="204"/>
      <c r="H98" s="204">
        <f>F98*G98</f>
        <v>0</v>
      </c>
      <c r="I98" s="430"/>
      <c r="J98" s="204"/>
      <c r="K98" s="204">
        <f>I98*J98</f>
        <v>0</v>
      </c>
      <c r="L98" s="288">
        <f>SUM(K98,H98,E98)</f>
        <v>0</v>
      </c>
      <c r="M98" s="266"/>
      <c r="N98" s="267"/>
      <c r="O98" s="267"/>
      <c r="P98" s="267"/>
      <c r="Q98" s="267"/>
      <c r="R98" s="267"/>
      <c r="S98" s="267"/>
      <c r="T98" s="267"/>
      <c r="U98" s="267"/>
      <c r="V98" s="267"/>
      <c r="W98" s="267"/>
      <c r="X98" s="267"/>
      <c r="Y98" s="267"/>
      <c r="Z98" s="267"/>
    </row>
    <row r="99" spans="1:26" s="332" customFormat="1" ht="21">
      <c r="A99" s="434">
        <v>2</v>
      </c>
      <c r="B99" s="435" t="s">
        <v>97</v>
      </c>
      <c r="C99" s="432"/>
      <c r="D99" s="263"/>
      <c r="E99" s="263">
        <f>C99*D99</f>
        <v>0</v>
      </c>
      <c r="F99" s="432"/>
      <c r="G99" s="263"/>
      <c r="H99" s="263">
        <f>F99*G99</f>
        <v>0</v>
      </c>
      <c r="I99" s="432"/>
      <c r="J99" s="263"/>
      <c r="K99" s="263">
        <f>I99*J99</f>
        <v>0</v>
      </c>
      <c r="L99" s="436">
        <f>SUM(K99,H99,E99)</f>
        <v>0</v>
      </c>
      <c r="M99" s="266"/>
      <c r="N99" s="267"/>
      <c r="O99" s="267"/>
      <c r="P99" s="267"/>
      <c r="Q99" s="267"/>
      <c r="R99" s="267"/>
      <c r="S99" s="267"/>
      <c r="T99" s="267"/>
      <c r="U99" s="267"/>
      <c r="V99" s="267"/>
      <c r="W99" s="267"/>
      <c r="X99" s="267"/>
      <c r="Y99" s="267"/>
      <c r="Z99" s="267"/>
    </row>
    <row r="100" spans="1:26" s="332" customFormat="1" ht="21">
      <c r="A100" s="434">
        <v>3</v>
      </c>
      <c r="B100" s="435" t="s">
        <v>97</v>
      </c>
      <c r="C100" s="432"/>
      <c r="D100" s="263"/>
      <c r="E100" s="263">
        <f>C100*D100</f>
        <v>0</v>
      </c>
      <c r="F100" s="432"/>
      <c r="G100" s="263"/>
      <c r="H100" s="263">
        <f>F100*G100</f>
        <v>0</v>
      </c>
      <c r="I100" s="432"/>
      <c r="J100" s="263"/>
      <c r="K100" s="263">
        <f>I100*J100</f>
        <v>0</v>
      </c>
      <c r="L100" s="436">
        <f>SUM(K100,H100,E100)</f>
        <v>0</v>
      </c>
      <c r="M100" s="266"/>
      <c r="N100" s="267"/>
      <c r="O100" s="267"/>
      <c r="P100" s="267"/>
      <c r="Q100" s="267"/>
      <c r="R100" s="267"/>
      <c r="S100" s="267"/>
      <c r="T100" s="267"/>
      <c r="U100" s="267"/>
      <c r="V100" s="267"/>
      <c r="W100" s="267"/>
      <c r="X100" s="267"/>
      <c r="Y100" s="267"/>
      <c r="Z100" s="267"/>
    </row>
    <row r="101" spans="1:26" s="332" customFormat="1" ht="21">
      <c r="A101" s="434">
        <v>4</v>
      </c>
      <c r="B101" s="435" t="s">
        <v>97</v>
      </c>
      <c r="C101" s="432"/>
      <c r="D101" s="263"/>
      <c r="E101" s="263">
        <f>C101*D101</f>
        <v>0</v>
      </c>
      <c r="F101" s="432"/>
      <c r="G101" s="263"/>
      <c r="H101" s="263">
        <f>F101*G101</f>
        <v>0</v>
      </c>
      <c r="I101" s="432"/>
      <c r="J101" s="263"/>
      <c r="K101" s="263">
        <f>I101*J101</f>
        <v>0</v>
      </c>
      <c r="L101" s="436">
        <f>SUM(K101,H101,E101)</f>
        <v>0</v>
      </c>
      <c r="M101" s="266"/>
      <c r="N101" s="267"/>
      <c r="O101" s="267"/>
      <c r="P101" s="267"/>
      <c r="Q101" s="267"/>
      <c r="R101" s="267"/>
      <c r="S101" s="267"/>
      <c r="T101" s="267"/>
      <c r="U101" s="267"/>
      <c r="V101" s="267"/>
      <c r="W101" s="267"/>
      <c r="X101" s="267"/>
      <c r="Y101" s="267"/>
      <c r="Z101" s="267"/>
    </row>
    <row r="102" spans="1:13" s="359" customFormat="1" ht="21">
      <c r="A102" s="355">
        <v>5</v>
      </c>
      <c r="B102" s="356" t="s">
        <v>97</v>
      </c>
      <c r="C102" s="431"/>
      <c r="D102" s="310"/>
      <c r="E102" s="310">
        <f>C102*D102</f>
        <v>0</v>
      </c>
      <c r="F102" s="431"/>
      <c r="G102" s="310"/>
      <c r="H102" s="310">
        <f>F102*G102</f>
        <v>0</v>
      </c>
      <c r="I102" s="431"/>
      <c r="J102" s="310"/>
      <c r="K102" s="310">
        <f>I102*J102</f>
        <v>0</v>
      </c>
      <c r="L102" s="357">
        <f>SUM(K102,H102,E102)</f>
        <v>0</v>
      </c>
      <c r="M102" s="358"/>
    </row>
    <row r="103" spans="1:26" s="353" customFormat="1" ht="21">
      <c r="A103" s="444" t="s">
        <v>66</v>
      </c>
      <c r="B103" s="446"/>
      <c r="C103" s="129">
        <f>SUBTOTAL(109,C104:C108)</f>
        <v>0</v>
      </c>
      <c r="D103" s="129">
        <f aca="true" t="shared" si="31" ref="D103:L103">SUBTOTAL(109,D104:D108)</f>
        <v>0</v>
      </c>
      <c r="E103" s="129">
        <f t="shared" si="31"/>
        <v>0</v>
      </c>
      <c r="F103" s="129">
        <f t="shared" si="31"/>
        <v>0</v>
      </c>
      <c r="G103" s="129">
        <f t="shared" si="31"/>
        <v>0</v>
      </c>
      <c r="H103" s="129">
        <f t="shared" si="31"/>
        <v>0</v>
      </c>
      <c r="I103" s="129">
        <f t="shared" si="31"/>
        <v>0</v>
      </c>
      <c r="J103" s="129">
        <f t="shared" si="31"/>
        <v>0</v>
      </c>
      <c r="K103" s="129">
        <f t="shared" si="31"/>
        <v>0</v>
      </c>
      <c r="L103" s="227">
        <f t="shared" si="31"/>
        <v>0</v>
      </c>
      <c r="M103" s="349">
        <f>SUM(L104:L108)</f>
        <v>0</v>
      </c>
      <c r="N103" s="350">
        <f>SUM(L104:L108)</f>
        <v>0</v>
      </c>
      <c r="O103" s="351"/>
      <c r="P103" s="351"/>
      <c r="Q103" s="351"/>
      <c r="R103" s="351"/>
      <c r="S103" s="351"/>
      <c r="T103" s="351"/>
      <c r="U103" s="351"/>
      <c r="V103" s="351"/>
      <c r="W103" s="351"/>
      <c r="X103" s="351"/>
      <c r="Y103" s="351"/>
      <c r="Z103" s="352"/>
    </row>
    <row r="104" spans="1:26" s="332" customFormat="1" ht="21">
      <c r="A104" s="354">
        <v>1</v>
      </c>
      <c r="B104" s="287" t="s">
        <v>98</v>
      </c>
      <c r="C104" s="430"/>
      <c r="D104" s="204"/>
      <c r="E104" s="204">
        <f>C104*D104</f>
        <v>0</v>
      </c>
      <c r="F104" s="430"/>
      <c r="G104" s="204"/>
      <c r="H104" s="204">
        <f>F104*G104</f>
        <v>0</v>
      </c>
      <c r="I104" s="430"/>
      <c r="J104" s="204"/>
      <c r="K104" s="204">
        <f>I104*J104</f>
        <v>0</v>
      </c>
      <c r="L104" s="288">
        <f>SUM(K104,H104,E104)</f>
        <v>0</v>
      </c>
      <c r="M104" s="266"/>
      <c r="N104" s="267"/>
      <c r="O104" s="267"/>
      <c r="P104" s="267"/>
      <c r="Q104" s="267"/>
      <c r="R104" s="267"/>
      <c r="S104" s="267"/>
      <c r="T104" s="267"/>
      <c r="U104" s="267"/>
      <c r="V104" s="267"/>
      <c r="W104" s="267"/>
      <c r="X104" s="267"/>
      <c r="Y104" s="267"/>
      <c r="Z104" s="267"/>
    </row>
    <row r="105" spans="1:26" s="332" customFormat="1" ht="21">
      <c r="A105" s="434">
        <v>2</v>
      </c>
      <c r="B105" s="435" t="s">
        <v>98</v>
      </c>
      <c r="C105" s="432"/>
      <c r="D105" s="263"/>
      <c r="E105" s="263">
        <f>C105*D105</f>
        <v>0</v>
      </c>
      <c r="F105" s="432"/>
      <c r="G105" s="263"/>
      <c r="H105" s="263">
        <f>F105*G105</f>
        <v>0</v>
      </c>
      <c r="I105" s="432"/>
      <c r="J105" s="263"/>
      <c r="K105" s="263">
        <f>I105*J105</f>
        <v>0</v>
      </c>
      <c r="L105" s="436">
        <f>SUM(K105,H105,E105)</f>
        <v>0</v>
      </c>
      <c r="M105" s="266"/>
      <c r="N105" s="267"/>
      <c r="O105" s="267"/>
      <c r="P105" s="267"/>
      <c r="Q105" s="267"/>
      <c r="R105" s="267"/>
      <c r="S105" s="267"/>
      <c r="T105" s="267"/>
      <c r="U105" s="267"/>
      <c r="V105" s="267"/>
      <c r="W105" s="267"/>
      <c r="X105" s="267"/>
      <c r="Y105" s="267"/>
      <c r="Z105" s="267"/>
    </row>
    <row r="106" spans="1:26" s="332" customFormat="1" ht="21">
      <c r="A106" s="434">
        <v>3</v>
      </c>
      <c r="B106" s="435" t="s">
        <v>98</v>
      </c>
      <c r="C106" s="432"/>
      <c r="D106" s="263"/>
      <c r="E106" s="263">
        <f>C106*D106</f>
        <v>0</v>
      </c>
      <c r="F106" s="432"/>
      <c r="G106" s="263"/>
      <c r="H106" s="263">
        <f>F106*G106</f>
        <v>0</v>
      </c>
      <c r="I106" s="432"/>
      <c r="J106" s="263"/>
      <c r="K106" s="263">
        <f>I106*J106</f>
        <v>0</v>
      </c>
      <c r="L106" s="436">
        <f>SUM(K106,H106,E106)</f>
        <v>0</v>
      </c>
      <c r="M106" s="266"/>
      <c r="N106" s="267"/>
      <c r="O106" s="267"/>
      <c r="P106" s="267"/>
      <c r="Q106" s="267"/>
      <c r="R106" s="267"/>
      <c r="S106" s="267"/>
      <c r="T106" s="267"/>
      <c r="U106" s="267"/>
      <c r="V106" s="267"/>
      <c r="W106" s="267"/>
      <c r="X106" s="267"/>
      <c r="Y106" s="267"/>
      <c r="Z106" s="267"/>
    </row>
    <row r="107" spans="1:26" s="332" customFormat="1" ht="21">
      <c r="A107" s="434">
        <v>4</v>
      </c>
      <c r="B107" s="435" t="s">
        <v>98</v>
      </c>
      <c r="C107" s="432"/>
      <c r="D107" s="263"/>
      <c r="E107" s="263">
        <f>C107*D107</f>
        <v>0</v>
      </c>
      <c r="F107" s="432"/>
      <c r="G107" s="263"/>
      <c r="H107" s="263">
        <f>F107*G107</f>
        <v>0</v>
      </c>
      <c r="I107" s="432"/>
      <c r="J107" s="263"/>
      <c r="K107" s="263">
        <f>I107*J107</f>
        <v>0</v>
      </c>
      <c r="L107" s="436">
        <f>SUM(K107,H107,E107)</f>
        <v>0</v>
      </c>
      <c r="M107" s="266"/>
      <c r="N107" s="267"/>
      <c r="O107" s="267"/>
      <c r="P107" s="267"/>
      <c r="Q107" s="267"/>
      <c r="R107" s="267"/>
      <c r="S107" s="267"/>
      <c r="T107" s="267"/>
      <c r="U107" s="267"/>
      <c r="V107" s="267"/>
      <c r="W107" s="267"/>
      <c r="X107" s="267"/>
      <c r="Y107" s="267"/>
      <c r="Z107" s="267"/>
    </row>
    <row r="108" spans="1:13" s="359" customFormat="1" ht="21">
      <c r="A108" s="355">
        <v>5</v>
      </c>
      <c r="B108" s="356" t="s">
        <v>98</v>
      </c>
      <c r="C108" s="431"/>
      <c r="D108" s="310"/>
      <c r="E108" s="310">
        <f>C108*D108</f>
        <v>0</v>
      </c>
      <c r="F108" s="431"/>
      <c r="G108" s="310"/>
      <c r="H108" s="310">
        <f>F108*G108</f>
        <v>0</v>
      </c>
      <c r="I108" s="431"/>
      <c r="J108" s="310"/>
      <c r="K108" s="310">
        <f>I108*J108</f>
        <v>0</v>
      </c>
      <c r="L108" s="357">
        <f>SUM(K108,H108,E108)</f>
        <v>0</v>
      </c>
      <c r="M108" s="358"/>
    </row>
    <row r="109" spans="1:12" ht="21">
      <c r="A109" s="372"/>
      <c r="B109" s="373" t="s">
        <v>3</v>
      </c>
      <c r="C109" s="374">
        <f aca="true" t="shared" si="32" ref="C109:L109">SUM(C91,C85,C80,C75,C69,C64,C58,C51,C45,C39,C33,C22,C14,C5,C97,C103)</f>
        <v>0</v>
      </c>
      <c r="D109" s="374">
        <f t="shared" si="32"/>
        <v>0</v>
      </c>
      <c r="E109" s="374">
        <f t="shared" si="32"/>
        <v>0</v>
      </c>
      <c r="F109" s="374">
        <f t="shared" si="32"/>
        <v>0</v>
      </c>
      <c r="G109" s="374">
        <f t="shared" si="32"/>
        <v>0</v>
      </c>
      <c r="H109" s="374">
        <f t="shared" si="32"/>
        <v>0</v>
      </c>
      <c r="I109" s="374">
        <f t="shared" si="32"/>
        <v>0</v>
      </c>
      <c r="J109" s="374">
        <f t="shared" si="32"/>
        <v>0</v>
      </c>
      <c r="K109" s="374">
        <f t="shared" si="32"/>
        <v>0</v>
      </c>
      <c r="L109" s="374">
        <f t="shared" si="32"/>
        <v>0</v>
      </c>
    </row>
  </sheetData>
  <sheetProtection/>
  <mergeCells count="22">
    <mergeCell ref="A91:B91"/>
    <mergeCell ref="A103:B103"/>
    <mergeCell ref="A97:B97"/>
    <mergeCell ref="A33:B33"/>
    <mergeCell ref="A39:B39"/>
    <mergeCell ref="I3:K3"/>
    <mergeCell ref="A14:B14"/>
    <mergeCell ref="A22:B22"/>
    <mergeCell ref="A85:B85"/>
    <mergeCell ref="A69:B69"/>
    <mergeCell ref="A1:L1"/>
    <mergeCell ref="A3:B4"/>
    <mergeCell ref="C3:E3"/>
    <mergeCell ref="F3:H3"/>
    <mergeCell ref="L3:L4"/>
    <mergeCell ref="A5:B5"/>
    <mergeCell ref="A75:B75"/>
    <mergeCell ref="A80:B80"/>
    <mergeCell ref="A45:B45"/>
    <mergeCell ref="A51:B51"/>
    <mergeCell ref="A58:B58"/>
    <mergeCell ref="A64:B64"/>
  </mergeCells>
  <printOptions horizontalCentered="1"/>
  <pageMargins left="0" right="0" top="0.3937007874015748" bottom="0.5905511811023623" header="0" footer="0.5511811023622047"/>
  <pageSetup horizontalDpi="600" verticalDpi="600" orientation="landscape" paperSize="9" scale="71" r:id="rId1"/>
  <rowBreaks count="3" manualBreakCount="3">
    <brk id="32" max="11" man="1"/>
    <brk id="68" max="11" man="1"/>
    <brk id="96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2:AE25"/>
  <sheetViews>
    <sheetView view="pageBreakPreview" zoomScale="85" zoomScaleNormal="115" zoomScaleSheetLayoutView="85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6" sqref="B16"/>
    </sheetView>
  </sheetViews>
  <sheetFormatPr defaultColWidth="9.140625" defaultRowHeight="12.75"/>
  <cols>
    <col min="1" max="1" width="3.140625" style="14" customWidth="1"/>
    <col min="2" max="2" width="46.7109375" style="1" customWidth="1"/>
    <col min="3" max="3" width="8.28125" style="2" bestFit="1" customWidth="1"/>
    <col min="4" max="4" width="16.140625" style="2" customWidth="1"/>
    <col min="5" max="5" width="13.57421875" style="3" bestFit="1" customWidth="1"/>
    <col min="6" max="6" width="13.421875" style="1" bestFit="1" customWidth="1"/>
    <col min="7" max="8" width="14.00390625" style="3" bestFit="1" customWidth="1"/>
    <col min="9" max="9" width="13.00390625" style="4" bestFit="1" customWidth="1"/>
    <col min="10" max="10" width="10.28125" style="1" hidden="1" customWidth="1"/>
    <col min="11" max="11" width="55.28125" style="17" hidden="1" customWidth="1"/>
    <col min="12" max="12" width="10.28125" style="1" hidden="1" customWidth="1"/>
    <col min="13" max="15" width="9.140625" style="1" hidden="1" customWidth="1"/>
    <col min="16" max="16" width="4.57421875" style="14" customWidth="1"/>
    <col min="17" max="17" width="12.7109375" style="14" bestFit="1" customWidth="1"/>
    <col min="18" max="18" width="14.8515625" style="14" customWidth="1"/>
    <col min="19" max="19" width="10.28125" style="14" bestFit="1" customWidth="1"/>
    <col min="20" max="31" width="9.140625" style="14" customWidth="1"/>
    <col min="32" max="16384" width="9.140625" style="1" customWidth="1"/>
  </cols>
  <sheetData>
    <row r="1" ht="7.5" customHeight="1" thickBot="1"/>
    <row r="2" spans="1:16" ht="15" customHeight="1">
      <c r="A2" s="18"/>
      <c r="B2" s="19"/>
      <c r="C2" s="20"/>
      <c r="D2" s="20"/>
      <c r="E2" s="21"/>
      <c r="F2" s="19"/>
      <c r="G2" s="21"/>
      <c r="H2" s="21"/>
      <c r="I2" s="22"/>
      <c r="J2" s="19"/>
      <c r="K2" s="22"/>
      <c r="L2" s="19"/>
      <c r="M2" s="19"/>
      <c r="N2" s="19"/>
      <c r="O2" s="19"/>
      <c r="P2" s="23"/>
    </row>
    <row r="3" spans="1:16" ht="26.25">
      <c r="A3" s="24"/>
      <c r="B3" s="465" t="s">
        <v>61</v>
      </c>
      <c r="C3" s="466"/>
      <c r="D3" s="466"/>
      <c r="E3" s="466"/>
      <c r="F3" s="466"/>
      <c r="G3" s="466"/>
      <c r="H3" s="466"/>
      <c r="I3" s="467"/>
      <c r="J3" s="25"/>
      <c r="L3" s="25"/>
      <c r="M3" s="25"/>
      <c r="N3" s="25"/>
      <c r="O3" s="25"/>
      <c r="P3" s="26"/>
    </row>
    <row r="4" spans="1:16" ht="9.75" customHeight="1">
      <c r="A4" s="24"/>
      <c r="B4" s="25"/>
      <c r="C4" s="27"/>
      <c r="D4" s="27"/>
      <c r="E4" s="28"/>
      <c r="F4" s="25"/>
      <c r="G4" s="28"/>
      <c r="H4" s="28"/>
      <c r="I4" s="17"/>
      <c r="J4" s="25"/>
      <c r="L4" s="25"/>
      <c r="M4" s="25"/>
      <c r="N4" s="25"/>
      <c r="O4" s="25"/>
      <c r="P4" s="26"/>
    </row>
    <row r="5" spans="1:31" s="8" customFormat="1" ht="46.5">
      <c r="A5" s="29"/>
      <c r="B5" s="5" t="s">
        <v>0</v>
      </c>
      <c r="C5" s="16" t="s">
        <v>4</v>
      </c>
      <c r="D5" s="16" t="s">
        <v>33</v>
      </c>
      <c r="E5" s="6" t="s">
        <v>5</v>
      </c>
      <c r="F5" s="5" t="s">
        <v>6</v>
      </c>
      <c r="G5" s="6" t="s">
        <v>7</v>
      </c>
      <c r="H5" s="6" t="s">
        <v>8</v>
      </c>
      <c r="I5" s="7" t="s">
        <v>9</v>
      </c>
      <c r="J5" s="30"/>
      <c r="K5" s="31"/>
      <c r="L5" s="30"/>
      <c r="M5" s="30"/>
      <c r="N5" s="30"/>
      <c r="O5" s="30"/>
      <c r="P5" s="32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</row>
    <row r="6" spans="1:31" s="37" customFormat="1" ht="23.25">
      <c r="A6" s="24"/>
      <c r="B6" s="34" t="s">
        <v>63</v>
      </c>
      <c r="C6" s="11"/>
      <c r="D6" s="11">
        <v>0</v>
      </c>
      <c r="E6" s="12">
        <f>C6*100</f>
        <v>0</v>
      </c>
      <c r="F6" s="12">
        <f aca="true" t="shared" si="0" ref="F6:G9">E6*0.8</f>
        <v>0</v>
      </c>
      <c r="G6" s="12">
        <f t="shared" si="0"/>
        <v>0</v>
      </c>
      <c r="H6" s="12">
        <f>F6*0.2</f>
        <v>0</v>
      </c>
      <c r="I6" s="12">
        <v>0</v>
      </c>
      <c r="J6" s="35"/>
      <c r="K6" s="36"/>
      <c r="P6" s="26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37" customFormat="1" ht="23.25">
      <c r="A7" s="24"/>
      <c r="B7" s="39" t="s">
        <v>34</v>
      </c>
      <c r="C7" s="13"/>
      <c r="D7" s="13">
        <v>100</v>
      </c>
      <c r="E7" s="9">
        <f>D7*C7</f>
        <v>0</v>
      </c>
      <c r="F7" s="9">
        <f t="shared" si="0"/>
        <v>0</v>
      </c>
      <c r="G7" s="9">
        <f t="shared" si="0"/>
        <v>0</v>
      </c>
      <c r="H7" s="9">
        <f>F7*0.2</f>
        <v>0</v>
      </c>
      <c r="I7" s="9">
        <v>0</v>
      </c>
      <c r="J7" s="35"/>
      <c r="K7" s="36"/>
      <c r="P7" s="26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37" customFormat="1" ht="23.25">
      <c r="A8" s="24"/>
      <c r="B8" s="39" t="s">
        <v>35</v>
      </c>
      <c r="C8" s="13"/>
      <c r="D8" s="13">
        <v>200</v>
      </c>
      <c r="E8" s="9">
        <f>D8*C8</f>
        <v>0</v>
      </c>
      <c r="F8" s="9">
        <f t="shared" si="0"/>
        <v>0</v>
      </c>
      <c r="G8" s="9">
        <f t="shared" si="0"/>
        <v>0</v>
      </c>
      <c r="H8" s="9">
        <f>F8*0.2</f>
        <v>0</v>
      </c>
      <c r="I8" s="9">
        <v>0</v>
      </c>
      <c r="J8" s="35"/>
      <c r="K8" s="36"/>
      <c r="P8" s="26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37" customFormat="1" ht="23.25">
      <c r="A9" s="24"/>
      <c r="B9" s="40" t="s">
        <v>36</v>
      </c>
      <c r="C9" s="15"/>
      <c r="D9" s="15">
        <v>2000</v>
      </c>
      <c r="E9" s="9">
        <f>D9*C9</f>
        <v>0</v>
      </c>
      <c r="F9" s="10">
        <f t="shared" si="0"/>
        <v>0</v>
      </c>
      <c r="G9" s="10">
        <f>F9*0.8</f>
        <v>0</v>
      </c>
      <c r="H9" s="10">
        <f>F9*0.2</f>
        <v>0</v>
      </c>
      <c r="I9" s="10">
        <v>0</v>
      </c>
      <c r="J9" s="35"/>
      <c r="K9" s="36"/>
      <c r="P9" s="26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48" customFormat="1" ht="23.25">
      <c r="A10" s="41"/>
      <c r="B10" s="42" t="s">
        <v>1</v>
      </c>
      <c r="C10" s="43">
        <f aca="true" t="shared" si="1" ref="C10:I10">SUM(C6:C9)</f>
        <v>0</v>
      </c>
      <c r="D10" s="43">
        <f t="shared" si="1"/>
        <v>2300</v>
      </c>
      <c r="E10" s="43">
        <f t="shared" si="1"/>
        <v>0</v>
      </c>
      <c r="F10" s="43">
        <f t="shared" si="1"/>
        <v>0</v>
      </c>
      <c r="G10" s="43">
        <f t="shared" si="1"/>
        <v>0</v>
      </c>
      <c r="H10" s="43">
        <f t="shared" si="1"/>
        <v>0</v>
      </c>
      <c r="I10" s="43">
        <f t="shared" si="1"/>
        <v>0</v>
      </c>
      <c r="J10" s="44"/>
      <c r="K10" s="45"/>
      <c r="L10" s="44"/>
      <c r="M10" s="44"/>
      <c r="N10" s="44"/>
      <c r="O10" s="44"/>
      <c r="P10" s="46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</row>
    <row r="11" spans="1:16" ht="8.25" customHeight="1">
      <c r="A11" s="24"/>
      <c r="B11" s="25"/>
      <c r="C11" s="27"/>
      <c r="D11" s="27"/>
      <c r="E11" s="28"/>
      <c r="F11" s="49"/>
      <c r="G11" s="28"/>
      <c r="H11" s="28"/>
      <c r="I11" s="17"/>
      <c r="J11" s="25"/>
      <c r="L11" s="25"/>
      <c r="M11" s="25"/>
      <c r="N11" s="25"/>
      <c r="O11" s="25"/>
      <c r="P11" s="26"/>
    </row>
    <row r="12" spans="1:16" ht="26.25">
      <c r="A12" s="24"/>
      <c r="B12" s="465" t="s">
        <v>62</v>
      </c>
      <c r="C12" s="466"/>
      <c r="D12" s="466"/>
      <c r="E12" s="466"/>
      <c r="F12" s="466"/>
      <c r="G12" s="466"/>
      <c r="H12" s="466"/>
      <c r="I12" s="467"/>
      <c r="J12" s="25"/>
      <c r="L12" s="25"/>
      <c r="M12" s="25"/>
      <c r="N12" s="25"/>
      <c r="O12" s="25"/>
      <c r="P12" s="26"/>
    </row>
    <row r="13" spans="1:16" ht="10.5" customHeight="1">
      <c r="A13" s="24"/>
      <c r="B13" s="25"/>
      <c r="C13" s="27"/>
      <c r="D13" s="27"/>
      <c r="E13" s="28"/>
      <c r="F13" s="25"/>
      <c r="G13" s="28"/>
      <c r="H13" s="28"/>
      <c r="I13" s="17"/>
      <c r="J13" s="25"/>
      <c r="L13" s="25"/>
      <c r="M13" s="25"/>
      <c r="N13" s="25"/>
      <c r="O13" s="25"/>
      <c r="P13" s="26"/>
    </row>
    <row r="14" spans="1:16" ht="46.5">
      <c r="A14" s="24"/>
      <c r="B14" s="5" t="s">
        <v>0</v>
      </c>
      <c r="C14" s="16" t="s">
        <v>4</v>
      </c>
      <c r="D14" s="16" t="s">
        <v>33</v>
      </c>
      <c r="E14" s="6" t="s">
        <v>5</v>
      </c>
      <c r="F14" s="5" t="s">
        <v>6</v>
      </c>
      <c r="G14" s="6" t="s">
        <v>7</v>
      </c>
      <c r="H14" s="6" t="s">
        <v>8</v>
      </c>
      <c r="I14" s="7" t="s">
        <v>9</v>
      </c>
      <c r="J14" s="25"/>
      <c r="L14" s="25"/>
      <c r="M14" s="25"/>
      <c r="N14" s="25"/>
      <c r="O14" s="25"/>
      <c r="P14" s="26"/>
    </row>
    <row r="15" spans="1:31" s="37" customFormat="1" ht="23.25">
      <c r="A15" s="24"/>
      <c r="B15" s="34" t="s">
        <v>63</v>
      </c>
      <c r="C15" s="11"/>
      <c r="D15" s="11">
        <v>0</v>
      </c>
      <c r="E15" s="12">
        <f>C15*100</f>
        <v>0</v>
      </c>
      <c r="F15" s="12">
        <f aca="true" t="shared" si="2" ref="F15:G18">E15*0.8</f>
        <v>0</v>
      </c>
      <c r="G15" s="12">
        <f t="shared" si="2"/>
        <v>0</v>
      </c>
      <c r="H15" s="12">
        <f>F15*0.2</f>
        <v>0</v>
      </c>
      <c r="I15" s="12">
        <v>0</v>
      </c>
      <c r="J15" s="35"/>
      <c r="K15" s="36"/>
      <c r="P15" s="26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37" customFormat="1" ht="23.25">
      <c r="A16" s="24"/>
      <c r="B16" s="39" t="s">
        <v>34</v>
      </c>
      <c r="C16" s="13"/>
      <c r="D16" s="13">
        <v>100</v>
      </c>
      <c r="E16" s="9">
        <f>C16*100</f>
        <v>0</v>
      </c>
      <c r="F16" s="9">
        <f t="shared" si="2"/>
        <v>0</v>
      </c>
      <c r="G16" s="9">
        <f t="shared" si="2"/>
        <v>0</v>
      </c>
      <c r="H16" s="9">
        <f>F16*0.2</f>
        <v>0</v>
      </c>
      <c r="I16" s="9">
        <v>0</v>
      </c>
      <c r="J16" s="35"/>
      <c r="K16" s="36"/>
      <c r="P16" s="26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37" customFormat="1" ht="23.25">
      <c r="A17" s="24"/>
      <c r="B17" s="39" t="s">
        <v>35</v>
      </c>
      <c r="C17" s="13"/>
      <c r="D17" s="13">
        <v>300</v>
      </c>
      <c r="E17" s="9">
        <f>C17*300</f>
        <v>0</v>
      </c>
      <c r="F17" s="9">
        <f t="shared" si="2"/>
        <v>0</v>
      </c>
      <c r="G17" s="9">
        <f t="shared" si="2"/>
        <v>0</v>
      </c>
      <c r="H17" s="9">
        <f>F17*0.2</f>
        <v>0</v>
      </c>
      <c r="I17" s="9">
        <v>0</v>
      </c>
      <c r="J17" s="35"/>
      <c r="K17" s="36"/>
      <c r="P17" s="26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37" customFormat="1" ht="23.25">
      <c r="A18" s="24"/>
      <c r="B18" s="40" t="s">
        <v>36</v>
      </c>
      <c r="C18" s="15"/>
      <c r="D18" s="15">
        <v>2000</v>
      </c>
      <c r="E18" s="10">
        <f>D18*C18</f>
        <v>0</v>
      </c>
      <c r="F18" s="10">
        <f t="shared" si="2"/>
        <v>0</v>
      </c>
      <c r="G18" s="10">
        <f t="shared" si="2"/>
        <v>0</v>
      </c>
      <c r="H18" s="10">
        <f>F18*0.2</f>
        <v>0</v>
      </c>
      <c r="I18" s="10">
        <v>0</v>
      </c>
      <c r="J18" s="35"/>
      <c r="K18" s="36"/>
      <c r="P18" s="26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16" ht="23.25">
      <c r="A19" s="24"/>
      <c r="B19" s="42" t="s">
        <v>1</v>
      </c>
      <c r="C19" s="43">
        <f aca="true" t="shared" si="3" ref="C19:H19">SUM(C15:C18)</f>
        <v>0</v>
      </c>
      <c r="D19" s="43">
        <f t="shared" si="3"/>
        <v>2400</v>
      </c>
      <c r="E19" s="43">
        <f t="shared" si="3"/>
        <v>0</v>
      </c>
      <c r="F19" s="43">
        <f t="shared" si="3"/>
        <v>0</v>
      </c>
      <c r="G19" s="43">
        <f t="shared" si="3"/>
        <v>0</v>
      </c>
      <c r="H19" s="43">
        <f t="shared" si="3"/>
        <v>0</v>
      </c>
      <c r="I19" s="43">
        <f>SUM(I15:I15)</f>
        <v>0</v>
      </c>
      <c r="J19" s="25"/>
      <c r="L19" s="25"/>
      <c r="M19" s="25"/>
      <c r="N19" s="25"/>
      <c r="O19" s="25"/>
      <c r="P19" s="26"/>
    </row>
    <row r="20" spans="1:16" ht="11.25" customHeight="1">
      <c r="A20" s="24"/>
      <c r="B20" s="25"/>
      <c r="C20" s="27"/>
      <c r="D20" s="27"/>
      <c r="E20" s="28"/>
      <c r="F20" s="25"/>
      <c r="G20" s="28"/>
      <c r="H20" s="28"/>
      <c r="I20" s="17"/>
      <c r="J20" s="25"/>
      <c r="L20" s="25"/>
      <c r="M20" s="25"/>
      <c r="N20" s="25"/>
      <c r="O20" s="25"/>
      <c r="P20" s="26"/>
    </row>
    <row r="21" spans="1:18" ht="23.25">
      <c r="A21" s="24"/>
      <c r="B21" s="42" t="s">
        <v>3</v>
      </c>
      <c r="C21" s="43">
        <f aca="true" t="shared" si="4" ref="C21:I21">SUM(C10,C19)</f>
        <v>0</v>
      </c>
      <c r="D21" s="43">
        <f t="shared" si="4"/>
        <v>4700</v>
      </c>
      <c r="E21" s="43">
        <f t="shared" si="4"/>
        <v>0</v>
      </c>
      <c r="F21" s="43">
        <f t="shared" si="4"/>
        <v>0</v>
      </c>
      <c r="G21" s="43">
        <f t="shared" si="4"/>
        <v>0</v>
      </c>
      <c r="H21" s="43">
        <f t="shared" si="4"/>
        <v>0</v>
      </c>
      <c r="I21" s="43">
        <f t="shared" si="4"/>
        <v>0</v>
      </c>
      <c r="J21" s="25"/>
      <c r="L21" s="25"/>
      <c r="M21" s="25"/>
      <c r="N21" s="25"/>
      <c r="O21" s="25"/>
      <c r="P21" s="26"/>
      <c r="R21" s="50">
        <f>SUM(G21:I21)</f>
        <v>0</v>
      </c>
    </row>
    <row r="22" spans="1:16" ht="18" customHeight="1" thickBot="1">
      <c r="A22" s="51"/>
      <c r="B22" s="52"/>
      <c r="C22" s="53"/>
      <c r="D22" s="53"/>
      <c r="E22" s="54"/>
      <c r="F22" s="52"/>
      <c r="G22" s="54"/>
      <c r="H22" s="54"/>
      <c r="I22" s="55"/>
      <c r="J22" s="52"/>
      <c r="K22" s="55"/>
      <c r="L22" s="52"/>
      <c r="M22" s="52"/>
      <c r="N22" s="52"/>
      <c r="O22" s="52"/>
      <c r="P22" s="56"/>
    </row>
    <row r="24" ht="23.25">
      <c r="C24" s="2">
        <f>80+20+40+40+5+40+20+15+15+3+15</f>
        <v>293</v>
      </c>
    </row>
    <row r="25" ht="23.25">
      <c r="E25" s="3">
        <f>E21</f>
        <v>0</v>
      </c>
    </row>
  </sheetData>
  <sheetProtection/>
  <mergeCells count="2">
    <mergeCell ref="B3:I3"/>
    <mergeCell ref="B12:I12"/>
  </mergeCells>
  <printOptions horizontalCentered="1"/>
  <pageMargins left="0" right="0" top="0.7874015748031497" bottom="0" header="0.11811023622047245" footer="0.11811023622047245"/>
  <pageSetup horizontalDpi="600" verticalDpi="600" orientation="landscape" paperSize="9" scale="85" r:id="rId1"/>
  <headerFooter alignWithMargins="0">
    <oddFooter>&amp;L&amp;6&amp;Z&amp;F&amp;Rข้อมูล ณ วันที่ &amp;D  เวลา &amp;T น.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grame</dc:creator>
  <cp:keywords/>
  <dc:description/>
  <cp:lastModifiedBy>ARTPLAN</cp:lastModifiedBy>
  <cp:lastPrinted>2016-07-08T03:41:25Z</cp:lastPrinted>
  <dcterms:created xsi:type="dcterms:W3CDTF">2010-07-23T09:23:01Z</dcterms:created>
  <dcterms:modified xsi:type="dcterms:W3CDTF">2016-07-11T11:25:43Z</dcterms:modified>
  <cp:category/>
  <cp:version/>
  <cp:contentType/>
  <cp:contentStatus/>
</cp:coreProperties>
</file>