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59\รายงานผลเบิกจ่าย\"/>
    </mc:Choice>
  </mc:AlternateContent>
  <bookViews>
    <workbookView xWindow="0" yWindow="45" windowWidth="19440" windowHeight="10545"/>
  </bookViews>
  <sheets>
    <sheet name="แผ่นดิน (สรุป)" sheetId="16" r:id="rId1"/>
    <sheet name="แผ่นดิน" sheetId="2" r:id="rId2"/>
    <sheet name="เงินรายได้ (สรุป)" sheetId="17" r:id="rId3"/>
    <sheet name="เงินรายได้" sheetId="3" r:id="rId4"/>
    <sheet name="ภูพานเพลช" sheetId="6" r:id="rId5"/>
    <sheet name="ค่าจ้างเงินรายได้" sheetId="15" r:id="rId6"/>
    <sheet name="งบกลาง" sheetId="8" state="hidden" r:id="rId7"/>
  </sheets>
  <definedNames>
    <definedName name="_xlnm.Print_Area" localSheetId="6">งบกลาง!$A$1:$J$37</definedName>
    <definedName name="_xlnm.Print_Area" localSheetId="3">เงินรายได้!$A$1:$J$144</definedName>
    <definedName name="_xlnm.Print_Area" localSheetId="2">'เงินรายได้ (สรุป)'!$A$1:$J$144</definedName>
    <definedName name="_xlnm.Print_Area" localSheetId="1">แผ่นดิน!$A$1:$J$106</definedName>
    <definedName name="_xlnm.Print_Area" localSheetId="0">'แผ่นดิน (สรุป)'!$A$1:$J$106</definedName>
    <definedName name="_xlnm.Print_Area" localSheetId="4">ภูพานเพลช!$A$1:$J$11</definedName>
    <definedName name="_xlnm.Print_Titles" localSheetId="3">เงินรายได้!$4:$6</definedName>
    <definedName name="_xlnm.Print_Titles" localSheetId="2">'เงินรายได้ (สรุป)'!$4:$6</definedName>
    <definedName name="_xlnm.Print_Titles" localSheetId="1">แผ่นดิน!$4:$6</definedName>
    <definedName name="_xlnm.Print_Titles" localSheetId="0">'แผ่นดิน (สรุป)'!$4:$6</definedName>
  </definedNames>
  <calcPr calcId="152511"/>
</workbook>
</file>

<file path=xl/calcChain.xml><?xml version="1.0" encoding="utf-8"?>
<calcChain xmlns="http://schemas.openxmlformats.org/spreadsheetml/2006/main">
  <c r="E37" i="16" l="1"/>
  <c r="E44" i="16"/>
  <c r="E37" i="2"/>
  <c r="E44" i="2"/>
  <c r="E148" i="17" l="1"/>
  <c r="L142" i="17"/>
  <c r="K142" i="17"/>
  <c r="M142" i="17" s="1"/>
  <c r="E141" i="17"/>
  <c r="D141" i="17"/>
  <c r="C141" i="17"/>
  <c r="H140" i="17"/>
  <c r="I140" i="17" s="1"/>
  <c r="G140" i="17"/>
  <c r="H139" i="17"/>
  <c r="I139" i="17" s="1"/>
  <c r="G139" i="17"/>
  <c r="H138" i="17"/>
  <c r="I138" i="17" s="1"/>
  <c r="G138" i="17"/>
  <c r="I137" i="17"/>
  <c r="H137" i="17"/>
  <c r="G137" i="17"/>
  <c r="H136" i="17"/>
  <c r="I136" i="17" s="1"/>
  <c r="G136" i="17"/>
  <c r="H135" i="17"/>
  <c r="I135" i="17" s="1"/>
  <c r="G135" i="17"/>
  <c r="H134" i="17"/>
  <c r="I134" i="17" s="1"/>
  <c r="G134" i="17"/>
  <c r="H133" i="17"/>
  <c r="I133" i="17" s="1"/>
  <c r="G133" i="17"/>
  <c r="I132" i="17"/>
  <c r="H132" i="17"/>
  <c r="G132" i="17"/>
  <c r="H131" i="17"/>
  <c r="I131" i="17" s="1"/>
  <c r="G131" i="17"/>
  <c r="F130" i="17"/>
  <c r="H130" i="17" s="1"/>
  <c r="I130" i="17" s="1"/>
  <c r="H129" i="17"/>
  <c r="I129" i="17" s="1"/>
  <c r="G129" i="17"/>
  <c r="H128" i="17"/>
  <c r="I128" i="17" s="1"/>
  <c r="G128" i="17"/>
  <c r="I127" i="17"/>
  <c r="H127" i="17"/>
  <c r="G127" i="17"/>
  <c r="H126" i="17"/>
  <c r="I126" i="17" s="1"/>
  <c r="G126" i="17"/>
  <c r="F125" i="17"/>
  <c r="H125" i="17" s="1"/>
  <c r="I125" i="17" s="1"/>
  <c r="H124" i="17"/>
  <c r="I124" i="17" s="1"/>
  <c r="G124" i="17"/>
  <c r="I123" i="17"/>
  <c r="H123" i="17"/>
  <c r="G123" i="17"/>
  <c r="H122" i="17"/>
  <c r="I122" i="17" s="1"/>
  <c r="G122" i="17"/>
  <c r="H121" i="17"/>
  <c r="I121" i="17" s="1"/>
  <c r="G121" i="17"/>
  <c r="H120" i="17"/>
  <c r="I120" i="17" s="1"/>
  <c r="G120" i="17"/>
  <c r="H119" i="17"/>
  <c r="I119" i="17" s="1"/>
  <c r="G119" i="17"/>
  <c r="H118" i="17"/>
  <c r="I118" i="17" s="1"/>
  <c r="G118" i="17"/>
  <c r="H117" i="17"/>
  <c r="I117" i="17" s="1"/>
  <c r="G117" i="17"/>
  <c r="F116" i="17"/>
  <c r="H116" i="17" s="1"/>
  <c r="I116" i="17" s="1"/>
  <c r="F115" i="17"/>
  <c r="H115" i="17" s="1"/>
  <c r="I115" i="17" s="1"/>
  <c r="F114" i="17"/>
  <c r="H114" i="17" s="1"/>
  <c r="I114" i="17" s="1"/>
  <c r="H113" i="17"/>
  <c r="I113" i="17" s="1"/>
  <c r="G113" i="17"/>
  <c r="F112" i="17"/>
  <c r="I111" i="17"/>
  <c r="H111" i="17"/>
  <c r="G111" i="17"/>
  <c r="H110" i="17"/>
  <c r="I110" i="17" s="1"/>
  <c r="G110" i="17"/>
  <c r="H109" i="17"/>
  <c r="I109" i="17" s="1"/>
  <c r="G109" i="17"/>
  <c r="H108" i="17"/>
  <c r="I108" i="17" s="1"/>
  <c r="G108" i="17"/>
  <c r="H107" i="17"/>
  <c r="I107" i="17" s="1"/>
  <c r="G107" i="17"/>
  <c r="H106" i="17"/>
  <c r="I106" i="17" s="1"/>
  <c r="F106" i="17"/>
  <c r="G106" i="17" s="1"/>
  <c r="F105" i="17"/>
  <c r="G105" i="17" s="1"/>
  <c r="I104" i="17"/>
  <c r="H104" i="17"/>
  <c r="G104" i="17"/>
  <c r="H103" i="17"/>
  <c r="I103" i="17" s="1"/>
  <c r="G103" i="17"/>
  <c r="H102" i="17"/>
  <c r="I102" i="17" s="1"/>
  <c r="G102" i="17"/>
  <c r="F101" i="17"/>
  <c r="I100" i="17"/>
  <c r="H100" i="17"/>
  <c r="G100" i="17"/>
  <c r="I99" i="17"/>
  <c r="H99" i="17"/>
  <c r="G99" i="17"/>
  <c r="H98" i="17"/>
  <c r="I98" i="17" s="1"/>
  <c r="G98" i="17"/>
  <c r="H96" i="17"/>
  <c r="I96" i="17" s="1"/>
  <c r="G96" i="17"/>
  <c r="H95" i="17"/>
  <c r="I95" i="17" s="1"/>
  <c r="G95" i="17"/>
  <c r="H94" i="17"/>
  <c r="I94" i="17" s="1"/>
  <c r="G94" i="17"/>
  <c r="H93" i="17"/>
  <c r="I93" i="17" s="1"/>
  <c r="G93" i="17"/>
  <c r="H92" i="17"/>
  <c r="I92" i="17" s="1"/>
  <c r="G92" i="17"/>
  <c r="I91" i="17"/>
  <c r="H91" i="17"/>
  <c r="G91" i="17"/>
  <c r="H90" i="17"/>
  <c r="I90" i="17" s="1"/>
  <c r="G90" i="17"/>
  <c r="H89" i="17"/>
  <c r="I89" i="17" s="1"/>
  <c r="G89" i="17"/>
  <c r="H88" i="17"/>
  <c r="I88" i="17" s="1"/>
  <c r="G88" i="17"/>
  <c r="H87" i="17"/>
  <c r="I87" i="17" s="1"/>
  <c r="G87" i="17"/>
  <c r="I86" i="17"/>
  <c r="H86" i="17"/>
  <c r="G86" i="17"/>
  <c r="H85" i="17"/>
  <c r="I85" i="17" s="1"/>
  <c r="G85" i="17"/>
  <c r="F84" i="17"/>
  <c r="H84" i="17" s="1"/>
  <c r="I84" i="17" s="1"/>
  <c r="H83" i="17"/>
  <c r="I83" i="17" s="1"/>
  <c r="G83" i="17"/>
  <c r="H82" i="17"/>
  <c r="I82" i="17" s="1"/>
  <c r="G82" i="17"/>
  <c r="I81" i="17"/>
  <c r="H81" i="17"/>
  <c r="G81" i="17"/>
  <c r="H80" i="17"/>
  <c r="I80" i="17" s="1"/>
  <c r="G80" i="17"/>
  <c r="H79" i="17"/>
  <c r="I79" i="17" s="1"/>
  <c r="G79" i="17"/>
  <c r="H78" i="17"/>
  <c r="I78" i="17" s="1"/>
  <c r="G78" i="17"/>
  <c r="H77" i="17"/>
  <c r="I77" i="17" s="1"/>
  <c r="G77" i="17"/>
  <c r="H76" i="17"/>
  <c r="I76" i="17" s="1"/>
  <c r="G76" i="17"/>
  <c r="H75" i="17"/>
  <c r="I75" i="17" s="1"/>
  <c r="G75" i="17"/>
  <c r="I74" i="17"/>
  <c r="H74" i="17"/>
  <c r="G74" i="17"/>
  <c r="H73" i="17"/>
  <c r="I73" i="17" s="1"/>
  <c r="G73" i="17"/>
  <c r="H72" i="17"/>
  <c r="I72" i="17" s="1"/>
  <c r="G72" i="17"/>
  <c r="H71" i="17"/>
  <c r="I71" i="17" s="1"/>
  <c r="G71" i="17"/>
  <c r="H70" i="17"/>
  <c r="I70" i="17" s="1"/>
  <c r="G70" i="17"/>
  <c r="H69" i="17"/>
  <c r="I69" i="17" s="1"/>
  <c r="G69" i="17"/>
  <c r="H68" i="17"/>
  <c r="I68" i="17" s="1"/>
  <c r="G68" i="17"/>
  <c r="F67" i="17"/>
  <c r="H67" i="17" s="1"/>
  <c r="I67" i="17" s="1"/>
  <c r="H66" i="17"/>
  <c r="I66" i="17" s="1"/>
  <c r="G66" i="17"/>
  <c r="H65" i="17"/>
  <c r="I65" i="17" s="1"/>
  <c r="G65" i="17"/>
  <c r="H64" i="17"/>
  <c r="I64" i="17" s="1"/>
  <c r="G64" i="17"/>
  <c r="H63" i="17"/>
  <c r="I63" i="17" s="1"/>
  <c r="G63" i="17"/>
  <c r="F63" i="17"/>
  <c r="H62" i="17"/>
  <c r="I62" i="17" s="1"/>
  <c r="G62" i="17"/>
  <c r="F62" i="17"/>
  <c r="H61" i="17"/>
  <c r="I61" i="17" s="1"/>
  <c r="G61" i="17"/>
  <c r="H60" i="17"/>
  <c r="I60" i="17" s="1"/>
  <c r="G60" i="17"/>
  <c r="H59" i="17"/>
  <c r="I59" i="17" s="1"/>
  <c r="G59" i="17"/>
  <c r="H58" i="17"/>
  <c r="I58" i="17" s="1"/>
  <c r="G58" i="17"/>
  <c r="H57" i="17"/>
  <c r="I57" i="17" s="1"/>
  <c r="G57" i="17"/>
  <c r="H56" i="17"/>
  <c r="I56" i="17" s="1"/>
  <c r="G56" i="17"/>
  <c r="I55" i="17"/>
  <c r="H55" i="17"/>
  <c r="G55" i="17"/>
  <c r="H54" i="17"/>
  <c r="I54" i="17" s="1"/>
  <c r="G54" i="17"/>
  <c r="H53" i="17"/>
  <c r="I53" i="17" s="1"/>
  <c r="G53" i="17"/>
  <c r="H52" i="17"/>
  <c r="I52" i="17" s="1"/>
  <c r="G52" i="17"/>
  <c r="F51" i="17"/>
  <c r="H50" i="17"/>
  <c r="I50" i="17" s="1"/>
  <c r="G50" i="17"/>
  <c r="H49" i="17"/>
  <c r="I49" i="17" s="1"/>
  <c r="G49" i="17"/>
  <c r="H47" i="17"/>
  <c r="I47" i="17" s="1"/>
  <c r="G47" i="17"/>
  <c r="H46" i="17"/>
  <c r="I46" i="17" s="1"/>
  <c r="G46" i="17"/>
  <c r="I45" i="17"/>
  <c r="G45" i="17"/>
  <c r="F45" i="17"/>
  <c r="H45" i="17" s="1"/>
  <c r="F44" i="17"/>
  <c r="H44" i="17" s="1"/>
  <c r="I44" i="17" s="1"/>
  <c r="I43" i="17"/>
  <c r="H43" i="17"/>
  <c r="G43" i="17"/>
  <c r="H42" i="17"/>
  <c r="I42" i="17" s="1"/>
  <c r="G42" i="17"/>
  <c r="H41" i="17"/>
  <c r="I41" i="17" s="1"/>
  <c r="G41" i="17"/>
  <c r="H40" i="17"/>
  <c r="I40" i="17" s="1"/>
  <c r="G40" i="17"/>
  <c r="H39" i="17"/>
  <c r="I39" i="17" s="1"/>
  <c r="G39" i="17"/>
  <c r="H38" i="17"/>
  <c r="I38" i="17" s="1"/>
  <c r="G38" i="17"/>
  <c r="H37" i="17"/>
  <c r="I37" i="17" s="1"/>
  <c r="G37" i="17"/>
  <c r="H36" i="17"/>
  <c r="I36" i="17" s="1"/>
  <c r="G36" i="17"/>
  <c r="H35" i="17"/>
  <c r="I35" i="17" s="1"/>
  <c r="G35" i="17"/>
  <c r="H34" i="17"/>
  <c r="I34" i="17" s="1"/>
  <c r="G34" i="17"/>
  <c r="H33" i="17"/>
  <c r="I33" i="17" s="1"/>
  <c r="G33" i="17"/>
  <c r="F33" i="17"/>
  <c r="H32" i="17"/>
  <c r="I32" i="17" s="1"/>
  <c r="G32" i="17"/>
  <c r="H31" i="17"/>
  <c r="I31" i="17" s="1"/>
  <c r="G31" i="17"/>
  <c r="F30" i="17"/>
  <c r="H30" i="17" s="1"/>
  <c r="I30" i="17" s="1"/>
  <c r="I29" i="17"/>
  <c r="H29" i="17"/>
  <c r="G29" i="17"/>
  <c r="H28" i="17"/>
  <c r="I28" i="17" s="1"/>
  <c r="G28" i="17"/>
  <c r="H27" i="17"/>
  <c r="I27" i="17" s="1"/>
  <c r="G27" i="17"/>
  <c r="H26" i="17"/>
  <c r="I26" i="17" s="1"/>
  <c r="G26" i="17"/>
  <c r="H25" i="17"/>
  <c r="I25" i="17" s="1"/>
  <c r="G25" i="17"/>
  <c r="H24" i="17"/>
  <c r="I24" i="17" s="1"/>
  <c r="F24" i="17"/>
  <c r="G24" i="17" s="1"/>
  <c r="H23" i="17"/>
  <c r="I23" i="17" s="1"/>
  <c r="G23" i="17"/>
  <c r="H22" i="17"/>
  <c r="I22" i="17" s="1"/>
  <c r="G22" i="17"/>
  <c r="H21" i="17"/>
  <c r="I21" i="17" s="1"/>
  <c r="G21" i="17"/>
  <c r="H20" i="17"/>
  <c r="I20" i="17" s="1"/>
  <c r="G20" i="17"/>
  <c r="F19" i="17"/>
  <c r="G19" i="17" s="1"/>
  <c r="H18" i="17"/>
  <c r="I18" i="17" s="1"/>
  <c r="G18" i="17"/>
  <c r="H17" i="17"/>
  <c r="I17" i="17" s="1"/>
  <c r="G17" i="17"/>
  <c r="F17" i="17"/>
  <c r="H16" i="17"/>
  <c r="I16" i="17" s="1"/>
  <c r="G16" i="17"/>
  <c r="F15" i="17"/>
  <c r="H15" i="17" s="1"/>
  <c r="I15" i="17" s="1"/>
  <c r="H13" i="17"/>
  <c r="I13" i="17" s="1"/>
  <c r="G13" i="17"/>
  <c r="I12" i="17"/>
  <c r="H12" i="17"/>
  <c r="G12" i="17"/>
  <c r="H11" i="17"/>
  <c r="I11" i="17" s="1"/>
  <c r="G11" i="17"/>
  <c r="H10" i="17"/>
  <c r="I10" i="17" s="1"/>
  <c r="G10" i="17"/>
  <c r="H9" i="17"/>
  <c r="I9" i="17" s="1"/>
  <c r="G9" i="17"/>
  <c r="F9" i="17"/>
  <c r="H8" i="17"/>
  <c r="I8" i="17" s="1"/>
  <c r="G8" i="17"/>
  <c r="F7" i="17"/>
  <c r="H7" i="17" s="1"/>
  <c r="I7" i="17" s="1"/>
  <c r="H105" i="16"/>
  <c r="I105" i="16" s="1"/>
  <c r="F105" i="16"/>
  <c r="G105" i="16" s="1"/>
  <c r="E105" i="16"/>
  <c r="E109" i="16" s="1"/>
  <c r="D105" i="16"/>
  <c r="C105" i="16"/>
  <c r="H104" i="16"/>
  <c r="I104" i="16" s="1"/>
  <c r="G104" i="16"/>
  <c r="I103" i="16"/>
  <c r="H103" i="16"/>
  <c r="G103" i="16"/>
  <c r="H102" i="16"/>
  <c r="I102" i="16" s="1"/>
  <c r="G102" i="16"/>
  <c r="H101" i="16"/>
  <c r="I101" i="16" s="1"/>
  <c r="G101" i="16"/>
  <c r="H100" i="16"/>
  <c r="I100" i="16" s="1"/>
  <c r="G100" i="16"/>
  <c r="I99" i="16"/>
  <c r="H99" i="16"/>
  <c r="G99" i="16"/>
  <c r="H98" i="16"/>
  <c r="I98" i="16" s="1"/>
  <c r="G98" i="16"/>
  <c r="H97" i="16"/>
  <c r="I97" i="16" s="1"/>
  <c r="G97" i="16"/>
  <c r="H96" i="16"/>
  <c r="I96" i="16" s="1"/>
  <c r="G96" i="16"/>
  <c r="H95" i="16"/>
  <c r="I95" i="16" s="1"/>
  <c r="G95" i="16"/>
  <c r="H94" i="16"/>
  <c r="I94" i="16" s="1"/>
  <c r="G94" i="16"/>
  <c r="H93" i="16"/>
  <c r="I93" i="16" s="1"/>
  <c r="G93" i="16"/>
  <c r="H92" i="16"/>
  <c r="I92" i="16" s="1"/>
  <c r="G92" i="16"/>
  <c r="I91" i="16"/>
  <c r="H91" i="16"/>
  <c r="G91" i="16"/>
  <c r="H90" i="16"/>
  <c r="I90" i="16" s="1"/>
  <c r="G90" i="16"/>
  <c r="H89" i="16"/>
  <c r="I89" i="16" s="1"/>
  <c r="G89" i="16"/>
  <c r="H88" i="16"/>
  <c r="I88" i="16" s="1"/>
  <c r="G88" i="16"/>
  <c r="I87" i="16"/>
  <c r="H87" i="16"/>
  <c r="G87" i="16"/>
  <c r="H86" i="16"/>
  <c r="I86" i="16" s="1"/>
  <c r="G86" i="16"/>
  <c r="H85" i="16"/>
  <c r="I85" i="16" s="1"/>
  <c r="G85" i="16"/>
  <c r="H84" i="16"/>
  <c r="I84" i="16" s="1"/>
  <c r="G84" i="16"/>
  <c r="H83" i="16"/>
  <c r="I83" i="16" s="1"/>
  <c r="G83" i="16"/>
  <c r="H82" i="16"/>
  <c r="I82" i="16" s="1"/>
  <c r="G82" i="16"/>
  <c r="H81" i="16"/>
  <c r="I81" i="16" s="1"/>
  <c r="G81" i="16"/>
  <c r="H80" i="16"/>
  <c r="I80" i="16" s="1"/>
  <c r="G80" i="16"/>
  <c r="H79" i="16"/>
  <c r="I79" i="16" s="1"/>
  <c r="G79" i="16"/>
  <c r="H78" i="16"/>
  <c r="I78" i="16" s="1"/>
  <c r="G78" i="16"/>
  <c r="H77" i="16"/>
  <c r="I77" i="16" s="1"/>
  <c r="G77" i="16"/>
  <c r="H76" i="16"/>
  <c r="I76" i="16" s="1"/>
  <c r="G76" i="16"/>
  <c r="I75" i="16"/>
  <c r="H75" i="16"/>
  <c r="G75" i="16"/>
  <c r="H74" i="16"/>
  <c r="I74" i="16" s="1"/>
  <c r="G74" i="16"/>
  <c r="H73" i="16"/>
  <c r="I73" i="16" s="1"/>
  <c r="G73" i="16"/>
  <c r="H72" i="16"/>
  <c r="I72" i="16" s="1"/>
  <c r="G72" i="16"/>
  <c r="H71" i="16"/>
  <c r="I71" i="16" s="1"/>
  <c r="G71" i="16"/>
  <c r="H70" i="16"/>
  <c r="I70" i="16" s="1"/>
  <c r="G70" i="16"/>
  <c r="H69" i="16"/>
  <c r="I69" i="16" s="1"/>
  <c r="G69" i="16"/>
  <c r="H68" i="16"/>
  <c r="I68" i="16" s="1"/>
  <c r="G68" i="16"/>
  <c r="H67" i="16"/>
  <c r="I67" i="16" s="1"/>
  <c r="G67" i="16"/>
  <c r="H66" i="16"/>
  <c r="I66" i="16" s="1"/>
  <c r="G66" i="16"/>
  <c r="H65" i="16"/>
  <c r="I65" i="16" s="1"/>
  <c r="G65" i="16"/>
  <c r="H64" i="16"/>
  <c r="I64" i="16" s="1"/>
  <c r="G64" i="16"/>
  <c r="H63" i="16"/>
  <c r="I63" i="16" s="1"/>
  <c r="G63" i="16"/>
  <c r="H62" i="16"/>
  <c r="I62" i="16" s="1"/>
  <c r="G62" i="16"/>
  <c r="H61" i="16"/>
  <c r="I61" i="16" s="1"/>
  <c r="G61" i="16"/>
  <c r="H60" i="16"/>
  <c r="I60" i="16" s="1"/>
  <c r="G60" i="16"/>
  <c r="I59" i="16"/>
  <c r="H59" i="16"/>
  <c r="G59" i="16"/>
  <c r="H58" i="16"/>
  <c r="I58" i="16" s="1"/>
  <c r="G58" i="16"/>
  <c r="H57" i="16"/>
  <c r="I57" i="16" s="1"/>
  <c r="G57" i="16"/>
  <c r="H56" i="16"/>
  <c r="I56" i="16" s="1"/>
  <c r="G56" i="16"/>
  <c r="I55" i="16"/>
  <c r="H55" i="16"/>
  <c r="G55" i="16"/>
  <c r="H54" i="16"/>
  <c r="I54" i="16" s="1"/>
  <c r="G54" i="16"/>
  <c r="H53" i="16"/>
  <c r="I53" i="16" s="1"/>
  <c r="G53" i="16"/>
  <c r="H52" i="16"/>
  <c r="I52" i="16" s="1"/>
  <c r="G52" i="16"/>
  <c r="H51" i="16"/>
  <c r="I51" i="16" s="1"/>
  <c r="G51" i="16"/>
  <c r="H50" i="16"/>
  <c r="I50" i="16" s="1"/>
  <c r="G50" i="16"/>
  <c r="H49" i="16"/>
  <c r="I49" i="16" s="1"/>
  <c r="G49" i="16"/>
  <c r="H48" i="16"/>
  <c r="I48" i="16" s="1"/>
  <c r="G48" i="16"/>
  <c r="H47" i="16"/>
  <c r="I47" i="16" s="1"/>
  <c r="G47" i="16"/>
  <c r="H46" i="16"/>
  <c r="I46" i="16" s="1"/>
  <c r="G46" i="16"/>
  <c r="H45" i="16"/>
  <c r="I45" i="16" s="1"/>
  <c r="G45" i="16"/>
  <c r="H44" i="16"/>
  <c r="I44" i="16" s="1"/>
  <c r="G44" i="16"/>
  <c r="H43" i="16"/>
  <c r="I43" i="16" s="1"/>
  <c r="G43" i="16"/>
  <c r="H42" i="16"/>
  <c r="I42" i="16" s="1"/>
  <c r="G42" i="16"/>
  <c r="H41" i="16"/>
  <c r="I41" i="16" s="1"/>
  <c r="G41" i="16"/>
  <c r="H40" i="16"/>
  <c r="I40" i="16" s="1"/>
  <c r="G40" i="16"/>
  <c r="H39" i="16"/>
  <c r="I39" i="16" s="1"/>
  <c r="G39" i="16"/>
  <c r="H38" i="16"/>
  <c r="I38" i="16" s="1"/>
  <c r="G38" i="16"/>
  <c r="H37" i="16"/>
  <c r="I37" i="16" s="1"/>
  <c r="G37" i="16"/>
  <c r="H36" i="16"/>
  <c r="I36" i="16" s="1"/>
  <c r="G36" i="16"/>
  <c r="H35" i="16"/>
  <c r="I35" i="16" s="1"/>
  <c r="G35" i="16"/>
  <c r="H34" i="16"/>
  <c r="I34" i="16" s="1"/>
  <c r="G34" i="16"/>
  <c r="H33" i="16"/>
  <c r="I33" i="16" s="1"/>
  <c r="G33" i="16"/>
  <c r="H32" i="16"/>
  <c r="I32" i="16" s="1"/>
  <c r="G32" i="16"/>
  <c r="H31" i="16"/>
  <c r="I31" i="16" s="1"/>
  <c r="G31" i="16"/>
  <c r="H30" i="16"/>
  <c r="I30" i="16" s="1"/>
  <c r="G30" i="16"/>
  <c r="H29" i="16"/>
  <c r="I29" i="16" s="1"/>
  <c r="G29" i="16"/>
  <c r="H28" i="16"/>
  <c r="I28" i="16" s="1"/>
  <c r="G28" i="16"/>
  <c r="H27" i="16"/>
  <c r="I27" i="16" s="1"/>
  <c r="G27" i="16"/>
  <c r="H26" i="16"/>
  <c r="I26" i="16" s="1"/>
  <c r="G26" i="16"/>
  <c r="H25" i="16"/>
  <c r="I25" i="16" s="1"/>
  <c r="G25" i="16"/>
  <c r="H24" i="16"/>
  <c r="I24" i="16" s="1"/>
  <c r="G24" i="16"/>
  <c r="H23" i="16"/>
  <c r="I23" i="16" s="1"/>
  <c r="G23" i="16"/>
  <c r="H22" i="16"/>
  <c r="I22" i="16" s="1"/>
  <c r="G22" i="16"/>
  <c r="H21" i="16"/>
  <c r="I21" i="16" s="1"/>
  <c r="G21" i="16"/>
  <c r="H20" i="16"/>
  <c r="I20" i="16" s="1"/>
  <c r="G20" i="16"/>
  <c r="H19" i="16"/>
  <c r="I19" i="16" s="1"/>
  <c r="G19" i="16"/>
  <c r="H18" i="16"/>
  <c r="I18" i="16" s="1"/>
  <c r="G18" i="16"/>
  <c r="H17" i="16"/>
  <c r="I17" i="16" s="1"/>
  <c r="G17" i="16"/>
  <c r="H16" i="16"/>
  <c r="I16" i="16" s="1"/>
  <c r="G16" i="16"/>
  <c r="H15" i="16"/>
  <c r="I15" i="16" s="1"/>
  <c r="G15" i="16"/>
  <c r="H14" i="16"/>
  <c r="I14" i="16" s="1"/>
  <c r="G14" i="16"/>
  <c r="H13" i="16"/>
  <c r="I13" i="16" s="1"/>
  <c r="G13" i="16"/>
  <c r="H12" i="16"/>
  <c r="I12" i="16" s="1"/>
  <c r="G12" i="16"/>
  <c r="H11" i="16"/>
  <c r="I11" i="16" s="1"/>
  <c r="G11" i="16"/>
  <c r="H10" i="16"/>
  <c r="I10" i="16" s="1"/>
  <c r="G10" i="16"/>
  <c r="H9" i="16"/>
  <c r="I9" i="16" s="1"/>
  <c r="G9" i="16"/>
  <c r="H8" i="16"/>
  <c r="I8" i="16" s="1"/>
  <c r="G8" i="16"/>
  <c r="I7" i="16"/>
  <c r="H7" i="16"/>
  <c r="G7" i="16"/>
  <c r="C141" i="3"/>
  <c r="F141" i="3"/>
  <c r="E141" i="3"/>
  <c r="D141" i="3"/>
  <c r="F84" i="3"/>
  <c r="F67" i="3"/>
  <c r="F130" i="3"/>
  <c r="F125" i="3"/>
  <c r="H105" i="17" l="1"/>
  <c r="I105" i="17" s="1"/>
  <c r="H51" i="17"/>
  <c r="I51" i="17" s="1"/>
  <c r="F48" i="17"/>
  <c r="G51" i="17"/>
  <c r="H101" i="17"/>
  <c r="I101" i="17" s="1"/>
  <c r="G101" i="17"/>
  <c r="H112" i="17"/>
  <c r="I112" i="17" s="1"/>
  <c r="G112" i="17"/>
  <c r="F14" i="17"/>
  <c r="G15" i="17"/>
  <c r="G30" i="17"/>
  <c r="G44" i="17"/>
  <c r="G67" i="17"/>
  <c r="G114" i="17"/>
  <c r="G116" i="17"/>
  <c r="H19" i="17"/>
  <c r="I19" i="17" s="1"/>
  <c r="F97" i="17"/>
  <c r="G7" i="17"/>
  <c r="G84" i="17"/>
  <c r="G115" i="17"/>
  <c r="G125" i="17"/>
  <c r="G130" i="17"/>
  <c r="F8" i="6"/>
  <c r="H97" i="17" l="1"/>
  <c r="I97" i="17" s="1"/>
  <c r="G97" i="17"/>
  <c r="H14" i="17"/>
  <c r="I14" i="17" s="1"/>
  <c r="G14" i="17"/>
  <c r="F141" i="17"/>
  <c r="G48" i="17"/>
  <c r="H48" i="17"/>
  <c r="I48" i="17" s="1"/>
  <c r="F63" i="3"/>
  <c r="F62" i="3" s="1"/>
  <c r="F101" i="3"/>
  <c r="F97" i="3" s="1"/>
  <c r="F45" i="3"/>
  <c r="F44" i="3" s="1"/>
  <c r="F115" i="3"/>
  <c r="F33" i="3"/>
  <c r="F30" i="3" s="1"/>
  <c r="F116" i="3"/>
  <c r="F24" i="3"/>
  <c r="F19" i="3" s="1"/>
  <c r="F51" i="3"/>
  <c r="F48" i="3" s="1"/>
  <c r="F17" i="3"/>
  <c r="F15" i="3"/>
  <c r="F106" i="3"/>
  <c r="F105" i="3" s="1"/>
  <c r="F9" i="3"/>
  <c r="F7" i="3" s="1"/>
  <c r="F114" i="3"/>
  <c r="G141" i="17" l="1"/>
  <c r="H141" i="17"/>
  <c r="I141" i="17" s="1"/>
  <c r="F14" i="3"/>
  <c r="H14" i="3" s="1"/>
  <c r="I14" i="3" s="1"/>
  <c r="F112" i="3"/>
  <c r="H17" i="3"/>
  <c r="I17" i="3" s="1"/>
  <c r="G17" i="3"/>
  <c r="H16" i="3"/>
  <c r="I16" i="3" s="1"/>
  <c r="G16" i="3"/>
  <c r="H18" i="3"/>
  <c r="I18" i="3" s="1"/>
  <c r="G18" i="3"/>
  <c r="H15" i="3"/>
  <c r="I15" i="3" s="1"/>
  <c r="G15" i="3"/>
  <c r="H63" i="3"/>
  <c r="I63" i="3" s="1"/>
  <c r="G63" i="3"/>
  <c r="H64" i="3"/>
  <c r="I64" i="3" s="1"/>
  <c r="G64" i="3"/>
  <c r="H65" i="3"/>
  <c r="I65" i="3" s="1"/>
  <c r="G65" i="3"/>
  <c r="H66" i="3"/>
  <c r="I66" i="3" s="1"/>
  <c r="G66" i="3"/>
  <c r="H62" i="3"/>
  <c r="I62" i="3" s="1"/>
  <c r="G62" i="3"/>
  <c r="H108" i="3"/>
  <c r="I108" i="3" s="1"/>
  <c r="G108" i="3"/>
  <c r="H111" i="3"/>
  <c r="I111" i="3" s="1"/>
  <c r="G111" i="3"/>
  <c r="H110" i="3"/>
  <c r="I110" i="3" s="1"/>
  <c r="G110" i="3"/>
  <c r="H109" i="3"/>
  <c r="I109" i="3" s="1"/>
  <c r="G109" i="3"/>
  <c r="H107" i="3"/>
  <c r="I107" i="3" s="1"/>
  <c r="G107" i="3"/>
  <c r="H106" i="3"/>
  <c r="I106" i="3" s="1"/>
  <c r="G106" i="3"/>
  <c r="H105" i="3"/>
  <c r="I105" i="3" s="1"/>
  <c r="G105" i="3"/>
  <c r="H46" i="3"/>
  <c r="I46" i="3" s="1"/>
  <c r="G46" i="3"/>
  <c r="H47" i="3"/>
  <c r="I47" i="3" s="1"/>
  <c r="G47" i="3"/>
  <c r="H45" i="3"/>
  <c r="I45" i="3" s="1"/>
  <c r="G45" i="3"/>
  <c r="H44" i="3"/>
  <c r="I44" i="3" s="1"/>
  <c r="G44" i="3"/>
  <c r="H115" i="3"/>
  <c r="I115" i="3" s="1"/>
  <c r="G115" i="3"/>
  <c r="H114" i="3"/>
  <c r="I114" i="3" s="1"/>
  <c r="G114" i="3"/>
  <c r="H120" i="3"/>
  <c r="I120" i="3" s="1"/>
  <c r="G120" i="3"/>
  <c r="H113" i="3"/>
  <c r="I113" i="3" s="1"/>
  <c r="G113" i="3"/>
  <c r="H124" i="3"/>
  <c r="I124" i="3" s="1"/>
  <c r="G124" i="3"/>
  <c r="H119" i="3"/>
  <c r="I119" i="3" s="1"/>
  <c r="G119" i="3"/>
  <c r="H123" i="3"/>
  <c r="I123" i="3" s="1"/>
  <c r="G123" i="3"/>
  <c r="H121" i="3"/>
  <c r="I121" i="3" s="1"/>
  <c r="G121" i="3"/>
  <c r="H117" i="3"/>
  <c r="I117" i="3" s="1"/>
  <c r="G117" i="3"/>
  <c r="H118" i="3"/>
  <c r="I118" i="3" s="1"/>
  <c r="G118" i="3"/>
  <c r="H122" i="3"/>
  <c r="I122" i="3" s="1"/>
  <c r="G122" i="3"/>
  <c r="H116" i="3"/>
  <c r="I116" i="3" s="1"/>
  <c r="G116" i="3"/>
  <c r="H112" i="3"/>
  <c r="I112" i="3" s="1"/>
  <c r="G112" i="3"/>
  <c r="H93" i="3"/>
  <c r="I93" i="3" s="1"/>
  <c r="G93" i="3"/>
  <c r="H85" i="3"/>
  <c r="I85" i="3" s="1"/>
  <c r="G85" i="3"/>
  <c r="H90" i="3"/>
  <c r="I90" i="3" s="1"/>
  <c r="G90" i="3"/>
  <c r="H87" i="3"/>
  <c r="I87" i="3" s="1"/>
  <c r="G87" i="3"/>
  <c r="H88" i="3"/>
  <c r="I88" i="3" s="1"/>
  <c r="G88" i="3"/>
  <c r="H96" i="3"/>
  <c r="I96" i="3" s="1"/>
  <c r="G96" i="3"/>
  <c r="H86" i="3"/>
  <c r="I86" i="3" s="1"/>
  <c r="G86" i="3"/>
  <c r="H92" i="3"/>
  <c r="I92" i="3" s="1"/>
  <c r="G92" i="3"/>
  <c r="H95" i="3"/>
  <c r="I95" i="3" s="1"/>
  <c r="G95" i="3"/>
  <c r="H89" i="3"/>
  <c r="I89" i="3" s="1"/>
  <c r="G89" i="3"/>
  <c r="H91" i="3"/>
  <c r="I91" i="3" s="1"/>
  <c r="G91" i="3"/>
  <c r="H94" i="3"/>
  <c r="I94" i="3" s="1"/>
  <c r="G94" i="3"/>
  <c r="H84" i="3"/>
  <c r="I84" i="3" s="1"/>
  <c r="G84" i="3"/>
  <c r="H58" i="3"/>
  <c r="I58" i="3" s="1"/>
  <c r="G58" i="3"/>
  <c r="H60" i="3"/>
  <c r="I60" i="3" s="1"/>
  <c r="G60" i="3"/>
  <c r="H59" i="3"/>
  <c r="I59" i="3" s="1"/>
  <c r="G59" i="3"/>
  <c r="H49" i="3"/>
  <c r="I49" i="3" s="1"/>
  <c r="G49" i="3"/>
  <c r="H50" i="3"/>
  <c r="I50" i="3" s="1"/>
  <c r="G50" i="3"/>
  <c r="H55" i="3"/>
  <c r="I55" i="3" s="1"/>
  <c r="G55" i="3"/>
  <c r="H52" i="3"/>
  <c r="I52" i="3" s="1"/>
  <c r="G52" i="3"/>
  <c r="H57" i="3"/>
  <c r="I57" i="3" s="1"/>
  <c r="G57" i="3"/>
  <c r="H56" i="3"/>
  <c r="I56" i="3" s="1"/>
  <c r="G56" i="3"/>
  <c r="H54" i="3"/>
  <c r="I54" i="3" s="1"/>
  <c r="G54" i="3"/>
  <c r="H53" i="3"/>
  <c r="I53" i="3" s="1"/>
  <c r="G53" i="3"/>
  <c r="H61" i="3"/>
  <c r="I61" i="3" s="1"/>
  <c r="G61" i="3"/>
  <c r="H51" i="3"/>
  <c r="I51" i="3" s="1"/>
  <c r="G51" i="3"/>
  <c r="H48" i="3"/>
  <c r="I48" i="3" s="1"/>
  <c r="G48" i="3"/>
  <c r="H78" i="3"/>
  <c r="I78" i="3" s="1"/>
  <c r="G78" i="3"/>
  <c r="H79" i="3"/>
  <c r="I79" i="3" s="1"/>
  <c r="G79" i="3"/>
  <c r="H74" i="3"/>
  <c r="I74" i="3" s="1"/>
  <c r="G74" i="3"/>
  <c r="H83" i="3"/>
  <c r="I83" i="3" s="1"/>
  <c r="G83" i="3"/>
  <c r="H75" i="3"/>
  <c r="I75" i="3" s="1"/>
  <c r="G75" i="3"/>
  <c r="H69" i="3"/>
  <c r="I69" i="3" s="1"/>
  <c r="G69" i="3"/>
  <c r="H82" i="3"/>
  <c r="I82" i="3" s="1"/>
  <c r="G82" i="3"/>
  <c r="H77" i="3"/>
  <c r="I77" i="3" s="1"/>
  <c r="G77" i="3"/>
  <c r="H73" i="3"/>
  <c r="I73" i="3" s="1"/>
  <c r="G73" i="3"/>
  <c r="H81" i="3"/>
  <c r="I81" i="3" s="1"/>
  <c r="G81" i="3"/>
  <c r="H76" i="3"/>
  <c r="I76" i="3" s="1"/>
  <c r="G76" i="3"/>
  <c r="H72" i="3"/>
  <c r="I72" i="3" s="1"/>
  <c r="G72" i="3"/>
  <c r="H80" i="3"/>
  <c r="I80" i="3" s="1"/>
  <c r="G80" i="3"/>
  <c r="H71" i="3"/>
  <c r="I71" i="3" s="1"/>
  <c r="G71" i="3"/>
  <c r="H68" i="3"/>
  <c r="I68" i="3" s="1"/>
  <c r="G68" i="3"/>
  <c r="H70" i="3"/>
  <c r="I70" i="3" s="1"/>
  <c r="G70" i="3"/>
  <c r="H67" i="3"/>
  <c r="I67" i="3" s="1"/>
  <c r="G67" i="3"/>
  <c r="H98" i="3"/>
  <c r="I98" i="3" s="1"/>
  <c r="G98" i="3"/>
  <c r="H103" i="3"/>
  <c r="I103" i="3" s="1"/>
  <c r="G103" i="3"/>
  <c r="H99" i="3"/>
  <c r="I99" i="3" s="1"/>
  <c r="G99" i="3"/>
  <c r="H100" i="3"/>
  <c r="I100" i="3" s="1"/>
  <c r="G100" i="3"/>
  <c r="H102" i="3"/>
  <c r="I102" i="3" s="1"/>
  <c r="G102" i="3"/>
  <c r="H104" i="3"/>
  <c r="I104" i="3" s="1"/>
  <c r="G104" i="3"/>
  <c r="H101" i="3"/>
  <c r="I101" i="3" s="1"/>
  <c r="G101" i="3"/>
  <c r="H97" i="3"/>
  <c r="I97" i="3" s="1"/>
  <c r="G97" i="3"/>
  <c r="H25" i="3"/>
  <c r="I25" i="3" s="1"/>
  <c r="G25" i="3"/>
  <c r="H20" i="3"/>
  <c r="I20" i="3" s="1"/>
  <c r="G20" i="3"/>
  <c r="H23" i="3"/>
  <c r="I23" i="3" s="1"/>
  <c r="G23" i="3"/>
  <c r="H29" i="3"/>
  <c r="I29" i="3" s="1"/>
  <c r="G29" i="3"/>
  <c r="H22" i="3"/>
  <c r="I22" i="3" s="1"/>
  <c r="G22" i="3"/>
  <c r="H26" i="3"/>
  <c r="I26" i="3" s="1"/>
  <c r="G26" i="3"/>
  <c r="H21" i="3"/>
  <c r="I21" i="3" s="1"/>
  <c r="G21" i="3"/>
  <c r="H27" i="3"/>
  <c r="I27" i="3" s="1"/>
  <c r="G27" i="3"/>
  <c r="H28" i="3"/>
  <c r="I28" i="3" s="1"/>
  <c r="G28" i="3"/>
  <c r="H24" i="3"/>
  <c r="I24" i="3" s="1"/>
  <c r="G24" i="3"/>
  <c r="H19" i="3"/>
  <c r="I19" i="3" s="1"/>
  <c r="G19" i="3"/>
  <c r="H131" i="3"/>
  <c r="I131" i="3" s="1"/>
  <c r="G131" i="3"/>
  <c r="H140" i="3"/>
  <c r="I140" i="3" s="1"/>
  <c r="G140" i="3"/>
  <c r="H139" i="3"/>
  <c r="I139" i="3" s="1"/>
  <c r="G139" i="3"/>
  <c r="H132" i="3"/>
  <c r="I132" i="3" s="1"/>
  <c r="G132" i="3"/>
  <c r="H138" i="3"/>
  <c r="I138" i="3" s="1"/>
  <c r="G138" i="3"/>
  <c r="H137" i="3"/>
  <c r="I137" i="3" s="1"/>
  <c r="G137" i="3"/>
  <c r="H136" i="3"/>
  <c r="I136" i="3" s="1"/>
  <c r="G136" i="3"/>
  <c r="H133" i="3"/>
  <c r="I133" i="3" s="1"/>
  <c r="G133" i="3"/>
  <c r="H135" i="3"/>
  <c r="I135" i="3" s="1"/>
  <c r="G135" i="3"/>
  <c r="H134" i="3"/>
  <c r="I134" i="3" s="1"/>
  <c r="G134" i="3"/>
  <c r="H130" i="3"/>
  <c r="I130" i="3" s="1"/>
  <c r="G130" i="3"/>
  <c r="H10" i="3"/>
  <c r="I10" i="3" s="1"/>
  <c r="G10" i="3"/>
  <c r="H13" i="3"/>
  <c r="I13" i="3" s="1"/>
  <c r="G13" i="3"/>
  <c r="H12" i="3"/>
  <c r="I12" i="3" s="1"/>
  <c r="G12" i="3"/>
  <c r="H11" i="3"/>
  <c r="I11" i="3" s="1"/>
  <c r="G11" i="3"/>
  <c r="H8" i="3"/>
  <c r="I8" i="3" s="1"/>
  <c r="G8" i="3"/>
  <c r="H9" i="3"/>
  <c r="I9" i="3" s="1"/>
  <c r="G9" i="3"/>
  <c r="H7" i="3"/>
  <c r="I7" i="3" s="1"/>
  <c r="G7" i="3"/>
  <c r="H128" i="3"/>
  <c r="I128" i="3" s="1"/>
  <c r="G128" i="3"/>
  <c r="H129" i="3"/>
  <c r="I129" i="3" s="1"/>
  <c r="G129" i="3"/>
  <c r="H127" i="3"/>
  <c r="I127" i="3" s="1"/>
  <c r="G127" i="3"/>
  <c r="H126" i="3"/>
  <c r="I126" i="3" s="1"/>
  <c r="G126" i="3"/>
  <c r="H125" i="3"/>
  <c r="I125" i="3" s="1"/>
  <c r="G125" i="3"/>
  <c r="H34" i="3"/>
  <c r="I34" i="3" s="1"/>
  <c r="G34" i="3"/>
  <c r="H40" i="3"/>
  <c r="I40" i="3" s="1"/>
  <c r="G40" i="3"/>
  <c r="H42" i="3"/>
  <c r="I42" i="3" s="1"/>
  <c r="G42" i="3"/>
  <c r="H43" i="3"/>
  <c r="I43" i="3" s="1"/>
  <c r="G43" i="3"/>
  <c r="H36" i="3"/>
  <c r="I36" i="3" s="1"/>
  <c r="G36" i="3"/>
  <c r="H37" i="3"/>
  <c r="I37" i="3" s="1"/>
  <c r="G37" i="3"/>
  <c r="H41" i="3"/>
  <c r="I41" i="3" s="1"/>
  <c r="G41" i="3"/>
  <c r="H38" i="3"/>
  <c r="I38" i="3" s="1"/>
  <c r="G38" i="3"/>
  <c r="H31" i="3"/>
  <c r="I31" i="3" s="1"/>
  <c r="G31" i="3"/>
  <c r="H32" i="3"/>
  <c r="I32" i="3" s="1"/>
  <c r="G32" i="3"/>
  <c r="H35" i="3"/>
  <c r="I35" i="3" s="1"/>
  <c r="G35" i="3"/>
  <c r="H33" i="3"/>
  <c r="I33" i="3" s="1"/>
  <c r="G33" i="3"/>
  <c r="H39" i="3"/>
  <c r="I39" i="3" s="1"/>
  <c r="G39" i="3"/>
  <c r="H30" i="3"/>
  <c r="I30" i="3" s="1"/>
  <c r="G30" i="3"/>
  <c r="H90" i="2"/>
  <c r="I90" i="2" s="1"/>
  <c r="G90" i="2"/>
  <c r="H91" i="2"/>
  <c r="I91" i="2" s="1"/>
  <c r="G91" i="2"/>
  <c r="H89" i="2"/>
  <c r="I89" i="2" s="1"/>
  <c r="G89" i="2"/>
  <c r="H8" i="2"/>
  <c r="I8" i="2" s="1"/>
  <c r="G8" i="2"/>
  <c r="H10" i="2"/>
  <c r="I10" i="2" s="1"/>
  <c r="G10" i="2"/>
  <c r="H9" i="2"/>
  <c r="I9" i="2" s="1"/>
  <c r="G9" i="2"/>
  <c r="H11" i="2"/>
  <c r="I11" i="2" s="1"/>
  <c r="G11" i="2"/>
  <c r="H7" i="2"/>
  <c r="I7" i="2" s="1"/>
  <c r="G7" i="2"/>
  <c r="H14" i="2"/>
  <c r="I14" i="2" s="1"/>
  <c r="G14" i="2"/>
  <c r="H13" i="2"/>
  <c r="I13" i="2" s="1"/>
  <c r="G13" i="2"/>
  <c r="H15" i="2"/>
  <c r="I15" i="2" s="1"/>
  <c r="G15" i="2"/>
  <c r="H12" i="2"/>
  <c r="I12" i="2" s="1"/>
  <c r="G12" i="2"/>
  <c r="H88" i="2"/>
  <c r="I88" i="2" s="1"/>
  <c r="G88" i="2"/>
  <c r="H85" i="2"/>
  <c r="I85" i="2" s="1"/>
  <c r="G85" i="2"/>
  <c r="H82" i="2"/>
  <c r="I82" i="2" s="1"/>
  <c r="G82" i="2"/>
  <c r="H84" i="2"/>
  <c r="I84" i="2" s="1"/>
  <c r="G84" i="2"/>
  <c r="H87" i="2"/>
  <c r="I87" i="2" s="1"/>
  <c r="G87" i="2"/>
  <c r="H86" i="2"/>
  <c r="I86" i="2" s="1"/>
  <c r="G86" i="2"/>
  <c r="H83" i="2"/>
  <c r="I83" i="2" s="1"/>
  <c r="G83" i="2"/>
  <c r="H81" i="2"/>
  <c r="I81" i="2" s="1"/>
  <c r="G81" i="2"/>
  <c r="H77" i="2"/>
  <c r="I77" i="2" s="1"/>
  <c r="G77" i="2"/>
  <c r="H75" i="2"/>
  <c r="I75" i="2" s="1"/>
  <c r="G75" i="2"/>
  <c r="H71" i="2"/>
  <c r="I71" i="2" s="1"/>
  <c r="G71" i="2"/>
  <c r="H70" i="2"/>
  <c r="I70" i="2" s="1"/>
  <c r="G70" i="2"/>
  <c r="H76" i="2"/>
  <c r="I76" i="2" s="1"/>
  <c r="G76" i="2"/>
  <c r="H79" i="2"/>
  <c r="I79" i="2" s="1"/>
  <c r="G79" i="2"/>
  <c r="H72" i="2"/>
  <c r="I72" i="2" s="1"/>
  <c r="G72" i="2"/>
  <c r="H80" i="2"/>
  <c r="I80" i="2" s="1"/>
  <c r="G80" i="2"/>
  <c r="H73" i="2"/>
  <c r="I73" i="2" s="1"/>
  <c r="G73" i="2"/>
  <c r="H78" i="2"/>
  <c r="I78" i="2" s="1"/>
  <c r="G78" i="2"/>
  <c r="H74" i="2"/>
  <c r="I74" i="2" s="1"/>
  <c r="G74" i="2"/>
  <c r="H69" i="2"/>
  <c r="I69" i="2" s="1"/>
  <c r="G69" i="2"/>
  <c r="H50" i="2"/>
  <c r="I50" i="2" s="1"/>
  <c r="G50" i="2"/>
  <c r="H51" i="2"/>
  <c r="I51" i="2" s="1"/>
  <c r="G51" i="2"/>
  <c r="H49" i="2"/>
  <c r="I49" i="2" s="1"/>
  <c r="G49" i="2"/>
  <c r="H27" i="2"/>
  <c r="I27" i="2" s="1"/>
  <c r="G27" i="2"/>
  <c r="H35" i="2"/>
  <c r="I35" i="2" s="1"/>
  <c r="G35" i="2"/>
  <c r="H33" i="2"/>
  <c r="I33" i="2" s="1"/>
  <c r="G33" i="2"/>
  <c r="H32" i="2"/>
  <c r="I32" i="2" s="1"/>
  <c r="G32" i="2"/>
  <c r="H28" i="2"/>
  <c r="I28" i="2" s="1"/>
  <c r="G28" i="2"/>
  <c r="H25" i="2"/>
  <c r="I25" i="2" s="1"/>
  <c r="G25" i="2"/>
  <c r="H26" i="2"/>
  <c r="I26" i="2" s="1"/>
  <c r="G26" i="2"/>
  <c r="H29" i="2"/>
  <c r="I29" i="2" s="1"/>
  <c r="G29" i="2"/>
  <c r="H34" i="2"/>
  <c r="I34" i="2" s="1"/>
  <c r="G34" i="2"/>
  <c r="H36" i="2"/>
  <c r="I36" i="2" s="1"/>
  <c r="G36" i="2"/>
  <c r="H31" i="2"/>
  <c r="I31" i="2" s="1"/>
  <c r="G31" i="2"/>
  <c r="H30" i="2"/>
  <c r="I30" i="2" s="1"/>
  <c r="G30" i="2"/>
  <c r="H24" i="2"/>
  <c r="I24" i="2" s="1"/>
  <c r="G24" i="2"/>
  <c r="H104" i="2"/>
  <c r="I104" i="2" s="1"/>
  <c r="G104" i="2"/>
  <c r="H103" i="2"/>
  <c r="I103" i="2" s="1"/>
  <c r="G103" i="2"/>
  <c r="H96" i="2"/>
  <c r="I96" i="2" s="1"/>
  <c r="G96" i="2"/>
  <c r="H97" i="2"/>
  <c r="I97" i="2" s="1"/>
  <c r="G97" i="2"/>
  <c r="H94" i="2"/>
  <c r="I94" i="2" s="1"/>
  <c r="G94" i="2"/>
  <c r="H93" i="2"/>
  <c r="I93" i="2" s="1"/>
  <c r="G93" i="2"/>
  <c r="H95" i="2"/>
  <c r="I95" i="2" s="1"/>
  <c r="G95" i="2"/>
  <c r="H98" i="2"/>
  <c r="I98" i="2" s="1"/>
  <c r="G98" i="2"/>
  <c r="H92" i="2"/>
  <c r="I92" i="2" s="1"/>
  <c r="G92" i="2"/>
  <c r="H21" i="2"/>
  <c r="I21" i="2" s="1"/>
  <c r="G21" i="2"/>
  <c r="H17" i="2"/>
  <c r="I17" i="2" s="1"/>
  <c r="G17" i="2"/>
  <c r="H19" i="2"/>
  <c r="I19" i="2" s="1"/>
  <c r="G19" i="2"/>
  <c r="H20" i="2"/>
  <c r="I20" i="2" s="1"/>
  <c r="G20" i="2"/>
  <c r="H23" i="2"/>
  <c r="I23" i="2" s="1"/>
  <c r="G23" i="2"/>
  <c r="H18" i="2"/>
  <c r="I18" i="2" s="1"/>
  <c r="G18" i="2"/>
  <c r="H22" i="2"/>
  <c r="I22" i="2" s="1"/>
  <c r="G22" i="2"/>
  <c r="H16" i="2"/>
  <c r="I16" i="2" s="1"/>
  <c r="G16" i="2"/>
  <c r="H66" i="2"/>
  <c r="I66" i="2" s="1"/>
  <c r="G66" i="2"/>
  <c r="H67" i="2"/>
  <c r="I67" i="2" s="1"/>
  <c r="G67" i="2"/>
  <c r="H64" i="2"/>
  <c r="I64" i="2" s="1"/>
  <c r="G64" i="2"/>
  <c r="H57" i="2"/>
  <c r="I57" i="2" s="1"/>
  <c r="G57" i="2"/>
  <c r="H58" i="2"/>
  <c r="I58" i="2" s="1"/>
  <c r="G58" i="2"/>
  <c r="H56" i="2"/>
  <c r="I56" i="2" s="1"/>
  <c r="G56" i="2"/>
  <c r="H62" i="2"/>
  <c r="I62" i="2" s="1"/>
  <c r="G62" i="2"/>
  <c r="H59" i="2"/>
  <c r="I59" i="2" s="1"/>
  <c r="G59" i="2"/>
  <c r="H60" i="2"/>
  <c r="I60" i="2" s="1"/>
  <c r="G60" i="2"/>
  <c r="H68" i="2"/>
  <c r="I68" i="2" s="1"/>
  <c r="G68" i="2"/>
  <c r="H61" i="2"/>
  <c r="I61" i="2" s="1"/>
  <c r="G61" i="2"/>
  <c r="H63" i="2"/>
  <c r="I63" i="2" s="1"/>
  <c r="G63" i="2"/>
  <c r="H65" i="2"/>
  <c r="I65" i="2" s="1"/>
  <c r="G65" i="2"/>
  <c r="H55" i="2"/>
  <c r="I55" i="2" s="1"/>
  <c r="G55" i="2"/>
  <c r="H53" i="2"/>
  <c r="I53" i="2" s="1"/>
  <c r="G53" i="2"/>
  <c r="H54" i="2"/>
  <c r="I54" i="2" s="1"/>
  <c r="G54" i="2"/>
  <c r="H52" i="2"/>
  <c r="I52" i="2" s="1"/>
  <c r="G52" i="2"/>
  <c r="H101" i="2"/>
  <c r="I101" i="2" s="1"/>
  <c r="G101" i="2"/>
  <c r="H100" i="2"/>
  <c r="I100" i="2" s="1"/>
  <c r="G100" i="2"/>
  <c r="H102" i="2"/>
  <c r="I102" i="2" s="1"/>
  <c r="G102" i="2"/>
  <c r="H99" i="2"/>
  <c r="I99" i="2" s="1"/>
  <c r="G99" i="2"/>
  <c r="H48" i="2"/>
  <c r="I48" i="2" s="1"/>
  <c r="G48" i="2"/>
  <c r="H47" i="2"/>
  <c r="I47" i="2" s="1"/>
  <c r="G47" i="2"/>
  <c r="H44" i="2"/>
  <c r="I44" i="2" s="1"/>
  <c r="G44" i="2"/>
  <c r="H41" i="2"/>
  <c r="I41" i="2" s="1"/>
  <c r="G41" i="2"/>
  <c r="H42" i="2"/>
  <c r="I42" i="2" s="1"/>
  <c r="G42" i="2"/>
  <c r="H46" i="2"/>
  <c r="I46" i="2" s="1"/>
  <c r="G46" i="2"/>
  <c r="H40" i="2"/>
  <c r="I40" i="2" s="1"/>
  <c r="G40" i="2"/>
  <c r="H38" i="2"/>
  <c r="I38" i="2" s="1"/>
  <c r="G38" i="2"/>
  <c r="H39" i="2"/>
  <c r="I39" i="2" s="1"/>
  <c r="G39" i="2"/>
  <c r="H43" i="2"/>
  <c r="I43" i="2" s="1"/>
  <c r="G43" i="2"/>
  <c r="H45" i="2"/>
  <c r="I45" i="2" s="1"/>
  <c r="G45" i="2"/>
  <c r="H37" i="2"/>
  <c r="I37" i="2" s="1"/>
  <c r="G37" i="2"/>
  <c r="F105" i="2"/>
  <c r="E105" i="2"/>
  <c r="D105" i="2"/>
  <c r="C105" i="2"/>
  <c r="G14" i="3" l="1"/>
  <c r="L17" i="15"/>
  <c r="L16" i="15"/>
  <c r="H21" i="15"/>
  <c r="G21" i="15"/>
  <c r="F21" i="15"/>
  <c r="E21" i="15"/>
  <c r="D21" i="15"/>
  <c r="C21" i="15"/>
  <c r="E148" i="3" l="1"/>
  <c r="H105" i="2"/>
  <c r="I105" i="2" s="1"/>
  <c r="E109" i="2"/>
  <c r="G105" i="2"/>
  <c r="L142" i="3" l="1"/>
  <c r="K142" i="3"/>
  <c r="M142" i="3" l="1"/>
  <c r="F7" i="6"/>
  <c r="F9" i="6" s="1"/>
  <c r="E9" i="6"/>
  <c r="D9" i="6"/>
  <c r="C9" i="6"/>
  <c r="G141" i="3" l="1"/>
  <c r="H9" i="6"/>
  <c r="I9" i="6" s="1"/>
  <c r="G9" i="6"/>
  <c r="H8" i="6"/>
  <c r="I8" i="6" s="1"/>
  <c r="G8" i="6"/>
  <c r="H7" i="6"/>
  <c r="I7" i="6" s="1"/>
  <c r="G7" i="6"/>
  <c r="H141" i="3" l="1"/>
  <c r="I141" i="3" s="1"/>
  <c r="E7" i="8"/>
  <c r="E36" i="8" s="1"/>
  <c r="D7" i="8"/>
  <c r="D36" i="8" s="1"/>
  <c r="C7" i="8"/>
  <c r="C36" i="8" s="1"/>
  <c r="H35" i="8"/>
  <c r="I35" i="8" s="1"/>
  <c r="G35" i="8"/>
  <c r="H34" i="8"/>
  <c r="I34" i="8" s="1"/>
  <c r="G34" i="8"/>
  <c r="H33" i="8"/>
  <c r="I33" i="8" s="1"/>
  <c r="G33" i="8"/>
  <c r="H32" i="8"/>
  <c r="I32" i="8" s="1"/>
  <c r="G32" i="8"/>
  <c r="H31" i="8"/>
  <c r="I31" i="8" s="1"/>
  <c r="G31" i="8"/>
  <c r="H30" i="8"/>
  <c r="I30" i="8" s="1"/>
  <c r="G30" i="8"/>
  <c r="H29" i="8"/>
  <c r="I29" i="8" s="1"/>
  <c r="G29" i="8"/>
  <c r="H28" i="8"/>
  <c r="I28" i="8" s="1"/>
  <c r="G28" i="8"/>
  <c r="H27" i="8"/>
  <c r="I27" i="8" s="1"/>
  <c r="G27" i="8"/>
  <c r="H26" i="8"/>
  <c r="I26" i="8" s="1"/>
  <c r="G26" i="8"/>
  <c r="H25" i="8"/>
  <c r="I25" i="8" s="1"/>
  <c r="G25" i="8"/>
  <c r="H24" i="8"/>
  <c r="I24" i="8" s="1"/>
  <c r="G24" i="8"/>
  <c r="H23" i="8"/>
  <c r="I23" i="8" s="1"/>
  <c r="G23" i="8"/>
  <c r="H22" i="8"/>
  <c r="I22" i="8" s="1"/>
  <c r="G22" i="8"/>
  <c r="H21" i="8"/>
  <c r="I21" i="8" s="1"/>
  <c r="G21" i="8"/>
  <c r="H20" i="8"/>
  <c r="I20" i="8" s="1"/>
  <c r="G20" i="8"/>
  <c r="H19" i="8"/>
  <c r="I19" i="8" s="1"/>
  <c r="G19" i="8"/>
  <c r="I18" i="8"/>
  <c r="H18" i="8"/>
  <c r="G18" i="8"/>
  <c r="H17" i="8"/>
  <c r="I17" i="8" s="1"/>
  <c r="G17" i="8"/>
  <c r="H16" i="8"/>
  <c r="I16" i="8" s="1"/>
  <c r="G16" i="8"/>
  <c r="H15" i="8"/>
  <c r="I15" i="8" s="1"/>
  <c r="G15" i="8"/>
  <c r="H14" i="8"/>
  <c r="I14" i="8" s="1"/>
  <c r="G14" i="8"/>
  <c r="H13" i="8"/>
  <c r="I13" i="8" s="1"/>
  <c r="G13" i="8"/>
  <c r="H12" i="8"/>
  <c r="I12" i="8" s="1"/>
  <c r="G12" i="8"/>
  <c r="H11" i="8"/>
  <c r="I11" i="8" s="1"/>
  <c r="G11" i="8"/>
  <c r="H10" i="8"/>
  <c r="I10" i="8" s="1"/>
  <c r="G10" i="8"/>
  <c r="H9" i="8"/>
  <c r="I9" i="8" s="1"/>
  <c r="G9" i="8"/>
  <c r="F8" i="8"/>
  <c r="F7" i="8" s="1"/>
  <c r="F36" i="8" l="1"/>
  <c r="G36" i="8" s="1"/>
  <c r="G7" i="8"/>
  <c r="H8" i="8"/>
  <c r="I8" i="8" s="1"/>
  <c r="L8" i="8"/>
  <c r="G8" i="8"/>
  <c r="H7" i="8"/>
  <c r="I7" i="8" s="1"/>
  <c r="H36" i="8" l="1"/>
  <c r="I36" i="8" s="1"/>
</calcChain>
</file>

<file path=xl/sharedStrings.xml><?xml version="1.0" encoding="utf-8"?>
<sst xmlns="http://schemas.openxmlformats.org/spreadsheetml/2006/main" count="662" uniqueCount="169">
  <si>
    <t>ข้อมูล ณ ไตรมาส 2 วันที่ 17 มีนาคม 2558</t>
  </si>
  <si>
    <t>มหาวิทยาลัยราชภัฏสกลนคร</t>
  </si>
  <si>
    <t>ลำดับ</t>
  </si>
  <si>
    <t>หน่วยงานคณะ/สาขาวิชา</t>
  </si>
  <si>
    <t>จำนวนโครงการ</t>
  </si>
  <si>
    <t>ที่เบิกจ่าย</t>
  </si>
  <si>
    <t>งบประมาณแล้ว</t>
  </si>
  <si>
    <t>งบประมาณ</t>
  </si>
  <si>
    <t>ที่ได้รับจัดสรร</t>
  </si>
  <si>
    <t>ผลเบิกจ่ายสะสม</t>
  </si>
  <si>
    <t>ณ ไตรมาส 2</t>
  </si>
  <si>
    <t>คิดเป็นร้อยละ</t>
  </si>
  <si>
    <t>(เบิก)</t>
  </si>
  <si>
    <t>งบประมาณคงเหลือ</t>
  </si>
  <si>
    <t>หมายเหตุ</t>
  </si>
  <si>
    <t>กองกลาง</t>
  </si>
  <si>
    <t>กองนโยบายและแผน</t>
  </si>
  <si>
    <t>กองพัฒนานักศึกษา</t>
  </si>
  <si>
    <t>คณะครุศาสตร์</t>
  </si>
  <si>
    <t>คณะเทคโนโลยีการเกษตร</t>
  </si>
  <si>
    <t>คณะเทคโนโลยีอุตสาหกรรม</t>
  </si>
  <si>
    <t>บัณฑิตวิทยาลัย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</si>
  <si>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</si>
  <si>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</si>
  <si>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</si>
  <si>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สถาบันภาษา ศิลปะและวัฒนธรรม</t>
  </si>
  <si>
    <t>สำนักวิทยบริการและเทคโนโลยีสารสนเทศ</t>
  </si>
  <si>
    <t>สถาบันวิจัยและพัฒนา</t>
  </si>
  <si>
    <t>สำนักส่งเสริมวิชาการและงานทะเบียน</t>
  </si>
  <si>
    <t>รวมทั้งสิ้น</t>
  </si>
  <si>
    <t>หมายเหตุ : 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</si>
  <si>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งบประมาณ
คงเหลือ</t>
  </si>
  <si>
    <t>(คงเหลือ)</t>
  </si>
  <si>
    <t>จำนวน
โครงการ</t>
  </si>
  <si>
    <t>สรุปผลการเบิกจ่ายงบประมาณ (เบิกจ่ายงานคลัง) งบประมาณ งบกลาง (แผ่นดิน)  ประจำปีงบประมาณ พ.ศ. 2558</t>
  </si>
  <si>
    <t>งานบริหารทั่วไป</t>
  </si>
  <si>
    <t>โรงเรียนวิถีธรรมแห่งมหาวิทยาลัยราชภัฏสกลนคร</t>
  </si>
  <si>
    <t>งบกลาง (แผ่นดิน)</t>
  </si>
  <si>
    <t>งานวิจัย</t>
  </si>
  <si>
    <t>งานสารสนเทศและเผยแพร่งานวิจัย</t>
  </si>
  <si>
    <t>งานพัฒนาระบบสารสนเทศและสื่ออิเล็กทรอนิกส์</t>
  </si>
  <si>
    <t>งานพัฒนาทรัพยากรสารสนเทศ</t>
  </si>
  <si>
    <t>สาขาวิชาการท่องเที่ยวและการโรงแรม</t>
  </si>
  <si>
    <t>สาขาวิชาการพัฒนาชุมชน</t>
  </si>
  <si>
    <t>สาขาวิชาวิชาภาษาต่างประเทศ</t>
  </si>
  <si>
    <t>สาขาวิชาภาษาไทย</t>
  </si>
  <si>
    <t>สาขาวิชานิติศาสตร์</t>
  </si>
  <si>
    <t>สาขาวิชาสังคมศาสตร์</t>
  </si>
  <si>
    <t>สาขาวิชาศิลปกรรม</t>
  </si>
  <si>
    <t>งานบริการการศึกษา</t>
  </si>
  <si>
    <t>สาขาวิชาดนตรี</t>
  </si>
  <si>
    <t>งานกิจการนักศึกษา</t>
  </si>
  <si>
    <t>สาขาวิชาสารสนเทศศาสตร์</t>
  </si>
  <si>
    <t>งานประกันคุณภาพการศึกษา (เดิม)</t>
  </si>
  <si>
    <t>งานบริหารบุคคลและนิติการ</t>
  </si>
  <si>
    <t>งานทรัพย์สินและรายได้</t>
  </si>
  <si>
    <t>ศูนย์ DSS</t>
  </si>
  <si>
    <t>งานพัสดุ</t>
  </si>
  <si>
    <t>หน่วยรักษาความปลอดภัย</t>
  </si>
  <si>
    <t>สาขาวิชานิเทศศาสตร์</t>
  </si>
  <si>
    <t>สาขาวิชารัฐประศาสนศาสตร์</t>
  </si>
  <si>
    <t>สาขาวิชาเครื่องกลและอุตสาหการ</t>
  </si>
  <si>
    <t>สาขาวิชาโยธาและสถาปัตยกรรม</t>
  </si>
  <si>
    <t>สาขาวิชาไฟฟ้าและอิเล็กทรอนิกส์</t>
  </si>
  <si>
    <t>สาขาวิชาอุตสาหกรรมศิลป์และเทคโนโลยี</t>
  </si>
  <si>
    <t>ศูนย์ภาษา</t>
  </si>
  <si>
    <t>การสืบสานศิลปวัฒนธรรม</t>
  </si>
  <si>
    <t>สาขาวิชาคณิตศาสตร์</t>
  </si>
  <si>
    <t>สาขาวิชาภาษาอังกฤษ</t>
  </si>
  <si>
    <t>สาขาวิชาหลักสูตรและการสอน</t>
  </si>
  <si>
    <t>โครงการพิเศษ (ร.ร.ตชด.)</t>
  </si>
  <si>
    <t>สาขาวิชาการศึกษาปฐมวัย</t>
  </si>
  <si>
    <t>สาขาวิชาสังคมศึกษา</t>
  </si>
  <si>
    <t>สาขาวิชาพลศึกษาและวิทยาศาสตร์การกีฬา</t>
  </si>
  <si>
    <t>สาขาวิชาวิทยาศาสตร์</t>
  </si>
  <si>
    <t>สาขาวิชาการศึกษาพิเศษ</t>
  </si>
  <si>
    <t>สาขาวิชานวัตกรรมและคอมพิวเตอร์ศึกษา</t>
  </si>
  <si>
    <t>งานวิเคราะห์แผนและติดตามประเมินผล</t>
  </si>
  <si>
    <t>งานวิเคราะห์งบประมาณ</t>
  </si>
  <si>
    <t>งานวิจัยสถาบัน และสารสนเทศ</t>
  </si>
  <si>
    <t>สาขาวิชาพืชศาสตร์</t>
  </si>
  <si>
    <t>หลักสูตรคหกรรมศาสตร์</t>
  </si>
  <si>
    <t>สาขาวิชาเทคโนโลยีการอาหาร</t>
  </si>
  <si>
    <t>สาขาวิชาการประมง</t>
  </si>
  <si>
    <t>สาขาวิชาสัตวศาสตร์</t>
  </si>
  <si>
    <t>สาขาวิชาวิทยาศาสตร์สุขภาพ</t>
  </si>
  <si>
    <t>สาขาวิชาวิทยาศาสตร์สิ่งแวดล้อม</t>
  </si>
  <si>
    <t>ศูนย์วิทยาศาสตร์</t>
  </si>
  <si>
    <t>สาขาวิชาชีววิทยา</t>
  </si>
  <si>
    <t>สาขาวิชาคอมพิวเตอร์</t>
  </si>
  <si>
    <t>สาขาวิชาฟิสิกส์</t>
  </si>
  <si>
    <t>สาขาวิชาเคมี</t>
  </si>
  <si>
    <t>งานส่งเสริมวิชาการ</t>
  </si>
  <si>
    <t>งานพัฒนานักศึกษาและแนะแนวการศึกษาและอาชีพ</t>
  </si>
  <si>
    <t>งานกิจกรรมนักศึกษาและกีฬา</t>
  </si>
  <si>
    <t>งานหอพักนักศึกษาและบุคลากร</t>
  </si>
  <si>
    <t>งานสวัสดิการและทุนการศึกษา</t>
  </si>
  <si>
    <t>งานอนามัยและสุขาภิบาล</t>
  </si>
  <si>
    <t>ศูนย์วิจัยเทอร์โมอิเล็กทริก</t>
  </si>
  <si>
    <t>งานพัฒนาเครือข่ายและการบริการคอมพิวเตอร์</t>
  </si>
  <si>
    <t>งานบริการสารสนเทศ</t>
  </si>
  <si>
    <t>ศูนย์เทคโนโลยีที่เหมาะสม</t>
  </si>
  <si>
    <t>สาขาวิชารัฐศาสตร์</t>
  </si>
  <si>
    <t>หน่วยยานพาหนะ</t>
  </si>
  <si>
    <t>งานอาคาร สถานที่ และยานพาหนะ</t>
  </si>
  <si>
    <t>หน่วยออกแบบและตรวจสอบงานก่อสร้าง</t>
  </si>
  <si>
    <t>งานคลัง</t>
  </si>
  <si>
    <t>สภาคณาจารย์และข้าราชการ</t>
  </si>
  <si>
    <t>งานประชาสัมพันธ์และโสตทัศนูปกรณ์</t>
  </si>
  <si>
    <t>หน่วยส่งเสริมอนามัยและสุขภาพ</t>
  </si>
  <si>
    <t>งานวิเทศสัมพันธ์</t>
  </si>
  <si>
    <t>งานอนุรักษ์ส่งเสริมเผยแพร่ศิลปวัฒนธรรมและศิลปกรรมท้องถิ่น</t>
  </si>
  <si>
    <t>ศูนย์วิชาศึกษาทั่วไป</t>
  </si>
  <si>
    <t>สาขาวิชาเกษตรศาสตร์</t>
  </si>
  <si>
    <t>สาขาวิชาเศรษฐศาสตร์ธุรกิจ</t>
  </si>
  <si>
    <t>สาขาวิชาบริหารธุรกิจ (แขนงวิชาการบริการทรัพยากรมนุษย์และการจัดการทั่วไป)</t>
  </si>
  <si>
    <t>สาขาวิชาการบัญชี</t>
  </si>
  <si>
    <t>สาขาวิชาการวิจัยและพัฒนาการศึกษา</t>
  </si>
  <si>
    <t>หลักสูตรประกาศนียบัตรบัณฑิต สาขาวิชาชีพครู</t>
  </si>
  <si>
    <t>สาขาวิชาวิทยาการสารสนเทศและเทคโนโลยี</t>
  </si>
  <si>
    <t>สาขาวิชาการบริหารการศึกษาและภาวะผู้นำ</t>
  </si>
  <si>
    <t>สาขาวิชาการสอนวิทยาศาสตร์</t>
  </si>
  <si>
    <t>สาขาวิชาการบริหารการศึกษา</t>
  </si>
  <si>
    <t>สาขาวิชาการบริหารและพัฒนาการศึกษา</t>
  </si>
  <si>
    <t>สาขาวิชาวิจัยหลักสูตรและการสอน</t>
  </si>
  <si>
    <t>สาขาวิชาฟิสิกส์ (ป.เอก)</t>
  </si>
  <si>
    <t>สาขาวิชานวัตกรรมการบริหารการศึกษา</t>
  </si>
  <si>
    <t>สาขาวิชาการบริหารการพัฒนา</t>
  </si>
  <si>
    <t>สาขาวิชายุทธศาสตร์การพัฒนา</t>
  </si>
  <si>
    <t>สาขาวิชาฟิสิกส์ (ป.โท)</t>
  </si>
  <si>
    <t>สาขาวิชาเทคโนโลยีสถาปัตยกรรม</t>
  </si>
  <si>
    <t>สาขาวิชาภาษาอังกฤษธุรกิจ</t>
  </si>
  <si>
    <t>สาขาวิชาเทคโนโลยีสารสนเทศ</t>
  </si>
  <si>
    <t>งานศึกษาและฝึกอบรมทางภาษา</t>
  </si>
  <si>
    <t>การอนุรักษ์วัฒนธรรมท้องถิ่น</t>
  </si>
  <si>
    <t>ศูนย์อาเซียน</t>
  </si>
  <si>
    <t>งานวารสารและสิ่งพิมพ์ต่อเนื่อง</t>
  </si>
  <si>
    <t>สาขาวิชาเทคโนโลยีการเกษตร</t>
  </si>
  <si>
    <t>สาขาวิชาเทคโนโลยีการเกษตรแขนงวิชาพืชศาสตร์</t>
  </si>
  <si>
    <t>สาขาวิชาเทคนิคการสัตวแพทย์</t>
  </si>
  <si>
    <t>สาขาวิชาบริหารธุรกิจ (แขนงวิชาการเงินการธนาคาร)</t>
  </si>
  <si>
    <t>สาขาวิชาบริหารธุรกิจ (แขนงวิชาคอมพิวเตอร์ธุรกิจ)</t>
  </si>
  <si>
    <t>สาขาวิชาบริหารธุรกิจ แขนงการตลาด การจัดการโลจิสติกส์ และการค้าปลีก</t>
  </si>
  <si>
    <t>สาขาวิชาการจัดการธุรกิจค้าปลีก</t>
  </si>
  <si>
    <t>ศูนย์ฝึกประสบการณ์วิชาชีพอาคารเอนกประสงค์ภูพานเพลซ</t>
  </si>
  <si>
    <t>สรุปผลการเบิกจ่ายงบประมาณ (เบิกจ่ายหน่วยงาน) งบประมาณ แผ่นดิน  ประจำปีงบประมาณ พ.ศ. 2559</t>
  </si>
  <si>
    <t>สรุปผลการเบิกจ่ายงบประมาณ (เบิกจ่ายหน่วยงาน) งบประมาณเงินรายได้  ประจำปีงบประมาณ พ.ศ. 2559</t>
  </si>
  <si>
    <t>สรุปผลการเบิกจ่ายงบประมาณ (เบิกจ่ายหน่วยงาน) งบประมาณ บ.กศ. (ภูพานเพลซ)  ประจำปีงบประมาณ พ.ศ. 2559</t>
  </si>
  <si>
    <t>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</si>
  <si>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ค่าครองชีพภูพานเพลชคนละครึ่งกับมหาวิทยาลัยฯ 13,500 บาท</t>
  </si>
  <si>
    <t>ข้อมูล ณ ไตรมาส 3 วันที่ 4 เมษายน 2559</t>
  </si>
  <si>
    <t>ณ ไตรมาส 3</t>
  </si>
  <si>
    <t>สรุปผลการเบิกจ่ายงบประมาณ ค่าจ้าง เงินรายได้ ประจำเดือน มีนาคม 2559</t>
  </si>
  <si>
    <t>หน่วยงาน/คณะ/สาขาวิชา</t>
  </si>
  <si>
    <t>เงินรายได้</t>
  </si>
  <si>
    <t>ภูพานเพลส</t>
  </si>
  <si>
    <t>ค่าจ้าง</t>
  </si>
  <si>
    <t>ประกันสังคม</t>
  </si>
  <si>
    <t>ศูนย์วิทยาศาสตร์ (คณะวิทย์)</t>
  </si>
  <si>
    <t>อาจารย์พิเศษรายเดือน (ส่งเสิรม)</t>
  </si>
  <si>
    <t>การศึกษาทั่วไป (ส่งเสริม)</t>
  </si>
  <si>
    <t>ศูนย์ถ่ายทอดเทคโนโลยี (คณะวิทย์)</t>
  </si>
  <si>
    <t>บัณฑิตวิทยาลัย ค่าจ้างรายเดือน</t>
  </si>
  <si>
    <t>บัณฑิตวิทยาลัย ค่าจ้างอาจารย์พิเศษรายเดือน</t>
  </si>
  <si>
    <t>ค่าครองชีพกองกลาง</t>
  </si>
  <si>
    <t>ค่าครองชีพภูพานเพลชคนละครึ่งกับมหาลัยฯ</t>
  </si>
  <si>
    <t>ศูนย์วิจัยความเป็นเลิศ</t>
  </si>
  <si>
    <t>ผลเบิกจ่ายงบประมาณเงินรายได้ รวมค่าจ้าง เงินรายได้ประจำเดือน เมษายน ยอด ค่าจ้าง 2,338,163.22 บาท เงินประกันสังคม 116,591 บาท ค่าครองชีพ (กองกลาง) 299,576.77 บาท</t>
  </si>
  <si>
    <r>
      <t xml:space="preserve">ผลเบิกจ่ายงบประมาณ บ.กศ. (ภูพานเพลซ) รวมค่าจ้าง บ.กศ. (ภูพานเพลซ) ประจำเดือน เมษายน ยอด </t>
    </r>
    <r>
      <rPr>
        <b/>
        <sz val="14"/>
        <rFont val="TH SarabunPSK"/>
        <family val="2"/>
      </rPr>
      <t>ค่าจ้าง</t>
    </r>
    <r>
      <rPr>
        <sz val="14"/>
        <rFont val="TH SarabunPSK"/>
        <family val="2"/>
      </rPr>
      <t xml:space="preserve"> 197,450 บาท </t>
    </r>
    <r>
      <rPr>
        <b/>
        <sz val="14"/>
        <rFont val="TH SarabunPSK"/>
        <family val="2"/>
      </rPr>
      <t>เงินประกันสังคม</t>
    </r>
    <r>
      <rPr>
        <sz val="14"/>
        <rFont val="TH SarabunPSK"/>
        <family val="2"/>
      </rPr>
      <t xml:space="preserve"> 11,229 บาท ค่าครองชีพ 13,500 บาท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</si>
</sst>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9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FFD7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5">
    <xf numFmtId="0" fontId="0" fillId="0" borderId="0" xfId="0"/>
    <xf numFmtId="0" fontId="19" fillId="0" borderId="0" xfId="0" applyFont="1"/>
    <xf numFmtId="0" fontId="1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9" fillId="0" borderId="0" xfId="0" applyFont="1" applyAlignment="1">
      <alignment horizontal="left"/>
    </xf>
    <xf numFmtId="43" fontId="18" fillId="34" borderId="10" xfId="1" applyFont="1" applyFill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right" wrapText="1"/>
    </xf>
    <xf numFmtId="43" fontId="18" fillId="33" borderId="10" xfId="1" applyFont="1" applyFill="1" applyBorder="1" applyAlignment="1">
      <alignment horizontal="right" wrapText="1"/>
    </xf>
    <xf numFmtId="43" fontId="19" fillId="0" borderId="10" xfId="1" applyFont="1" applyBorder="1" applyAlignment="1">
      <alignment horizontal="right" wrapText="1"/>
    </xf>
    <xf numFmtId="43" fontId="19" fillId="0" borderId="0" xfId="1" applyFont="1"/>
    <xf numFmtId="187" fontId="18" fillId="33" borderId="10" xfId="1" applyNumberFormat="1" applyFont="1" applyFill="1" applyBorder="1" applyAlignment="1">
      <alignment horizontal="center" wrapText="1"/>
    </xf>
    <xf numFmtId="187" fontId="18" fillId="33" borderId="10" xfId="1" applyNumberFormat="1" applyFont="1" applyFill="1" applyBorder="1" applyAlignment="1">
      <alignment horizontal="right" wrapText="1"/>
    </xf>
    <xf numFmtId="187" fontId="19" fillId="0" borderId="10" xfId="1" applyNumberFormat="1" applyFont="1" applyBorder="1" applyAlignment="1">
      <alignment horizontal="center" wrapText="1"/>
    </xf>
    <xf numFmtId="187" fontId="19" fillId="0" borderId="10" xfId="1" applyNumberFormat="1" applyFont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center" wrapText="1"/>
    </xf>
    <xf numFmtId="187" fontId="19" fillId="0" borderId="0" xfId="1" applyNumberFormat="1" applyFont="1"/>
    <xf numFmtId="0" fontId="19" fillId="33" borderId="10" xfId="0" applyFont="1" applyFill="1" applyBorder="1" applyAlignment="1">
      <alignment horizont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187" fontId="19" fillId="0" borderId="17" xfId="1" applyNumberFormat="1" applyFont="1" applyBorder="1" applyAlignment="1">
      <alignment horizontal="center" wrapText="1"/>
    </xf>
    <xf numFmtId="187" fontId="19" fillId="0" borderId="17" xfId="1" applyNumberFormat="1" applyFont="1" applyBorder="1" applyAlignment="1">
      <alignment horizontal="right" wrapText="1"/>
    </xf>
    <xf numFmtId="43" fontId="19" fillId="0" borderId="17" xfId="1" applyFont="1" applyBorder="1" applyAlignment="1">
      <alignment horizontal="right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wrapText="1"/>
    </xf>
    <xf numFmtId="187" fontId="19" fillId="0" borderId="17" xfId="1" applyNumberFormat="1" applyFont="1" applyFill="1" applyBorder="1" applyAlignment="1">
      <alignment horizontal="center" wrapText="1"/>
    </xf>
    <xf numFmtId="187" fontId="19" fillId="0" borderId="17" xfId="1" applyNumberFormat="1" applyFont="1" applyFill="1" applyBorder="1" applyAlignment="1">
      <alignment horizontal="right" wrapText="1"/>
    </xf>
    <xf numFmtId="43" fontId="19" fillId="0" borderId="17" xfId="1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187" fontId="19" fillId="0" borderId="18" xfId="1" applyNumberFormat="1" applyFont="1" applyFill="1" applyBorder="1" applyAlignment="1">
      <alignment horizontal="center" wrapText="1"/>
    </xf>
    <xf numFmtId="187" fontId="19" fillId="0" borderId="18" xfId="1" applyNumberFormat="1" applyFont="1" applyFill="1" applyBorder="1" applyAlignment="1">
      <alignment horizontal="right" wrapText="1"/>
    </xf>
    <xf numFmtId="43" fontId="19" fillId="0" borderId="18" xfId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187" fontId="19" fillId="0" borderId="16" xfId="1" applyNumberFormat="1" applyFont="1" applyFill="1" applyBorder="1" applyAlignment="1">
      <alignment horizontal="center" wrapText="1"/>
    </xf>
    <xf numFmtId="187" fontId="19" fillId="0" borderId="16" xfId="1" applyNumberFormat="1" applyFont="1" applyFill="1" applyBorder="1" applyAlignment="1">
      <alignment horizontal="right" wrapText="1"/>
    </xf>
    <xf numFmtId="43" fontId="19" fillId="0" borderId="16" xfId="1" applyFont="1" applyFill="1" applyBorder="1" applyAlignment="1">
      <alignment horizontal="right" wrapText="1"/>
    </xf>
    <xf numFmtId="0" fontId="19" fillId="0" borderId="17" xfId="0" applyFont="1" applyBorder="1" applyAlignment="1">
      <alignment horizontal="left" wrapText="1" indent="2"/>
    </xf>
    <xf numFmtId="43" fontId="19" fillId="0" borderId="0" xfId="0" applyNumberFormat="1" applyFont="1"/>
    <xf numFmtId="187" fontId="18" fillId="36" borderId="11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8" fillId="0" borderId="0" xfId="0" applyFont="1"/>
    <xf numFmtId="3" fontId="18" fillId="0" borderId="0" xfId="0" applyNumberFormat="1" applyFont="1"/>
    <xf numFmtId="0" fontId="19" fillId="0" borderId="0" xfId="0" applyFont="1" applyAlignment="1">
      <alignment horizontal="center"/>
    </xf>
    <xf numFmtId="43" fontId="22" fillId="0" borderId="0" xfId="1" applyFont="1"/>
    <xf numFmtId="0" fontId="18" fillId="0" borderId="0" xfId="0" applyFont="1" applyAlignment="1">
      <alignment vertical="top"/>
    </xf>
    <xf numFmtId="0" fontId="19" fillId="0" borderId="10" xfId="0" applyFont="1" applyBorder="1" applyAlignment="1">
      <alignment horizontal="center" wrapText="1"/>
    </xf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/>
    <xf numFmtId="0" fontId="18" fillId="38" borderId="10" xfId="0" applyFont="1" applyFill="1" applyBorder="1" applyAlignment="1">
      <alignment horizontal="center" wrapText="1"/>
    </xf>
    <xf numFmtId="43" fontId="18" fillId="38" borderId="10" xfId="1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8" fillId="0" borderId="19" xfId="0" applyFont="1" applyFill="1" applyBorder="1" applyAlignment="1">
      <alignment horizontal="center" wrapText="1"/>
    </xf>
    <xf numFmtId="43" fontId="18" fillId="0" borderId="0" xfId="1" applyFont="1"/>
    <xf numFmtId="0" fontId="19" fillId="0" borderId="0" xfId="0" applyFont="1" applyBorder="1" applyAlignment="1"/>
    <xf numFmtId="43" fontId="18" fillId="0" borderId="0" xfId="0" applyNumberFormat="1" applyFont="1"/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/>
    <xf numFmtId="0" fontId="23" fillId="0" borderId="0" xfId="0" applyFont="1" applyFill="1"/>
    <xf numFmtId="0" fontId="19" fillId="0" borderId="0" xfId="0" applyFont="1"/>
    <xf numFmtId="0" fontId="24" fillId="0" borderId="0" xfId="0" applyFont="1" applyFill="1"/>
    <xf numFmtId="0" fontId="19" fillId="0" borderId="0" xfId="0" applyFont="1"/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3" fontId="18" fillId="37" borderId="10" xfId="1" applyFont="1" applyFill="1" applyBorder="1" applyAlignment="1">
      <alignment horizontal="right" wrapText="1"/>
    </xf>
    <xf numFmtId="0" fontId="19" fillId="0" borderId="0" xfId="0" applyFont="1"/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/>
    <xf numFmtId="43" fontId="19" fillId="0" borderId="21" xfId="1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Border="1"/>
    <xf numFmtId="43" fontId="19" fillId="0" borderId="22" xfId="1" applyFont="1" applyBorder="1"/>
    <xf numFmtId="0" fontId="19" fillId="0" borderId="23" xfId="0" applyFont="1" applyBorder="1" applyAlignment="1">
      <alignment horizontal="center"/>
    </xf>
    <xf numFmtId="0" fontId="19" fillId="0" borderId="23" xfId="0" applyFont="1" applyBorder="1"/>
    <xf numFmtId="43" fontId="19" fillId="0" borderId="23" xfId="1" applyFont="1" applyBorder="1"/>
    <xf numFmtId="0" fontId="18" fillId="39" borderId="20" xfId="0" applyFont="1" applyFill="1" applyBorder="1" applyAlignment="1">
      <alignment horizontal="center"/>
    </xf>
    <xf numFmtId="43" fontId="18" fillId="39" borderId="20" xfId="1" applyFont="1" applyFill="1" applyBorder="1"/>
    <xf numFmtId="43" fontId="18" fillId="39" borderId="0" xfId="1" applyFont="1" applyFill="1"/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center" wrapText="1"/>
    </xf>
    <xf numFmtId="43" fontId="19" fillId="0" borderId="16" xfId="1" applyFont="1" applyBorder="1" applyAlignment="1">
      <alignment horizontal="right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43" fontId="19" fillId="0" borderId="18" xfId="1" applyFont="1" applyBorder="1" applyAlignment="1">
      <alignment horizontal="right" wrapText="1"/>
    </xf>
    <xf numFmtId="43" fontId="19" fillId="0" borderId="17" xfId="1" applyFont="1" applyBorder="1" applyAlignment="1">
      <alignment wrapText="1"/>
    </xf>
    <xf numFmtId="43" fontId="19" fillId="0" borderId="18" xfId="1" applyFont="1" applyBorder="1" applyAlignment="1">
      <alignment wrapText="1"/>
    </xf>
    <xf numFmtId="43" fontId="19" fillId="0" borderId="17" xfId="1" applyFont="1" applyFill="1" applyBorder="1" applyAlignment="1">
      <alignment wrapText="1"/>
    </xf>
    <xf numFmtId="0" fontId="18" fillId="38" borderId="14" xfId="0" applyFont="1" applyFill="1" applyBorder="1" applyAlignment="1">
      <alignment horizontal="center" wrapText="1"/>
    </xf>
    <xf numFmtId="0" fontId="18" fillId="38" borderId="15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18" fillId="36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3" fillId="0" borderId="19" xfId="0" applyFont="1" applyFill="1" applyBorder="1" applyAlignment="1">
      <alignment horizontal="left" wrapText="1"/>
    </xf>
    <xf numFmtId="0" fontId="18" fillId="34" borderId="14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9"/>
  <sheetViews>
    <sheetView showGridLines="0" tabSelected="1" view="pageBreakPreview" zoomScaleNormal="100" zoomScaleSheetLayoutView="100" workbookViewId="0">
      <pane ySplit="6" topLeftCell="A16" activePane="bottomLeft" state="frozen"/>
      <selection pane="bottomLeft" activeCell="E110" sqref="E109:E110"/>
    </sheetView>
  </sheetViews>
  <sheetFormatPr defaultRowHeight="18.75" x14ac:dyDescent="0.3"/>
  <cols>
    <col min="1" max="1" width="6.125" style="54" customWidth="1"/>
    <col min="2" max="2" width="39.375" style="105" customWidth="1"/>
    <col min="3" max="3" width="8.25" style="17" customWidth="1"/>
    <col min="4" max="4" width="12.625" style="17" customWidth="1"/>
    <col min="5" max="5" width="14.125" style="17" customWidth="1"/>
    <col min="6" max="6" width="15.625" style="11" customWidth="1"/>
    <col min="7" max="7" width="11.625" style="11" customWidth="1"/>
    <col min="8" max="8" width="13.75" style="11" customWidth="1"/>
    <col min="9" max="9" width="12.625" style="11" customWidth="1"/>
    <col min="10" max="10" width="16.25" style="105" customWidth="1"/>
    <col min="11" max="11" width="9" style="105"/>
    <col min="12" max="12" width="13.75" style="105" bestFit="1" customWidth="1"/>
    <col min="13" max="16384" width="9" style="105"/>
  </cols>
  <sheetData>
    <row r="1" spans="1:12" ht="17.100000000000001" customHeight="1" x14ac:dyDescent="0.3">
      <c r="A1" s="125" t="s">
        <v>145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2" ht="17.100000000000001" customHeight="1" x14ac:dyDescent="0.3">
      <c r="A2" s="125" t="s">
        <v>150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2" ht="17.100000000000001" customHeight="1" x14ac:dyDescent="0.3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2" ht="17.100000000000001" customHeight="1" x14ac:dyDescent="0.3">
      <c r="A4" s="127" t="s">
        <v>2</v>
      </c>
      <c r="B4" s="127" t="s">
        <v>3</v>
      </c>
      <c r="C4" s="130" t="s">
        <v>33</v>
      </c>
      <c r="D4" s="106" t="s">
        <v>4</v>
      </c>
      <c r="E4" s="106" t="s">
        <v>7</v>
      </c>
      <c r="F4" s="109" t="s">
        <v>9</v>
      </c>
      <c r="G4" s="109" t="s">
        <v>11</v>
      </c>
      <c r="H4" s="133" t="s">
        <v>31</v>
      </c>
      <c r="I4" s="109" t="s">
        <v>11</v>
      </c>
      <c r="J4" s="127" t="s">
        <v>14</v>
      </c>
    </row>
    <row r="5" spans="1:12" ht="17.100000000000001" customHeight="1" x14ac:dyDescent="0.3">
      <c r="A5" s="128"/>
      <c r="B5" s="128"/>
      <c r="C5" s="131"/>
      <c r="D5" s="107" t="s">
        <v>5</v>
      </c>
      <c r="E5" s="107" t="s">
        <v>8</v>
      </c>
      <c r="F5" s="110" t="s">
        <v>151</v>
      </c>
      <c r="G5" s="110" t="s">
        <v>12</v>
      </c>
      <c r="H5" s="134"/>
      <c r="I5" s="110" t="s">
        <v>32</v>
      </c>
      <c r="J5" s="128"/>
    </row>
    <row r="6" spans="1:12" ht="17.100000000000001" customHeight="1" x14ac:dyDescent="0.3">
      <c r="A6" s="129"/>
      <c r="B6" s="129"/>
      <c r="C6" s="132"/>
      <c r="D6" s="108" t="s">
        <v>6</v>
      </c>
      <c r="E6" s="108"/>
      <c r="F6" s="111"/>
      <c r="G6" s="111"/>
      <c r="H6" s="135"/>
      <c r="I6" s="111"/>
      <c r="J6" s="129"/>
    </row>
    <row r="7" spans="1:12" s="83" customFormat="1" ht="17.100000000000001" customHeight="1" x14ac:dyDescent="0.3">
      <c r="A7" s="39">
        <v>1</v>
      </c>
      <c r="B7" s="40" t="s">
        <v>27</v>
      </c>
      <c r="C7" s="39">
        <v>7</v>
      </c>
      <c r="D7" s="39">
        <v>5</v>
      </c>
      <c r="E7" s="43">
        <v>14119300</v>
      </c>
      <c r="F7" s="43">
        <v>13522900</v>
      </c>
      <c r="G7" s="43">
        <f t="shared" ref="G7:G36" si="0">F7*100/E7</f>
        <v>95.77599456063686</v>
      </c>
      <c r="H7" s="43">
        <f t="shared" ref="H7:H36" si="1">E7-F7</f>
        <v>596400</v>
      </c>
      <c r="I7" s="43">
        <f t="shared" ref="I7:I36" si="2">H7*100/E7</f>
        <v>4.2240054393631414</v>
      </c>
      <c r="J7" s="40"/>
    </row>
    <row r="8" spans="1:12" s="81" customFormat="1" ht="17.100000000000001" hidden="1" customHeight="1" x14ac:dyDescent="0.3">
      <c r="A8" s="30">
        <v>1.1000000000000001</v>
      </c>
      <c r="B8" s="30" t="s">
        <v>98</v>
      </c>
      <c r="C8" s="29">
        <v>1</v>
      </c>
      <c r="D8" s="29">
        <v>1</v>
      </c>
      <c r="E8" s="33">
        <v>651400</v>
      </c>
      <c r="F8" s="33">
        <v>651400</v>
      </c>
      <c r="G8" s="33">
        <f t="shared" si="0"/>
        <v>100</v>
      </c>
      <c r="H8" s="33">
        <f t="shared" si="1"/>
        <v>0</v>
      </c>
      <c r="I8" s="33">
        <f t="shared" si="2"/>
        <v>0</v>
      </c>
      <c r="J8" s="30"/>
    </row>
    <row r="9" spans="1:12" s="83" customFormat="1" ht="17.100000000000001" hidden="1" customHeight="1" x14ac:dyDescent="0.3">
      <c r="A9" s="30">
        <v>1.2</v>
      </c>
      <c r="B9" s="30" t="s">
        <v>38</v>
      </c>
      <c r="C9" s="29">
        <v>3</v>
      </c>
      <c r="D9" s="29">
        <v>2</v>
      </c>
      <c r="E9" s="33">
        <v>13270500</v>
      </c>
      <c r="F9" s="33">
        <v>12770500</v>
      </c>
      <c r="G9" s="33">
        <f t="shared" si="0"/>
        <v>96.232244451979952</v>
      </c>
      <c r="H9" s="33">
        <f t="shared" si="1"/>
        <v>500000</v>
      </c>
      <c r="I9" s="33">
        <f t="shared" si="2"/>
        <v>3.7677555480200446</v>
      </c>
      <c r="J9" s="30"/>
    </row>
    <row r="10" spans="1:12" s="81" customFormat="1" ht="17.100000000000001" hidden="1" customHeight="1" x14ac:dyDescent="0.3">
      <c r="A10" s="30">
        <v>1.3</v>
      </c>
      <c r="B10" s="30" t="s">
        <v>39</v>
      </c>
      <c r="C10" s="29">
        <v>2</v>
      </c>
      <c r="D10" s="29">
        <v>2</v>
      </c>
      <c r="E10" s="33">
        <v>162400</v>
      </c>
      <c r="F10" s="33">
        <v>101000</v>
      </c>
      <c r="G10" s="33">
        <f t="shared" si="0"/>
        <v>62.192118226600982</v>
      </c>
      <c r="H10" s="33">
        <f t="shared" si="1"/>
        <v>61400</v>
      </c>
      <c r="I10" s="33">
        <f t="shared" si="2"/>
        <v>37.807881773399018</v>
      </c>
      <c r="J10" s="30"/>
    </row>
    <row r="11" spans="1:12" s="81" customFormat="1" ht="17.100000000000001" hidden="1" customHeight="1" x14ac:dyDescent="0.3">
      <c r="A11" s="30">
        <v>1.4</v>
      </c>
      <c r="B11" s="30" t="s">
        <v>35</v>
      </c>
      <c r="C11" s="29">
        <v>1</v>
      </c>
      <c r="D11" s="29">
        <v>0</v>
      </c>
      <c r="E11" s="33">
        <v>35000</v>
      </c>
      <c r="F11" s="33">
        <v>0</v>
      </c>
      <c r="G11" s="33">
        <f t="shared" si="0"/>
        <v>0</v>
      </c>
      <c r="H11" s="33">
        <f t="shared" si="1"/>
        <v>35000</v>
      </c>
      <c r="I11" s="33">
        <f t="shared" si="2"/>
        <v>100</v>
      </c>
      <c r="J11" s="30"/>
    </row>
    <row r="12" spans="1:12" s="83" customFormat="1" ht="17.100000000000001" customHeight="1" x14ac:dyDescent="0.3">
      <c r="A12" s="29">
        <v>2</v>
      </c>
      <c r="B12" s="30" t="s">
        <v>26</v>
      </c>
      <c r="C12" s="29">
        <v>7</v>
      </c>
      <c r="D12" s="29">
        <v>5</v>
      </c>
      <c r="E12" s="33">
        <v>4239160</v>
      </c>
      <c r="F12" s="33">
        <v>2726079.55</v>
      </c>
      <c r="G12" s="33">
        <f t="shared" si="0"/>
        <v>64.307069089159171</v>
      </c>
      <c r="H12" s="33">
        <f t="shared" si="1"/>
        <v>1513080.4500000002</v>
      </c>
      <c r="I12" s="33">
        <f t="shared" si="2"/>
        <v>35.692930910840836</v>
      </c>
      <c r="J12" s="30"/>
    </row>
    <row r="13" spans="1:12" s="81" customFormat="1" ht="17.100000000000001" hidden="1" customHeight="1" x14ac:dyDescent="0.3">
      <c r="A13" s="30">
        <v>2.1</v>
      </c>
      <c r="B13" s="30" t="s">
        <v>136</v>
      </c>
      <c r="C13" s="29">
        <v>1</v>
      </c>
      <c r="D13" s="29">
        <v>1</v>
      </c>
      <c r="E13" s="33">
        <v>1200000</v>
      </c>
      <c r="F13" s="33">
        <v>992473.55</v>
      </c>
      <c r="G13" s="33">
        <f t="shared" si="0"/>
        <v>82.70612916666667</v>
      </c>
      <c r="H13" s="33">
        <f t="shared" si="1"/>
        <v>207526.44999999995</v>
      </c>
      <c r="I13" s="33">
        <f t="shared" si="2"/>
        <v>17.29387083333333</v>
      </c>
      <c r="J13" s="30"/>
    </row>
    <row r="14" spans="1:12" s="81" customFormat="1" ht="17.100000000000001" hidden="1" customHeight="1" x14ac:dyDescent="0.3">
      <c r="A14" s="30">
        <v>2.2000000000000002</v>
      </c>
      <c r="B14" s="30" t="s">
        <v>99</v>
      </c>
      <c r="C14" s="29">
        <v>2</v>
      </c>
      <c r="D14" s="29">
        <v>1</v>
      </c>
      <c r="E14" s="33">
        <v>2699160</v>
      </c>
      <c r="F14" s="33">
        <v>1699160</v>
      </c>
      <c r="G14" s="33">
        <f t="shared" si="0"/>
        <v>62.951436743283097</v>
      </c>
      <c r="H14" s="33">
        <f t="shared" si="1"/>
        <v>1000000</v>
      </c>
      <c r="I14" s="33">
        <f t="shared" si="2"/>
        <v>37.048563256716903</v>
      </c>
      <c r="J14" s="30"/>
      <c r="K14" s="83"/>
      <c r="L14" s="83"/>
    </row>
    <row r="15" spans="1:12" s="83" customFormat="1" ht="17.100000000000001" hidden="1" customHeight="1" x14ac:dyDescent="0.3">
      <c r="A15" s="30">
        <v>2.2999999999999998</v>
      </c>
      <c r="B15" s="30" t="s">
        <v>35</v>
      </c>
      <c r="C15" s="29">
        <v>4</v>
      </c>
      <c r="D15" s="29">
        <v>3</v>
      </c>
      <c r="E15" s="33">
        <v>340000</v>
      </c>
      <c r="F15" s="33">
        <v>34446</v>
      </c>
      <c r="G15" s="33">
        <f t="shared" si="0"/>
        <v>10.131176470588235</v>
      </c>
      <c r="H15" s="33">
        <f t="shared" si="1"/>
        <v>305554</v>
      </c>
      <c r="I15" s="33">
        <f t="shared" si="2"/>
        <v>89.86882352941177</v>
      </c>
      <c r="J15" s="30"/>
      <c r="K15" s="81"/>
      <c r="L15" s="81"/>
    </row>
    <row r="16" spans="1:12" s="83" customFormat="1" ht="17.100000000000001" customHeight="1" x14ac:dyDescent="0.3">
      <c r="A16" s="29">
        <v>3</v>
      </c>
      <c r="B16" s="30" t="s">
        <v>19</v>
      </c>
      <c r="C16" s="29">
        <v>37</v>
      </c>
      <c r="D16" s="29">
        <v>15</v>
      </c>
      <c r="E16" s="33">
        <v>4602700</v>
      </c>
      <c r="F16" s="33">
        <v>2533765.25</v>
      </c>
      <c r="G16" s="33">
        <f t="shared" si="0"/>
        <v>55.049541573424293</v>
      </c>
      <c r="H16" s="33">
        <f t="shared" si="1"/>
        <v>2068934.75</v>
      </c>
      <c r="I16" s="33">
        <f t="shared" si="2"/>
        <v>44.950458426575707</v>
      </c>
      <c r="J16" s="30"/>
    </row>
    <row r="17" spans="1:12" s="81" customFormat="1" ht="17.100000000000001" hidden="1" customHeight="1" x14ac:dyDescent="0.3">
      <c r="A17" s="30">
        <v>3.1</v>
      </c>
      <c r="B17" s="30" t="s">
        <v>83</v>
      </c>
      <c r="C17" s="29">
        <v>2</v>
      </c>
      <c r="D17" s="29">
        <v>2</v>
      </c>
      <c r="E17" s="33">
        <v>759346</v>
      </c>
      <c r="F17" s="33">
        <v>694581.4</v>
      </c>
      <c r="G17" s="33">
        <f t="shared" si="0"/>
        <v>91.471002678620806</v>
      </c>
      <c r="H17" s="33">
        <f t="shared" si="1"/>
        <v>64764.599999999977</v>
      </c>
      <c r="I17" s="33">
        <f t="shared" si="2"/>
        <v>8.528997321379185</v>
      </c>
      <c r="J17" s="30"/>
      <c r="K17" s="83"/>
      <c r="L17" s="83"/>
    </row>
    <row r="18" spans="1:12" s="52" customFormat="1" ht="17.100000000000001" hidden="1" customHeight="1" x14ac:dyDescent="0.3">
      <c r="A18" s="30">
        <v>3.2</v>
      </c>
      <c r="B18" s="30" t="s">
        <v>81</v>
      </c>
      <c r="C18" s="29">
        <v>1</v>
      </c>
      <c r="D18" s="29">
        <v>1</v>
      </c>
      <c r="E18" s="33">
        <v>25660</v>
      </c>
      <c r="F18" s="33">
        <v>20300</v>
      </c>
      <c r="G18" s="33">
        <f t="shared" si="0"/>
        <v>79.111457521434133</v>
      </c>
      <c r="H18" s="33">
        <f t="shared" si="1"/>
        <v>5360</v>
      </c>
      <c r="I18" s="33">
        <f t="shared" si="2"/>
        <v>20.88854247856586</v>
      </c>
      <c r="J18" s="30"/>
    </row>
    <row r="19" spans="1:12" ht="17.100000000000001" hidden="1" customHeight="1" x14ac:dyDescent="0.3">
      <c r="A19" s="30">
        <v>3.3</v>
      </c>
      <c r="B19" s="30" t="s">
        <v>84</v>
      </c>
      <c r="C19" s="29">
        <v>2</v>
      </c>
      <c r="D19" s="29">
        <v>2</v>
      </c>
      <c r="E19" s="33">
        <v>403210</v>
      </c>
      <c r="F19" s="33">
        <v>286878.3</v>
      </c>
      <c r="G19" s="33">
        <f t="shared" si="0"/>
        <v>71.148607425411072</v>
      </c>
      <c r="H19" s="33">
        <f t="shared" si="1"/>
        <v>116331.70000000001</v>
      </c>
      <c r="I19" s="33">
        <f t="shared" si="2"/>
        <v>28.851392574588928</v>
      </c>
      <c r="J19" s="30"/>
      <c r="K19" s="83"/>
      <c r="L19" s="83"/>
    </row>
    <row r="20" spans="1:12" s="52" customFormat="1" ht="17.100000000000001" hidden="1" customHeight="1" x14ac:dyDescent="0.3">
      <c r="A20" s="30">
        <v>3.4</v>
      </c>
      <c r="B20" s="30" t="s">
        <v>80</v>
      </c>
      <c r="C20" s="29">
        <v>1</v>
      </c>
      <c r="D20" s="29">
        <v>1</v>
      </c>
      <c r="E20" s="33">
        <v>255980</v>
      </c>
      <c r="F20" s="33">
        <v>167561.65</v>
      </c>
      <c r="G20" s="33">
        <f t="shared" si="0"/>
        <v>65.458883506523946</v>
      </c>
      <c r="H20" s="33">
        <f t="shared" si="1"/>
        <v>88418.35</v>
      </c>
      <c r="I20" s="33">
        <f t="shared" si="2"/>
        <v>34.541116493476054</v>
      </c>
      <c r="J20" s="30"/>
    </row>
    <row r="21" spans="1:12" s="83" customFormat="1" ht="17.100000000000001" hidden="1" customHeight="1" x14ac:dyDescent="0.3">
      <c r="A21" s="30">
        <v>3.5</v>
      </c>
      <c r="B21" s="30" t="s">
        <v>82</v>
      </c>
      <c r="C21" s="29">
        <v>1</v>
      </c>
      <c r="D21" s="29">
        <v>1</v>
      </c>
      <c r="E21" s="33">
        <v>302826</v>
      </c>
      <c r="F21" s="33">
        <v>173079.9</v>
      </c>
      <c r="G21" s="33">
        <f t="shared" si="0"/>
        <v>57.154900834142381</v>
      </c>
      <c r="H21" s="33">
        <f t="shared" si="1"/>
        <v>129746.1</v>
      </c>
      <c r="I21" s="33">
        <f t="shared" si="2"/>
        <v>42.845099165857619</v>
      </c>
      <c r="J21" s="30"/>
      <c r="K21" s="81"/>
      <c r="L21" s="81"/>
    </row>
    <row r="22" spans="1:12" s="83" customFormat="1" ht="17.100000000000001" hidden="1" customHeight="1" x14ac:dyDescent="0.3">
      <c r="A22" s="30">
        <v>3.6</v>
      </c>
      <c r="B22" s="30" t="s">
        <v>35</v>
      </c>
      <c r="C22" s="29">
        <v>28</v>
      </c>
      <c r="D22" s="29">
        <v>6</v>
      </c>
      <c r="E22" s="33">
        <v>2531600</v>
      </c>
      <c r="F22" s="33">
        <v>1068560</v>
      </c>
      <c r="G22" s="33">
        <f t="shared" si="0"/>
        <v>42.208879759835675</v>
      </c>
      <c r="H22" s="33">
        <f t="shared" si="1"/>
        <v>1463040</v>
      </c>
      <c r="I22" s="33">
        <f t="shared" si="2"/>
        <v>57.791120240164325</v>
      </c>
      <c r="J22" s="30"/>
      <c r="K22" s="81"/>
      <c r="L22" s="81"/>
    </row>
    <row r="23" spans="1:12" s="81" customFormat="1" ht="17.100000000000001" hidden="1" customHeight="1" x14ac:dyDescent="0.3">
      <c r="A23" s="30">
        <v>3.7</v>
      </c>
      <c r="B23" s="30" t="s">
        <v>113</v>
      </c>
      <c r="C23" s="29">
        <v>2</v>
      </c>
      <c r="D23" s="29">
        <v>2</v>
      </c>
      <c r="E23" s="33">
        <v>324078</v>
      </c>
      <c r="F23" s="33">
        <v>122804</v>
      </c>
      <c r="G23" s="33">
        <f t="shared" si="0"/>
        <v>37.893346663457564</v>
      </c>
      <c r="H23" s="33">
        <f t="shared" si="1"/>
        <v>201274</v>
      </c>
      <c r="I23" s="33">
        <f t="shared" si="2"/>
        <v>62.106653336542436</v>
      </c>
      <c r="J23" s="30"/>
      <c r="K23" s="105"/>
      <c r="L23" s="105"/>
    </row>
    <row r="24" spans="1:12" s="83" customFormat="1" ht="17.100000000000001" customHeight="1" x14ac:dyDescent="0.3">
      <c r="A24" s="29">
        <v>4</v>
      </c>
      <c r="B24" s="30" t="s">
        <v>22</v>
      </c>
      <c r="C24" s="29">
        <v>54</v>
      </c>
      <c r="D24" s="29">
        <v>31</v>
      </c>
      <c r="E24" s="33">
        <v>4180488</v>
      </c>
      <c r="F24" s="33">
        <v>2051442.56</v>
      </c>
      <c r="G24" s="33">
        <f t="shared" si="0"/>
        <v>49.071844244021271</v>
      </c>
      <c r="H24" s="33">
        <f t="shared" si="1"/>
        <v>2129045.44</v>
      </c>
      <c r="I24" s="33">
        <f t="shared" si="2"/>
        <v>50.928155755978729</v>
      </c>
      <c r="J24" s="30"/>
    </row>
    <row r="25" spans="1:12" s="81" customFormat="1" ht="17.100000000000001" hidden="1" customHeight="1" x14ac:dyDescent="0.3">
      <c r="A25" s="30">
        <v>4.0999999999999996</v>
      </c>
      <c r="B25" s="30" t="s">
        <v>50</v>
      </c>
      <c r="C25" s="29">
        <v>2</v>
      </c>
      <c r="D25" s="29">
        <v>1</v>
      </c>
      <c r="E25" s="33">
        <v>651680</v>
      </c>
      <c r="F25" s="33">
        <v>624800</v>
      </c>
      <c r="G25" s="33">
        <f t="shared" si="0"/>
        <v>95.875276209182417</v>
      </c>
      <c r="H25" s="33">
        <f t="shared" si="1"/>
        <v>26880</v>
      </c>
      <c r="I25" s="33">
        <f t="shared" si="2"/>
        <v>4.1247237908175789</v>
      </c>
      <c r="J25" s="30"/>
    </row>
    <row r="26" spans="1:12" s="83" customFormat="1" ht="17.100000000000001" hidden="1" customHeight="1" x14ac:dyDescent="0.3">
      <c r="A26" s="30">
        <v>4.2</v>
      </c>
      <c r="B26" s="30" t="s">
        <v>48</v>
      </c>
      <c r="C26" s="29">
        <v>1</v>
      </c>
      <c r="D26" s="29">
        <v>1</v>
      </c>
      <c r="E26" s="33">
        <v>61600</v>
      </c>
      <c r="F26" s="33">
        <v>50795</v>
      </c>
      <c r="G26" s="33">
        <f t="shared" si="0"/>
        <v>82.459415584415581</v>
      </c>
      <c r="H26" s="33">
        <f t="shared" si="1"/>
        <v>10805</v>
      </c>
      <c r="I26" s="33">
        <f t="shared" si="2"/>
        <v>17.540584415584416</v>
      </c>
      <c r="J26" s="30"/>
    </row>
    <row r="27" spans="1:12" s="81" customFormat="1" ht="17.100000000000001" hidden="1" customHeight="1" x14ac:dyDescent="0.3">
      <c r="A27" s="30">
        <v>4.3</v>
      </c>
      <c r="B27" s="30" t="s">
        <v>102</v>
      </c>
      <c r="C27" s="29">
        <v>4</v>
      </c>
      <c r="D27" s="29">
        <v>3</v>
      </c>
      <c r="E27" s="33">
        <v>137760</v>
      </c>
      <c r="F27" s="33">
        <v>110000</v>
      </c>
      <c r="G27" s="33">
        <f t="shared" si="0"/>
        <v>79.849012775842041</v>
      </c>
      <c r="H27" s="33">
        <f t="shared" si="1"/>
        <v>27760</v>
      </c>
      <c r="I27" s="33">
        <f t="shared" si="2"/>
        <v>20.150987224157955</v>
      </c>
      <c r="J27" s="30"/>
    </row>
    <row r="28" spans="1:12" s="81" customFormat="1" ht="17.100000000000001" hidden="1" customHeight="1" x14ac:dyDescent="0.3">
      <c r="A28" s="30">
        <v>4.4000000000000004</v>
      </c>
      <c r="B28" s="30" t="s">
        <v>43</v>
      </c>
      <c r="C28" s="29">
        <v>2</v>
      </c>
      <c r="D28" s="29">
        <v>2</v>
      </c>
      <c r="E28" s="33">
        <v>142240</v>
      </c>
      <c r="F28" s="33">
        <v>110240</v>
      </c>
      <c r="G28" s="33">
        <f t="shared" si="0"/>
        <v>77.502812148481439</v>
      </c>
      <c r="H28" s="33">
        <f t="shared" si="1"/>
        <v>32000</v>
      </c>
      <c r="I28" s="33">
        <f t="shared" si="2"/>
        <v>22.497187851518561</v>
      </c>
      <c r="J28" s="30"/>
    </row>
    <row r="29" spans="1:12" s="81" customFormat="1" ht="17.100000000000001" hidden="1" customHeight="1" x14ac:dyDescent="0.3">
      <c r="A29" s="30">
        <v>4.5</v>
      </c>
      <c r="B29" s="30" t="s">
        <v>46</v>
      </c>
      <c r="C29" s="29">
        <v>7</v>
      </c>
      <c r="D29" s="29">
        <v>4</v>
      </c>
      <c r="E29" s="33">
        <v>222988</v>
      </c>
      <c r="F29" s="33">
        <v>140400</v>
      </c>
      <c r="G29" s="33">
        <f t="shared" si="0"/>
        <v>62.963029400685237</v>
      </c>
      <c r="H29" s="33">
        <f t="shared" si="1"/>
        <v>82588</v>
      </c>
      <c r="I29" s="33">
        <f t="shared" si="2"/>
        <v>37.036970599314763</v>
      </c>
      <c r="J29" s="30"/>
    </row>
    <row r="30" spans="1:12" s="83" customFormat="1" ht="17.100000000000001" hidden="1" customHeight="1" x14ac:dyDescent="0.3">
      <c r="A30" s="30">
        <v>4.5999999999999996</v>
      </c>
      <c r="B30" s="30" t="s">
        <v>35</v>
      </c>
      <c r="C30" s="29">
        <v>16</v>
      </c>
      <c r="D30" s="29">
        <v>10</v>
      </c>
      <c r="E30" s="33">
        <v>1626060</v>
      </c>
      <c r="F30" s="33">
        <v>825549.56</v>
      </c>
      <c r="G30" s="33">
        <f t="shared" si="0"/>
        <v>50.769932228823045</v>
      </c>
      <c r="H30" s="33">
        <f t="shared" si="1"/>
        <v>800510.44</v>
      </c>
      <c r="I30" s="33">
        <f t="shared" si="2"/>
        <v>49.230067771176955</v>
      </c>
      <c r="J30" s="30"/>
      <c r="K30" s="81"/>
      <c r="L30" s="81"/>
    </row>
    <row r="31" spans="1:12" s="81" customFormat="1" ht="17.100000000000001" hidden="1" customHeight="1" x14ac:dyDescent="0.3">
      <c r="A31" s="30">
        <v>4.7</v>
      </c>
      <c r="B31" s="30" t="s">
        <v>44</v>
      </c>
      <c r="C31" s="29">
        <v>5</v>
      </c>
      <c r="D31" s="29">
        <v>3</v>
      </c>
      <c r="E31" s="33">
        <v>144010</v>
      </c>
      <c r="F31" s="33">
        <v>53337</v>
      </c>
      <c r="G31" s="33">
        <f t="shared" si="0"/>
        <v>37.037011318658429</v>
      </c>
      <c r="H31" s="33">
        <f t="shared" si="1"/>
        <v>90673</v>
      </c>
      <c r="I31" s="33">
        <f t="shared" si="2"/>
        <v>62.962988681341571</v>
      </c>
      <c r="J31" s="30"/>
      <c r="K31" s="83"/>
      <c r="L31" s="83"/>
    </row>
    <row r="32" spans="1:12" s="81" customFormat="1" ht="17.100000000000001" hidden="1" customHeight="1" x14ac:dyDescent="0.3">
      <c r="A32" s="30">
        <v>4.8</v>
      </c>
      <c r="B32" s="30" t="s">
        <v>131</v>
      </c>
      <c r="C32" s="29">
        <v>2</v>
      </c>
      <c r="D32" s="29">
        <v>1</v>
      </c>
      <c r="E32" s="33">
        <v>53670</v>
      </c>
      <c r="F32" s="33">
        <v>18100</v>
      </c>
      <c r="G32" s="33">
        <f t="shared" si="0"/>
        <v>33.724613378051053</v>
      </c>
      <c r="H32" s="33">
        <f t="shared" si="1"/>
        <v>35570</v>
      </c>
      <c r="I32" s="33">
        <f t="shared" si="2"/>
        <v>66.275386621948954</v>
      </c>
      <c r="J32" s="30"/>
    </row>
    <row r="33" spans="1:12" s="81" customFormat="1" ht="17.100000000000001" hidden="1" customHeight="1" x14ac:dyDescent="0.3">
      <c r="A33" s="30">
        <v>4.9000000000000004</v>
      </c>
      <c r="B33" s="30" t="s">
        <v>52</v>
      </c>
      <c r="C33" s="29">
        <v>2</v>
      </c>
      <c r="D33" s="29">
        <v>1</v>
      </c>
      <c r="E33" s="33">
        <v>90720</v>
      </c>
      <c r="F33" s="33">
        <v>30406</v>
      </c>
      <c r="G33" s="33">
        <f t="shared" si="0"/>
        <v>33.516313932980601</v>
      </c>
      <c r="H33" s="33">
        <f t="shared" si="1"/>
        <v>60314</v>
      </c>
      <c r="I33" s="33">
        <f t="shared" si="2"/>
        <v>66.483686067019406</v>
      </c>
      <c r="J33" s="30"/>
      <c r="K33" s="83"/>
      <c r="L33" s="83"/>
    </row>
    <row r="34" spans="1:12" s="83" customFormat="1" ht="17.100000000000001" hidden="1" customHeight="1" x14ac:dyDescent="0.3">
      <c r="A34" s="121">
        <v>4.0999999999999996</v>
      </c>
      <c r="B34" s="30" t="s">
        <v>45</v>
      </c>
      <c r="C34" s="29">
        <v>3</v>
      </c>
      <c r="D34" s="29">
        <v>1</v>
      </c>
      <c r="E34" s="33">
        <v>83440</v>
      </c>
      <c r="F34" s="33">
        <v>22160</v>
      </c>
      <c r="G34" s="33">
        <f t="shared" si="0"/>
        <v>26.558005752636625</v>
      </c>
      <c r="H34" s="33">
        <f t="shared" si="1"/>
        <v>61280</v>
      </c>
      <c r="I34" s="33">
        <f t="shared" si="2"/>
        <v>73.441994247363368</v>
      </c>
      <c r="J34" s="30"/>
      <c r="K34" s="81"/>
      <c r="L34" s="81"/>
    </row>
    <row r="35" spans="1:12" s="81" customFormat="1" ht="17.100000000000001" hidden="1" customHeight="1" x14ac:dyDescent="0.3">
      <c r="A35" s="30">
        <v>4.1100000000000003</v>
      </c>
      <c r="B35" s="30" t="s">
        <v>42</v>
      </c>
      <c r="C35" s="29">
        <v>9</v>
      </c>
      <c r="D35" s="29">
        <v>4</v>
      </c>
      <c r="E35" s="33">
        <v>917594</v>
      </c>
      <c r="F35" s="33">
        <v>65655</v>
      </c>
      <c r="G35" s="33">
        <f t="shared" si="0"/>
        <v>7.1551252514728736</v>
      </c>
      <c r="H35" s="33">
        <f t="shared" si="1"/>
        <v>851939</v>
      </c>
      <c r="I35" s="33">
        <f t="shared" si="2"/>
        <v>92.844874748527133</v>
      </c>
      <c r="J35" s="30"/>
    </row>
    <row r="36" spans="1:12" s="81" customFormat="1" ht="17.100000000000001" hidden="1" customHeight="1" x14ac:dyDescent="0.3">
      <c r="A36" s="30">
        <v>4.12</v>
      </c>
      <c r="B36" s="30" t="s">
        <v>47</v>
      </c>
      <c r="C36" s="29">
        <v>1</v>
      </c>
      <c r="D36" s="29">
        <v>0</v>
      </c>
      <c r="E36" s="33">
        <v>48726</v>
      </c>
      <c r="F36" s="33">
        <v>0</v>
      </c>
      <c r="G36" s="33">
        <f t="shared" si="0"/>
        <v>0</v>
      </c>
      <c r="H36" s="33">
        <f t="shared" si="1"/>
        <v>48726</v>
      </c>
      <c r="I36" s="33">
        <f t="shared" si="2"/>
        <v>100</v>
      </c>
      <c r="J36" s="30"/>
    </row>
    <row r="37" spans="1:12" s="83" customFormat="1" ht="17.100000000000001" customHeight="1" x14ac:dyDescent="0.3">
      <c r="A37" s="29">
        <v>5</v>
      </c>
      <c r="B37" s="30" t="s">
        <v>15</v>
      </c>
      <c r="C37" s="29">
        <v>59</v>
      </c>
      <c r="D37" s="29">
        <v>19</v>
      </c>
      <c r="E37" s="33">
        <f>SUM(E38:E48)</f>
        <v>491101052</v>
      </c>
      <c r="F37" s="33">
        <v>192786683.97</v>
      </c>
      <c r="G37" s="33">
        <f t="shared" ref="G37:G104" si="3">F37*100/E37</f>
        <v>39.256011198689102</v>
      </c>
      <c r="H37" s="33">
        <f t="shared" ref="H37:H104" si="4">E37-F37</f>
        <v>298314368.02999997</v>
      </c>
      <c r="I37" s="33">
        <f t="shared" ref="I37:I104" si="5">H37*100/E37</f>
        <v>60.743988801310891</v>
      </c>
      <c r="J37" s="30"/>
    </row>
    <row r="38" spans="1:12" s="81" customFormat="1" ht="17.100000000000001" hidden="1" customHeight="1" x14ac:dyDescent="0.3">
      <c r="A38" s="30">
        <v>5.0999999999999996</v>
      </c>
      <c r="B38" s="30" t="s">
        <v>55</v>
      </c>
      <c r="C38" s="29">
        <v>1</v>
      </c>
      <c r="D38" s="29">
        <v>1</v>
      </c>
      <c r="E38" s="33">
        <v>150000</v>
      </c>
      <c r="F38" s="33">
        <v>75000</v>
      </c>
      <c r="G38" s="33">
        <f t="shared" ref="G38:G69" si="6">F38*100/E38</f>
        <v>50</v>
      </c>
      <c r="H38" s="33">
        <f t="shared" ref="H38:H69" si="7">E38-F38</f>
        <v>75000</v>
      </c>
      <c r="I38" s="33">
        <f t="shared" ref="I38:I69" si="8">H38*100/E38</f>
        <v>50</v>
      </c>
      <c r="J38" s="30"/>
    </row>
    <row r="39" spans="1:12" s="81" customFormat="1" ht="17.100000000000001" hidden="1" customHeight="1" x14ac:dyDescent="0.3">
      <c r="A39" s="30">
        <v>5.2</v>
      </c>
      <c r="B39" s="30" t="s">
        <v>106</v>
      </c>
      <c r="C39" s="29">
        <v>3</v>
      </c>
      <c r="D39" s="29">
        <v>2</v>
      </c>
      <c r="E39" s="33">
        <v>305711520</v>
      </c>
      <c r="F39" s="33">
        <v>128403182.37</v>
      </c>
      <c r="G39" s="33">
        <f t="shared" si="6"/>
        <v>42.001420937621191</v>
      </c>
      <c r="H39" s="33">
        <f t="shared" si="7"/>
        <v>177308337.63</v>
      </c>
      <c r="I39" s="33">
        <f t="shared" si="8"/>
        <v>57.998579062378809</v>
      </c>
      <c r="J39" s="30"/>
      <c r="K39" s="83"/>
      <c r="L39" s="83"/>
    </row>
    <row r="40" spans="1:12" s="83" customFormat="1" ht="17.100000000000001" hidden="1" customHeight="1" x14ac:dyDescent="0.3">
      <c r="A40" s="30">
        <v>5.3</v>
      </c>
      <c r="B40" s="30" t="s">
        <v>57</v>
      </c>
      <c r="C40" s="29">
        <v>13</v>
      </c>
      <c r="D40" s="29">
        <v>10</v>
      </c>
      <c r="E40" s="33">
        <v>175478940</v>
      </c>
      <c r="F40" s="33">
        <v>64070883</v>
      </c>
      <c r="G40" s="33">
        <f t="shared" si="6"/>
        <v>36.512007081875467</v>
      </c>
      <c r="H40" s="33">
        <f t="shared" si="7"/>
        <v>111408057</v>
      </c>
      <c r="I40" s="33">
        <f t="shared" si="8"/>
        <v>63.487992918124533</v>
      </c>
      <c r="J40" s="30"/>
    </row>
    <row r="41" spans="1:12" s="81" customFormat="1" ht="17.100000000000001" hidden="1" customHeight="1" x14ac:dyDescent="0.3">
      <c r="A41" s="30">
        <v>5.4</v>
      </c>
      <c r="B41" s="30" t="s">
        <v>36</v>
      </c>
      <c r="C41" s="29">
        <v>1</v>
      </c>
      <c r="D41" s="29">
        <v>1</v>
      </c>
      <c r="E41" s="33">
        <v>589000</v>
      </c>
      <c r="F41" s="33">
        <v>123937.5</v>
      </c>
      <c r="G41" s="33">
        <f t="shared" si="6"/>
        <v>21.042020373514433</v>
      </c>
      <c r="H41" s="33">
        <f t="shared" si="7"/>
        <v>465062.5</v>
      </c>
      <c r="I41" s="33">
        <f t="shared" si="8"/>
        <v>78.957979626485567</v>
      </c>
      <c r="J41" s="30"/>
      <c r="K41" s="83"/>
      <c r="L41" s="83"/>
    </row>
    <row r="42" spans="1:12" s="83" customFormat="1" ht="17.100000000000001" hidden="1" customHeight="1" x14ac:dyDescent="0.3">
      <c r="A42" s="30">
        <v>5.5</v>
      </c>
      <c r="B42" s="30" t="s">
        <v>53</v>
      </c>
      <c r="C42" s="29">
        <v>6</v>
      </c>
      <c r="D42" s="29">
        <v>3</v>
      </c>
      <c r="E42" s="33">
        <v>600000</v>
      </c>
      <c r="F42" s="33">
        <v>60735</v>
      </c>
      <c r="G42" s="33">
        <f t="shared" si="6"/>
        <v>10.1225</v>
      </c>
      <c r="H42" s="33">
        <f t="shared" si="7"/>
        <v>539265</v>
      </c>
      <c r="I42" s="33">
        <f t="shared" si="8"/>
        <v>89.877499999999998</v>
      </c>
      <c r="J42" s="30"/>
      <c r="K42" s="81"/>
      <c r="L42" s="81"/>
    </row>
    <row r="43" spans="1:12" s="83" customFormat="1" ht="17.100000000000001" hidden="1" customHeight="1" x14ac:dyDescent="0.3">
      <c r="A43" s="30">
        <v>5.6</v>
      </c>
      <c r="B43" s="30" t="s">
        <v>54</v>
      </c>
      <c r="C43" s="29">
        <v>6</v>
      </c>
      <c r="D43" s="29">
        <v>1</v>
      </c>
      <c r="E43" s="33">
        <v>921700</v>
      </c>
      <c r="F43" s="33">
        <v>21946.1</v>
      </c>
      <c r="G43" s="33">
        <f t="shared" si="6"/>
        <v>2.381045893457741</v>
      </c>
      <c r="H43" s="33">
        <f t="shared" si="7"/>
        <v>899753.9</v>
      </c>
      <c r="I43" s="33">
        <f t="shared" si="8"/>
        <v>97.618954106542262</v>
      </c>
      <c r="J43" s="30"/>
      <c r="K43" s="81"/>
      <c r="L43" s="81"/>
    </row>
    <row r="44" spans="1:12" s="81" customFormat="1" ht="17.100000000000001" hidden="1" customHeight="1" x14ac:dyDescent="0.3">
      <c r="A44" s="30">
        <v>5.7</v>
      </c>
      <c r="B44" s="30" t="s">
        <v>37</v>
      </c>
      <c r="C44" s="29">
        <v>20</v>
      </c>
      <c r="D44" s="29">
        <v>1</v>
      </c>
      <c r="E44" s="33">
        <f>7235542-120000</f>
        <v>7115542</v>
      </c>
      <c r="F44" s="33">
        <v>31000</v>
      </c>
      <c r="G44" s="33">
        <f t="shared" si="6"/>
        <v>0.43566603921387859</v>
      </c>
      <c r="H44" s="33">
        <f t="shared" si="7"/>
        <v>7084542</v>
      </c>
      <c r="I44" s="33">
        <f t="shared" si="8"/>
        <v>99.564333960786115</v>
      </c>
      <c r="J44" s="30"/>
      <c r="K44" s="52"/>
      <c r="L44" s="52"/>
    </row>
    <row r="45" spans="1:12" s="83" customFormat="1" ht="17.100000000000001" hidden="1" customHeight="1" x14ac:dyDescent="0.3">
      <c r="A45" s="30">
        <v>5.8</v>
      </c>
      <c r="B45" s="30" t="s">
        <v>35</v>
      </c>
      <c r="C45" s="29">
        <v>4</v>
      </c>
      <c r="D45" s="29">
        <v>0</v>
      </c>
      <c r="E45" s="33">
        <v>258950</v>
      </c>
      <c r="F45" s="33">
        <v>0</v>
      </c>
      <c r="G45" s="33">
        <f t="shared" si="6"/>
        <v>0</v>
      </c>
      <c r="H45" s="33">
        <f t="shared" si="7"/>
        <v>258950</v>
      </c>
      <c r="I45" s="33">
        <f t="shared" si="8"/>
        <v>100</v>
      </c>
      <c r="J45" s="30"/>
      <c r="K45" s="81"/>
      <c r="L45" s="81"/>
    </row>
    <row r="46" spans="1:12" s="52" customFormat="1" ht="17.100000000000001" hidden="1" customHeight="1" x14ac:dyDescent="0.3">
      <c r="A46" s="30">
        <v>5.9</v>
      </c>
      <c r="B46" s="30" t="s">
        <v>104</v>
      </c>
      <c r="C46" s="29">
        <v>1</v>
      </c>
      <c r="D46" s="29">
        <v>0</v>
      </c>
      <c r="E46" s="33">
        <v>80000</v>
      </c>
      <c r="F46" s="33">
        <v>0</v>
      </c>
      <c r="G46" s="33">
        <f t="shared" si="6"/>
        <v>0</v>
      </c>
      <c r="H46" s="33">
        <f t="shared" si="7"/>
        <v>80000</v>
      </c>
      <c r="I46" s="33">
        <f t="shared" si="8"/>
        <v>100</v>
      </c>
      <c r="J46" s="30"/>
      <c r="K46" s="83"/>
      <c r="L46" s="83"/>
    </row>
    <row r="47" spans="1:12" s="52" customFormat="1" ht="17.100000000000001" hidden="1" customHeight="1" x14ac:dyDescent="0.3">
      <c r="A47" s="121">
        <v>5.0999999999999996</v>
      </c>
      <c r="B47" s="30" t="s">
        <v>58</v>
      </c>
      <c r="C47" s="29">
        <v>3</v>
      </c>
      <c r="D47" s="29">
        <v>0</v>
      </c>
      <c r="E47" s="33">
        <v>119800</v>
      </c>
      <c r="F47" s="33">
        <v>0</v>
      </c>
      <c r="G47" s="33">
        <f t="shared" si="6"/>
        <v>0</v>
      </c>
      <c r="H47" s="33">
        <f t="shared" si="7"/>
        <v>119800</v>
      </c>
      <c r="I47" s="33">
        <f t="shared" si="8"/>
        <v>100</v>
      </c>
      <c r="J47" s="30"/>
    </row>
    <row r="48" spans="1:12" s="83" customFormat="1" ht="17.100000000000001" hidden="1" customHeight="1" x14ac:dyDescent="0.3">
      <c r="A48" s="30">
        <v>5.1100000000000003</v>
      </c>
      <c r="B48" s="30" t="s">
        <v>56</v>
      </c>
      <c r="C48" s="29">
        <v>1</v>
      </c>
      <c r="D48" s="29">
        <v>0</v>
      </c>
      <c r="E48" s="33">
        <v>75600</v>
      </c>
      <c r="F48" s="33">
        <v>0</v>
      </c>
      <c r="G48" s="33">
        <f t="shared" si="6"/>
        <v>0</v>
      </c>
      <c r="H48" s="33">
        <f t="shared" si="7"/>
        <v>75600</v>
      </c>
      <c r="I48" s="33">
        <f t="shared" si="8"/>
        <v>100</v>
      </c>
      <c r="J48" s="30"/>
    </row>
    <row r="49" spans="1:12" s="83" customFormat="1" ht="17.100000000000001" customHeight="1" x14ac:dyDescent="0.3">
      <c r="A49" s="29">
        <v>6</v>
      </c>
      <c r="B49" s="30" t="s">
        <v>23</v>
      </c>
      <c r="C49" s="29">
        <v>29</v>
      </c>
      <c r="D49" s="29">
        <v>9</v>
      </c>
      <c r="E49" s="33">
        <v>2828200</v>
      </c>
      <c r="F49" s="33">
        <v>856024</v>
      </c>
      <c r="G49" s="33">
        <f t="shared" si="6"/>
        <v>30.267449261014072</v>
      </c>
      <c r="H49" s="33">
        <f t="shared" si="7"/>
        <v>1972176</v>
      </c>
      <c r="I49" s="33">
        <f t="shared" si="8"/>
        <v>69.732550738985921</v>
      </c>
      <c r="J49" s="30"/>
    </row>
    <row r="50" spans="1:12" s="83" customFormat="1" ht="17.100000000000001" hidden="1" customHeight="1" x14ac:dyDescent="0.3">
      <c r="A50" s="30">
        <v>6.1</v>
      </c>
      <c r="B50" s="30" t="s">
        <v>49</v>
      </c>
      <c r="C50" s="29">
        <v>5</v>
      </c>
      <c r="D50" s="29">
        <v>3</v>
      </c>
      <c r="E50" s="33">
        <v>1049800</v>
      </c>
      <c r="F50" s="33">
        <v>363184</v>
      </c>
      <c r="G50" s="33">
        <f t="shared" si="6"/>
        <v>34.595542008001523</v>
      </c>
      <c r="H50" s="33">
        <f t="shared" si="7"/>
        <v>686616</v>
      </c>
      <c r="I50" s="33">
        <f t="shared" si="8"/>
        <v>65.40445799199847</v>
      </c>
      <c r="J50" s="30"/>
      <c r="K50" s="81"/>
      <c r="L50" s="81"/>
    </row>
    <row r="51" spans="1:12" s="81" customFormat="1" ht="17.100000000000001" hidden="1" customHeight="1" x14ac:dyDescent="0.3">
      <c r="A51" s="30">
        <v>6.2</v>
      </c>
      <c r="B51" s="30" t="s">
        <v>35</v>
      </c>
      <c r="C51" s="29">
        <v>24</v>
      </c>
      <c r="D51" s="29">
        <v>6</v>
      </c>
      <c r="E51" s="33">
        <v>1778400</v>
      </c>
      <c r="F51" s="33">
        <v>492840</v>
      </c>
      <c r="G51" s="33">
        <f t="shared" si="6"/>
        <v>27.712550607287451</v>
      </c>
      <c r="H51" s="33">
        <f t="shared" si="7"/>
        <v>1285560</v>
      </c>
      <c r="I51" s="33">
        <f t="shared" si="8"/>
        <v>72.287449392712546</v>
      </c>
      <c r="J51" s="30"/>
      <c r="K51" s="83"/>
      <c r="L51" s="83"/>
    </row>
    <row r="52" spans="1:12" s="83" customFormat="1" ht="17.100000000000001" customHeight="1" x14ac:dyDescent="0.3">
      <c r="A52" s="29">
        <v>7</v>
      </c>
      <c r="B52" s="30" t="s">
        <v>17</v>
      </c>
      <c r="C52" s="29">
        <v>4</v>
      </c>
      <c r="D52" s="29">
        <v>3</v>
      </c>
      <c r="E52" s="33">
        <v>520000</v>
      </c>
      <c r="F52" s="33">
        <v>156906</v>
      </c>
      <c r="G52" s="33">
        <f t="shared" si="6"/>
        <v>30.174230769230768</v>
      </c>
      <c r="H52" s="33">
        <f t="shared" si="7"/>
        <v>363094</v>
      </c>
      <c r="I52" s="33">
        <f t="shared" si="8"/>
        <v>69.825769230769225</v>
      </c>
      <c r="J52" s="30"/>
    </row>
    <row r="53" spans="1:12" s="83" customFormat="1" ht="17.100000000000001" hidden="1" customHeight="1" x14ac:dyDescent="0.3">
      <c r="A53" s="30">
        <v>7.1</v>
      </c>
      <c r="B53" s="30" t="s">
        <v>93</v>
      </c>
      <c r="C53" s="29">
        <v>2</v>
      </c>
      <c r="D53" s="29">
        <v>2</v>
      </c>
      <c r="E53" s="33">
        <v>420000</v>
      </c>
      <c r="F53" s="33">
        <v>129606</v>
      </c>
      <c r="G53" s="33">
        <f t="shared" si="6"/>
        <v>30.85857142857143</v>
      </c>
      <c r="H53" s="33">
        <f t="shared" si="7"/>
        <v>290394</v>
      </c>
      <c r="I53" s="33">
        <f t="shared" si="8"/>
        <v>69.141428571428577</v>
      </c>
      <c r="J53" s="30"/>
      <c r="K53" s="81"/>
      <c r="L53" s="81"/>
    </row>
    <row r="54" spans="1:12" s="81" customFormat="1" ht="17.100000000000001" hidden="1" customHeight="1" x14ac:dyDescent="0.3">
      <c r="A54" s="30">
        <v>7.2</v>
      </c>
      <c r="B54" s="30" t="s">
        <v>35</v>
      </c>
      <c r="C54" s="29">
        <v>2</v>
      </c>
      <c r="D54" s="29">
        <v>1</v>
      </c>
      <c r="E54" s="33">
        <v>100000</v>
      </c>
      <c r="F54" s="33">
        <v>27300</v>
      </c>
      <c r="G54" s="33">
        <f t="shared" si="6"/>
        <v>27.3</v>
      </c>
      <c r="H54" s="33">
        <f t="shared" si="7"/>
        <v>72700</v>
      </c>
      <c r="I54" s="33">
        <f t="shared" si="8"/>
        <v>72.7</v>
      </c>
      <c r="J54" s="30"/>
      <c r="K54" s="83"/>
      <c r="L54" s="83"/>
    </row>
    <row r="55" spans="1:12" s="83" customFormat="1" ht="17.100000000000001" customHeight="1" x14ac:dyDescent="0.3">
      <c r="A55" s="29">
        <v>8</v>
      </c>
      <c r="B55" s="30" t="s">
        <v>18</v>
      </c>
      <c r="C55" s="29">
        <v>71</v>
      </c>
      <c r="D55" s="29">
        <v>31</v>
      </c>
      <c r="E55" s="33">
        <v>4689500</v>
      </c>
      <c r="F55" s="33">
        <v>1387859.8</v>
      </c>
      <c r="G55" s="33">
        <f t="shared" si="6"/>
        <v>29.595048512634609</v>
      </c>
      <c r="H55" s="33">
        <f t="shared" si="7"/>
        <v>3301640.2</v>
      </c>
      <c r="I55" s="33">
        <f t="shared" si="8"/>
        <v>70.404951487365395</v>
      </c>
      <c r="J55" s="30"/>
    </row>
    <row r="56" spans="1:12" s="81" customFormat="1" ht="17.100000000000001" hidden="1" customHeight="1" x14ac:dyDescent="0.3">
      <c r="A56" s="30">
        <v>8.1</v>
      </c>
      <c r="B56" s="30" t="s">
        <v>45</v>
      </c>
      <c r="C56" s="29">
        <v>5</v>
      </c>
      <c r="D56" s="29">
        <v>5</v>
      </c>
      <c r="E56" s="33">
        <v>154325</v>
      </c>
      <c r="F56" s="33">
        <v>154325</v>
      </c>
      <c r="G56" s="33">
        <f t="shared" si="6"/>
        <v>100</v>
      </c>
      <c r="H56" s="33">
        <f t="shared" si="7"/>
        <v>0</v>
      </c>
      <c r="I56" s="33">
        <f t="shared" si="8"/>
        <v>0</v>
      </c>
      <c r="J56" s="30"/>
    </row>
    <row r="57" spans="1:12" s="81" customFormat="1" ht="17.100000000000001" hidden="1" customHeight="1" x14ac:dyDescent="0.3">
      <c r="A57" s="30">
        <v>8.1999999999999993</v>
      </c>
      <c r="B57" s="30" t="s">
        <v>69</v>
      </c>
      <c r="C57" s="29">
        <v>1</v>
      </c>
      <c r="D57" s="29">
        <v>1</v>
      </c>
      <c r="E57" s="33">
        <v>30000</v>
      </c>
      <c r="F57" s="33">
        <v>30000</v>
      </c>
      <c r="G57" s="33">
        <f t="shared" si="6"/>
        <v>100</v>
      </c>
      <c r="H57" s="33">
        <f t="shared" si="7"/>
        <v>0</v>
      </c>
      <c r="I57" s="33">
        <f t="shared" si="8"/>
        <v>0</v>
      </c>
      <c r="J57" s="30"/>
      <c r="K57" s="83"/>
      <c r="L57" s="83"/>
    </row>
    <row r="58" spans="1:12" s="81" customFormat="1" ht="17.100000000000001" hidden="1" customHeight="1" x14ac:dyDescent="0.3">
      <c r="A58" s="30">
        <v>8.3000000000000007</v>
      </c>
      <c r="B58" s="30" t="s">
        <v>74</v>
      </c>
      <c r="C58" s="29">
        <v>4</v>
      </c>
      <c r="D58" s="29">
        <v>2</v>
      </c>
      <c r="E58" s="33">
        <v>130700</v>
      </c>
      <c r="F58" s="33">
        <v>70350</v>
      </c>
      <c r="G58" s="33">
        <f t="shared" si="6"/>
        <v>53.825554705432289</v>
      </c>
      <c r="H58" s="33">
        <f t="shared" si="7"/>
        <v>60350</v>
      </c>
      <c r="I58" s="33">
        <f t="shared" si="8"/>
        <v>46.174445294567711</v>
      </c>
      <c r="J58" s="30"/>
    </row>
    <row r="59" spans="1:12" s="81" customFormat="1" ht="17.100000000000001" hidden="1" customHeight="1" x14ac:dyDescent="0.3">
      <c r="A59" s="30">
        <v>8.4</v>
      </c>
      <c r="B59" s="30" t="s">
        <v>68</v>
      </c>
      <c r="C59" s="29">
        <v>5</v>
      </c>
      <c r="D59" s="29">
        <v>3</v>
      </c>
      <c r="E59" s="33">
        <v>154875</v>
      </c>
      <c r="F59" s="33">
        <v>81038</v>
      </c>
      <c r="G59" s="33">
        <f t="shared" si="6"/>
        <v>52.324778046811943</v>
      </c>
      <c r="H59" s="33">
        <f t="shared" si="7"/>
        <v>73837</v>
      </c>
      <c r="I59" s="33">
        <f t="shared" si="8"/>
        <v>47.675221953188057</v>
      </c>
      <c r="J59" s="30"/>
      <c r="K59" s="83"/>
      <c r="L59" s="83"/>
    </row>
    <row r="60" spans="1:12" s="81" customFormat="1" ht="17.100000000000001" hidden="1" customHeight="1" x14ac:dyDescent="0.3">
      <c r="A60" s="30">
        <v>8.5</v>
      </c>
      <c r="B60" s="30" t="s">
        <v>67</v>
      </c>
      <c r="C60" s="29">
        <v>6</v>
      </c>
      <c r="D60" s="29">
        <v>3</v>
      </c>
      <c r="E60" s="33">
        <v>133850</v>
      </c>
      <c r="F60" s="33">
        <v>63850</v>
      </c>
      <c r="G60" s="33">
        <f t="shared" si="6"/>
        <v>47.702652222637283</v>
      </c>
      <c r="H60" s="33">
        <f t="shared" si="7"/>
        <v>70000</v>
      </c>
      <c r="I60" s="33">
        <f t="shared" si="8"/>
        <v>52.297347777362717</v>
      </c>
      <c r="J60" s="30"/>
    </row>
    <row r="61" spans="1:12" s="83" customFormat="1" ht="17.100000000000001" hidden="1" customHeight="1" x14ac:dyDescent="0.3">
      <c r="A61" s="30">
        <v>8.6</v>
      </c>
      <c r="B61" s="30" t="s">
        <v>71</v>
      </c>
      <c r="C61" s="29">
        <v>4</v>
      </c>
      <c r="D61" s="29">
        <v>2</v>
      </c>
      <c r="E61" s="33">
        <v>160650</v>
      </c>
      <c r="F61" s="33">
        <v>75000</v>
      </c>
      <c r="G61" s="33">
        <f t="shared" si="6"/>
        <v>46.685340802987859</v>
      </c>
      <c r="H61" s="33">
        <f t="shared" si="7"/>
        <v>85650</v>
      </c>
      <c r="I61" s="33">
        <f t="shared" si="8"/>
        <v>53.314659197012141</v>
      </c>
      <c r="J61" s="30"/>
      <c r="K61" s="81"/>
      <c r="L61" s="81"/>
    </row>
    <row r="62" spans="1:12" s="81" customFormat="1" ht="17.100000000000001" hidden="1" customHeight="1" x14ac:dyDescent="0.3">
      <c r="A62" s="30">
        <v>8.6999999999999993</v>
      </c>
      <c r="B62" s="30" t="s">
        <v>72</v>
      </c>
      <c r="C62" s="29">
        <v>4</v>
      </c>
      <c r="D62" s="29">
        <v>2</v>
      </c>
      <c r="E62" s="33">
        <v>156975</v>
      </c>
      <c r="F62" s="33">
        <v>67000</v>
      </c>
      <c r="G62" s="33">
        <f t="shared" si="6"/>
        <v>42.681955725433987</v>
      </c>
      <c r="H62" s="33">
        <f t="shared" si="7"/>
        <v>89975</v>
      </c>
      <c r="I62" s="33">
        <f t="shared" si="8"/>
        <v>57.318044274566013</v>
      </c>
      <c r="J62" s="30"/>
    </row>
    <row r="63" spans="1:12" s="81" customFormat="1" ht="17.100000000000001" hidden="1" customHeight="1" x14ac:dyDescent="0.3">
      <c r="A63" s="30">
        <v>8.8000000000000007</v>
      </c>
      <c r="B63" s="30" t="s">
        <v>49</v>
      </c>
      <c r="C63" s="29">
        <v>1</v>
      </c>
      <c r="D63" s="29">
        <v>1</v>
      </c>
      <c r="E63" s="33">
        <v>30000</v>
      </c>
      <c r="F63" s="33">
        <v>10000</v>
      </c>
      <c r="G63" s="33">
        <f t="shared" si="6"/>
        <v>33.333333333333336</v>
      </c>
      <c r="H63" s="33">
        <f t="shared" si="7"/>
        <v>20000</v>
      </c>
      <c r="I63" s="33">
        <f t="shared" si="8"/>
        <v>66.666666666666671</v>
      </c>
      <c r="J63" s="30"/>
    </row>
    <row r="64" spans="1:12" s="81" customFormat="1" ht="17.100000000000001" hidden="1" customHeight="1" x14ac:dyDescent="0.3">
      <c r="A64" s="30">
        <v>8.9</v>
      </c>
      <c r="B64" s="30" t="s">
        <v>75</v>
      </c>
      <c r="C64" s="29">
        <v>11</v>
      </c>
      <c r="D64" s="29">
        <v>3</v>
      </c>
      <c r="E64" s="33">
        <v>111825</v>
      </c>
      <c r="F64" s="33">
        <v>31885</v>
      </c>
      <c r="G64" s="33">
        <f t="shared" si="6"/>
        <v>28.513302034428794</v>
      </c>
      <c r="H64" s="33">
        <f t="shared" si="7"/>
        <v>79940</v>
      </c>
      <c r="I64" s="33">
        <f t="shared" si="8"/>
        <v>71.48669796557121</v>
      </c>
      <c r="J64" s="30"/>
      <c r="K64" s="83"/>
      <c r="L64" s="83"/>
    </row>
    <row r="65" spans="1:12" s="83" customFormat="1" ht="17.100000000000001" hidden="1" customHeight="1" x14ac:dyDescent="0.3">
      <c r="A65" s="121">
        <v>8.1</v>
      </c>
      <c r="B65" s="30" t="s">
        <v>35</v>
      </c>
      <c r="C65" s="29">
        <v>18</v>
      </c>
      <c r="D65" s="29">
        <v>7</v>
      </c>
      <c r="E65" s="33">
        <v>3052250</v>
      </c>
      <c r="F65" s="33">
        <v>748202.8</v>
      </c>
      <c r="G65" s="33">
        <f t="shared" si="6"/>
        <v>24.51315586862151</v>
      </c>
      <c r="H65" s="33">
        <f t="shared" si="7"/>
        <v>2304047.2000000002</v>
      </c>
      <c r="I65" s="33">
        <f t="shared" si="8"/>
        <v>75.486844131378504</v>
      </c>
      <c r="J65" s="30"/>
      <c r="K65" s="81"/>
      <c r="L65" s="81"/>
    </row>
    <row r="66" spans="1:12" s="83" customFormat="1" ht="17.100000000000001" hidden="1" customHeight="1" x14ac:dyDescent="0.3">
      <c r="A66" s="30">
        <v>8.11</v>
      </c>
      <c r="B66" s="30" t="s">
        <v>70</v>
      </c>
      <c r="C66" s="29">
        <v>3</v>
      </c>
      <c r="D66" s="29">
        <v>1</v>
      </c>
      <c r="E66" s="33">
        <v>300000</v>
      </c>
      <c r="F66" s="33">
        <v>45646</v>
      </c>
      <c r="G66" s="33">
        <f t="shared" si="6"/>
        <v>15.215333333333334</v>
      </c>
      <c r="H66" s="33">
        <f t="shared" si="7"/>
        <v>254354</v>
      </c>
      <c r="I66" s="33">
        <f t="shared" si="8"/>
        <v>84.784666666666666</v>
      </c>
      <c r="J66" s="30"/>
      <c r="K66" s="81"/>
      <c r="L66" s="81"/>
    </row>
    <row r="67" spans="1:12" s="81" customFormat="1" ht="17.100000000000001" hidden="1" customHeight="1" x14ac:dyDescent="0.3">
      <c r="A67" s="30">
        <v>8.1199999999999992</v>
      </c>
      <c r="B67" s="30" t="s">
        <v>76</v>
      </c>
      <c r="C67" s="29">
        <v>5</v>
      </c>
      <c r="D67" s="29">
        <v>1</v>
      </c>
      <c r="E67" s="33">
        <v>114450</v>
      </c>
      <c r="F67" s="33">
        <v>10563</v>
      </c>
      <c r="G67" s="33">
        <f t="shared" si="6"/>
        <v>9.2293577981651378</v>
      </c>
      <c r="H67" s="33">
        <f t="shared" si="7"/>
        <v>103887</v>
      </c>
      <c r="I67" s="33">
        <f t="shared" si="8"/>
        <v>90.77064220183486</v>
      </c>
      <c r="J67" s="30"/>
    </row>
    <row r="68" spans="1:12" s="81" customFormat="1" ht="17.100000000000001" hidden="1" customHeight="1" x14ac:dyDescent="0.3">
      <c r="A68" s="30">
        <v>8.1300000000000008</v>
      </c>
      <c r="B68" s="30" t="s">
        <v>73</v>
      </c>
      <c r="C68" s="29">
        <v>4</v>
      </c>
      <c r="D68" s="29">
        <v>0</v>
      </c>
      <c r="E68" s="33">
        <v>159600</v>
      </c>
      <c r="F68" s="33">
        <v>0</v>
      </c>
      <c r="G68" s="33">
        <f t="shared" si="6"/>
        <v>0</v>
      </c>
      <c r="H68" s="33">
        <f t="shared" si="7"/>
        <v>159600</v>
      </c>
      <c r="I68" s="33">
        <f t="shared" si="8"/>
        <v>100</v>
      </c>
      <c r="J68" s="30"/>
    </row>
    <row r="69" spans="1:12" s="83" customFormat="1" ht="17.100000000000001" customHeight="1" x14ac:dyDescent="0.3">
      <c r="A69" s="29">
        <v>9</v>
      </c>
      <c r="B69" s="30" t="s">
        <v>24</v>
      </c>
      <c r="C69" s="29">
        <v>78</v>
      </c>
      <c r="D69" s="29">
        <v>35</v>
      </c>
      <c r="E69" s="33">
        <v>12317350</v>
      </c>
      <c r="F69" s="33">
        <v>3312467.28</v>
      </c>
      <c r="G69" s="33">
        <f t="shared" si="6"/>
        <v>26.892694288950139</v>
      </c>
      <c r="H69" s="33">
        <f t="shared" si="7"/>
        <v>9004882.7200000007</v>
      </c>
      <c r="I69" s="33">
        <f t="shared" si="8"/>
        <v>73.107305711049875</v>
      </c>
      <c r="J69" s="30"/>
    </row>
    <row r="70" spans="1:12" s="81" customFormat="1" ht="17.100000000000001" hidden="1" customHeight="1" x14ac:dyDescent="0.3">
      <c r="A70" s="30">
        <v>9.1</v>
      </c>
      <c r="B70" s="30" t="s">
        <v>132</v>
      </c>
      <c r="C70" s="29">
        <v>1</v>
      </c>
      <c r="D70" s="29">
        <v>1</v>
      </c>
      <c r="E70" s="33">
        <v>5400</v>
      </c>
      <c r="F70" s="33">
        <v>5399.25</v>
      </c>
      <c r="G70" s="33">
        <f t="shared" ref="G70:G101" si="9">F70*100/E70</f>
        <v>99.986111111111114</v>
      </c>
      <c r="H70" s="33">
        <f t="shared" ref="H70:H88" si="10">E70-F70</f>
        <v>0.75</v>
      </c>
      <c r="I70" s="33">
        <f t="shared" ref="I70:I101" si="11">H70*100/E70</f>
        <v>1.3888888888888888E-2</v>
      </c>
      <c r="J70" s="30"/>
    </row>
    <row r="71" spans="1:12" s="83" customFormat="1" ht="17.100000000000001" hidden="1" customHeight="1" x14ac:dyDescent="0.3">
      <c r="A71" s="30">
        <v>9.1999999999999993</v>
      </c>
      <c r="B71" s="30" t="s">
        <v>85</v>
      </c>
      <c r="C71" s="29">
        <v>5</v>
      </c>
      <c r="D71" s="29">
        <v>4</v>
      </c>
      <c r="E71" s="33">
        <v>1709000</v>
      </c>
      <c r="F71" s="33">
        <v>1427580</v>
      </c>
      <c r="G71" s="33">
        <f t="shared" si="9"/>
        <v>83.533060269163258</v>
      </c>
      <c r="H71" s="33">
        <f t="shared" si="10"/>
        <v>281420</v>
      </c>
      <c r="I71" s="33">
        <f t="shared" si="11"/>
        <v>16.466939730836746</v>
      </c>
      <c r="J71" s="30"/>
      <c r="K71" s="81"/>
      <c r="L71" s="81"/>
    </row>
    <row r="72" spans="1:12" s="81" customFormat="1" ht="17.100000000000001" hidden="1" customHeight="1" x14ac:dyDescent="0.3">
      <c r="A72" s="30">
        <v>9.3000000000000007</v>
      </c>
      <c r="B72" s="30" t="s">
        <v>88</v>
      </c>
      <c r="C72" s="29">
        <v>1</v>
      </c>
      <c r="D72" s="29">
        <v>1</v>
      </c>
      <c r="E72" s="33">
        <v>350600</v>
      </c>
      <c r="F72" s="33">
        <v>174252</v>
      </c>
      <c r="G72" s="33">
        <f t="shared" si="9"/>
        <v>49.701083856246434</v>
      </c>
      <c r="H72" s="33">
        <f t="shared" si="10"/>
        <v>176348</v>
      </c>
      <c r="I72" s="33">
        <f t="shared" si="11"/>
        <v>50.298916143753566</v>
      </c>
      <c r="J72" s="30"/>
    </row>
    <row r="73" spans="1:12" s="81" customFormat="1" ht="17.100000000000001" hidden="1" customHeight="1" x14ac:dyDescent="0.3">
      <c r="A73" s="30">
        <v>9.4</v>
      </c>
      <c r="B73" s="30" t="s">
        <v>90</v>
      </c>
      <c r="C73" s="29">
        <v>4</v>
      </c>
      <c r="D73" s="29">
        <v>4</v>
      </c>
      <c r="E73" s="33">
        <v>286000</v>
      </c>
      <c r="F73" s="33">
        <v>132930</v>
      </c>
      <c r="G73" s="33">
        <f t="shared" si="9"/>
        <v>46.47902097902098</v>
      </c>
      <c r="H73" s="33">
        <f t="shared" si="10"/>
        <v>153070</v>
      </c>
      <c r="I73" s="33">
        <f t="shared" si="11"/>
        <v>53.52097902097902</v>
      </c>
      <c r="J73" s="30"/>
    </row>
    <row r="74" spans="1:12" s="81" customFormat="1" ht="17.100000000000001" hidden="1" customHeight="1" x14ac:dyDescent="0.3">
      <c r="A74" s="30">
        <v>9.5</v>
      </c>
      <c r="B74" s="30" t="s">
        <v>35</v>
      </c>
      <c r="C74" s="29">
        <v>42</v>
      </c>
      <c r="D74" s="29">
        <v>13</v>
      </c>
      <c r="E74" s="33">
        <v>3806950</v>
      </c>
      <c r="F74" s="33">
        <v>956338.03</v>
      </c>
      <c r="G74" s="33">
        <f t="shared" si="9"/>
        <v>25.120845558780651</v>
      </c>
      <c r="H74" s="33">
        <f t="shared" si="10"/>
        <v>2850611.9699999997</v>
      </c>
      <c r="I74" s="33">
        <f t="shared" si="11"/>
        <v>74.879154441219342</v>
      </c>
      <c r="J74" s="30"/>
    </row>
    <row r="75" spans="1:12" s="81" customFormat="1" ht="17.100000000000001" hidden="1" customHeight="1" x14ac:dyDescent="0.3">
      <c r="A75" s="30">
        <v>9.6</v>
      </c>
      <c r="B75" s="30" t="s">
        <v>89</v>
      </c>
      <c r="C75" s="29">
        <v>7</v>
      </c>
      <c r="D75" s="29">
        <v>4</v>
      </c>
      <c r="E75" s="33">
        <v>974700</v>
      </c>
      <c r="F75" s="33">
        <v>227022</v>
      </c>
      <c r="G75" s="33">
        <f t="shared" si="9"/>
        <v>23.29147429978455</v>
      </c>
      <c r="H75" s="33">
        <f t="shared" si="10"/>
        <v>747678</v>
      </c>
      <c r="I75" s="33">
        <f t="shared" si="11"/>
        <v>76.708525700215446</v>
      </c>
      <c r="J75" s="30"/>
      <c r="K75" s="83"/>
      <c r="L75" s="83"/>
    </row>
    <row r="76" spans="1:12" s="83" customFormat="1" ht="17.100000000000001" hidden="1" customHeight="1" x14ac:dyDescent="0.3">
      <c r="A76" s="30">
        <v>9.6999999999999993</v>
      </c>
      <c r="B76" s="30" t="s">
        <v>67</v>
      </c>
      <c r="C76" s="29">
        <v>7</v>
      </c>
      <c r="D76" s="29">
        <v>2</v>
      </c>
      <c r="E76" s="33">
        <v>314000</v>
      </c>
      <c r="F76" s="33">
        <v>69675</v>
      </c>
      <c r="G76" s="33">
        <f t="shared" si="9"/>
        <v>22.189490445859871</v>
      </c>
      <c r="H76" s="33">
        <f t="shared" si="10"/>
        <v>244325</v>
      </c>
      <c r="I76" s="33">
        <f t="shared" si="11"/>
        <v>77.810509554140125</v>
      </c>
      <c r="J76" s="30"/>
    </row>
    <row r="77" spans="1:12" s="81" customFormat="1" ht="17.100000000000001" hidden="1" customHeight="1" x14ac:dyDescent="0.3">
      <c r="A77" s="30">
        <v>9.8000000000000007</v>
      </c>
      <c r="B77" s="30" t="s">
        <v>87</v>
      </c>
      <c r="C77" s="29">
        <v>1</v>
      </c>
      <c r="D77" s="29">
        <v>1</v>
      </c>
      <c r="E77" s="33">
        <v>900000</v>
      </c>
      <c r="F77" s="33">
        <v>144359</v>
      </c>
      <c r="G77" s="33">
        <f t="shared" si="9"/>
        <v>16.039888888888889</v>
      </c>
      <c r="H77" s="33">
        <f t="shared" si="10"/>
        <v>755641</v>
      </c>
      <c r="I77" s="33">
        <f t="shared" si="11"/>
        <v>83.960111111111118</v>
      </c>
      <c r="J77" s="30"/>
    </row>
    <row r="78" spans="1:12" s="81" customFormat="1" ht="17.100000000000001" hidden="1" customHeight="1" x14ac:dyDescent="0.3">
      <c r="A78" s="30">
        <v>9.9</v>
      </c>
      <c r="B78" s="30" t="s">
        <v>49</v>
      </c>
      <c r="C78" s="29">
        <v>3</v>
      </c>
      <c r="D78" s="29">
        <v>2</v>
      </c>
      <c r="E78" s="33">
        <v>750000</v>
      </c>
      <c r="F78" s="33">
        <v>65980</v>
      </c>
      <c r="G78" s="33">
        <f t="shared" si="9"/>
        <v>8.7973333333333326</v>
      </c>
      <c r="H78" s="33">
        <f t="shared" si="10"/>
        <v>684020</v>
      </c>
      <c r="I78" s="33">
        <f t="shared" si="11"/>
        <v>91.202666666666673</v>
      </c>
      <c r="J78" s="30"/>
      <c r="K78" s="83"/>
      <c r="L78" s="83"/>
    </row>
    <row r="79" spans="1:12" s="83" customFormat="1" ht="17.100000000000001" hidden="1" customHeight="1" x14ac:dyDescent="0.3">
      <c r="A79" s="121">
        <v>9.1</v>
      </c>
      <c r="B79" s="30" t="s">
        <v>86</v>
      </c>
      <c r="C79" s="29">
        <v>5</v>
      </c>
      <c r="D79" s="29">
        <v>3</v>
      </c>
      <c r="E79" s="33">
        <v>2955500</v>
      </c>
      <c r="F79" s="33">
        <v>108932</v>
      </c>
      <c r="G79" s="33">
        <f t="shared" si="9"/>
        <v>3.6857384537303335</v>
      </c>
      <c r="H79" s="33">
        <f t="shared" si="10"/>
        <v>2846568</v>
      </c>
      <c r="I79" s="33">
        <f t="shared" si="11"/>
        <v>96.314261546269663</v>
      </c>
      <c r="J79" s="30"/>
      <c r="K79" s="81"/>
      <c r="L79" s="81"/>
    </row>
    <row r="80" spans="1:12" s="81" customFormat="1" ht="17.100000000000001" hidden="1" customHeight="1" x14ac:dyDescent="0.3">
      <c r="A80" s="30">
        <v>9.11</v>
      </c>
      <c r="B80" s="30" t="s">
        <v>91</v>
      </c>
      <c r="C80" s="29">
        <v>2</v>
      </c>
      <c r="D80" s="29">
        <v>0</v>
      </c>
      <c r="E80" s="33">
        <v>265200</v>
      </c>
      <c r="F80" s="33">
        <v>0</v>
      </c>
      <c r="G80" s="33">
        <f t="shared" si="9"/>
        <v>0</v>
      </c>
      <c r="H80" s="33">
        <f t="shared" si="10"/>
        <v>265200</v>
      </c>
      <c r="I80" s="33">
        <f t="shared" si="11"/>
        <v>100</v>
      </c>
      <c r="J80" s="30"/>
    </row>
    <row r="81" spans="1:12" s="83" customFormat="1" ht="17.100000000000001" customHeight="1" x14ac:dyDescent="0.3">
      <c r="A81" s="29">
        <v>10</v>
      </c>
      <c r="B81" s="30" t="s">
        <v>25</v>
      </c>
      <c r="C81" s="29">
        <v>27</v>
      </c>
      <c r="D81" s="29">
        <v>12</v>
      </c>
      <c r="E81" s="33">
        <v>4226050</v>
      </c>
      <c r="F81" s="33">
        <v>1080338</v>
      </c>
      <c r="G81" s="33">
        <f t="shared" si="9"/>
        <v>25.56377704949066</v>
      </c>
      <c r="H81" s="33">
        <f t="shared" si="10"/>
        <v>3145712</v>
      </c>
      <c r="I81" s="33">
        <f t="shared" si="11"/>
        <v>74.436222950509347</v>
      </c>
      <c r="J81" s="30"/>
    </row>
    <row r="82" spans="1:12" s="52" customFormat="1" ht="17.100000000000001" hidden="1" customHeight="1" x14ac:dyDescent="0.3">
      <c r="A82" s="30">
        <v>10.1</v>
      </c>
      <c r="B82" s="30" t="s">
        <v>66</v>
      </c>
      <c r="C82" s="29">
        <v>1</v>
      </c>
      <c r="D82" s="29">
        <v>1</v>
      </c>
      <c r="E82" s="33">
        <v>130000</v>
      </c>
      <c r="F82" s="33">
        <v>130000</v>
      </c>
      <c r="G82" s="33">
        <f t="shared" si="9"/>
        <v>100</v>
      </c>
      <c r="H82" s="33">
        <f t="shared" si="10"/>
        <v>0</v>
      </c>
      <c r="I82" s="33">
        <f t="shared" si="11"/>
        <v>0</v>
      </c>
      <c r="J82" s="30"/>
      <c r="K82" s="83"/>
      <c r="L82" s="83"/>
    </row>
    <row r="83" spans="1:12" s="52" customFormat="1" ht="17.100000000000001" hidden="1" customHeight="1" x14ac:dyDescent="0.3">
      <c r="A83" s="30">
        <v>10.199999999999999</v>
      </c>
      <c r="B83" s="30" t="s">
        <v>35</v>
      </c>
      <c r="C83" s="29">
        <v>5</v>
      </c>
      <c r="D83" s="29">
        <v>1</v>
      </c>
      <c r="E83" s="33">
        <v>726050</v>
      </c>
      <c r="F83" s="33">
        <v>395000</v>
      </c>
      <c r="G83" s="33">
        <f t="shared" si="9"/>
        <v>54.403966668962191</v>
      </c>
      <c r="H83" s="33">
        <f t="shared" si="10"/>
        <v>331050</v>
      </c>
      <c r="I83" s="33">
        <f t="shared" si="11"/>
        <v>45.596033331037809</v>
      </c>
      <c r="J83" s="30"/>
    </row>
    <row r="84" spans="1:12" s="52" customFormat="1" ht="17.100000000000001" hidden="1" customHeight="1" x14ac:dyDescent="0.3">
      <c r="A84" s="30">
        <v>10.3</v>
      </c>
      <c r="B84" s="30" t="s">
        <v>134</v>
      </c>
      <c r="C84" s="29">
        <v>8</v>
      </c>
      <c r="D84" s="29">
        <v>4</v>
      </c>
      <c r="E84" s="33">
        <v>370000</v>
      </c>
      <c r="F84" s="33">
        <v>155000</v>
      </c>
      <c r="G84" s="33">
        <f t="shared" si="9"/>
        <v>41.891891891891895</v>
      </c>
      <c r="H84" s="33">
        <f t="shared" si="10"/>
        <v>215000</v>
      </c>
      <c r="I84" s="33">
        <f t="shared" si="11"/>
        <v>58.108108108108105</v>
      </c>
      <c r="J84" s="30"/>
      <c r="K84" s="83"/>
      <c r="L84" s="83"/>
    </row>
    <row r="85" spans="1:12" s="83" customFormat="1" ht="17.100000000000001" hidden="1" customHeight="1" x14ac:dyDescent="0.3">
      <c r="A85" s="30">
        <v>10.4</v>
      </c>
      <c r="B85" s="30" t="s">
        <v>65</v>
      </c>
      <c r="C85" s="29">
        <v>8</v>
      </c>
      <c r="D85" s="29">
        <v>3</v>
      </c>
      <c r="E85" s="33">
        <v>636500</v>
      </c>
      <c r="F85" s="33">
        <v>188438</v>
      </c>
      <c r="G85" s="33">
        <f t="shared" si="9"/>
        <v>29.60534171249018</v>
      </c>
      <c r="H85" s="33">
        <f t="shared" si="10"/>
        <v>448062</v>
      </c>
      <c r="I85" s="33">
        <f t="shared" si="11"/>
        <v>70.394658287509813</v>
      </c>
      <c r="J85" s="30"/>
      <c r="K85" s="81"/>
      <c r="L85" s="81"/>
    </row>
    <row r="86" spans="1:12" s="83" customFormat="1" ht="17.100000000000001" hidden="1" customHeight="1" x14ac:dyDescent="0.3">
      <c r="A86" s="30">
        <v>10.5</v>
      </c>
      <c r="B86" s="30" t="s">
        <v>133</v>
      </c>
      <c r="C86" s="29">
        <v>3</v>
      </c>
      <c r="D86" s="29">
        <v>1</v>
      </c>
      <c r="E86" s="33">
        <v>228500</v>
      </c>
      <c r="F86" s="33">
        <v>50000</v>
      </c>
      <c r="G86" s="33">
        <f t="shared" si="9"/>
        <v>21.881838074398249</v>
      </c>
      <c r="H86" s="33">
        <f t="shared" si="10"/>
        <v>178500</v>
      </c>
      <c r="I86" s="33">
        <f t="shared" si="11"/>
        <v>78.118161925601754</v>
      </c>
      <c r="J86" s="30"/>
      <c r="K86" s="52"/>
      <c r="L86" s="52"/>
    </row>
    <row r="87" spans="1:12" s="81" customFormat="1" ht="17.100000000000001" hidden="1" customHeight="1" x14ac:dyDescent="0.3">
      <c r="A87" s="30">
        <v>10.6</v>
      </c>
      <c r="B87" s="30" t="s">
        <v>110</v>
      </c>
      <c r="C87" s="29">
        <v>1</v>
      </c>
      <c r="D87" s="29">
        <v>1</v>
      </c>
      <c r="E87" s="33">
        <v>135000</v>
      </c>
      <c r="F87" s="33">
        <v>26000</v>
      </c>
      <c r="G87" s="33">
        <f t="shared" si="9"/>
        <v>19.25925925925926</v>
      </c>
      <c r="H87" s="33">
        <f t="shared" si="10"/>
        <v>109000</v>
      </c>
      <c r="I87" s="33">
        <f t="shared" si="11"/>
        <v>80.740740740740748</v>
      </c>
      <c r="J87" s="30"/>
      <c r="K87" s="52"/>
      <c r="L87" s="52"/>
    </row>
    <row r="88" spans="1:12" s="83" customFormat="1" ht="17.100000000000001" hidden="1" customHeight="1" x14ac:dyDescent="0.3">
      <c r="A88" s="30">
        <v>10.7</v>
      </c>
      <c r="B88" s="30" t="s">
        <v>135</v>
      </c>
      <c r="C88" s="29">
        <v>1</v>
      </c>
      <c r="D88" s="29">
        <v>1</v>
      </c>
      <c r="E88" s="33">
        <v>2000000</v>
      </c>
      <c r="F88" s="33">
        <v>135900</v>
      </c>
      <c r="G88" s="33">
        <f t="shared" si="9"/>
        <v>6.7949999999999999</v>
      </c>
      <c r="H88" s="33">
        <f t="shared" si="10"/>
        <v>1864100</v>
      </c>
      <c r="I88" s="33">
        <f t="shared" si="11"/>
        <v>93.204999999999998</v>
      </c>
      <c r="J88" s="30"/>
    </row>
    <row r="89" spans="1:12" s="83" customFormat="1" ht="17.100000000000001" customHeight="1" x14ac:dyDescent="0.3">
      <c r="A89" s="29">
        <v>11</v>
      </c>
      <c r="B89" s="30" t="s">
        <v>28</v>
      </c>
      <c r="C89" s="29">
        <v>11</v>
      </c>
      <c r="D89" s="29">
        <v>6</v>
      </c>
      <c r="E89" s="33">
        <v>2441900</v>
      </c>
      <c r="F89" s="33">
        <v>488708.5</v>
      </c>
      <c r="G89" s="33">
        <f t="shared" ref="G89" si="12">F89*100/E89</f>
        <v>20.013452639338219</v>
      </c>
      <c r="H89" s="33">
        <f t="shared" ref="H89" si="13">E89-F89</f>
        <v>1953191.5</v>
      </c>
      <c r="I89" s="33">
        <f t="shared" ref="I89" si="14">H89*100/E89</f>
        <v>79.986547360661774</v>
      </c>
      <c r="J89" s="30"/>
    </row>
    <row r="90" spans="1:12" s="83" customFormat="1" ht="17.100000000000001" hidden="1" customHeight="1" x14ac:dyDescent="0.3">
      <c r="A90" s="30">
        <v>11.1</v>
      </c>
      <c r="B90" s="30" t="s">
        <v>49</v>
      </c>
      <c r="C90" s="29">
        <v>7</v>
      </c>
      <c r="D90" s="29">
        <v>4</v>
      </c>
      <c r="E90" s="33">
        <v>1914900</v>
      </c>
      <c r="F90" s="33">
        <v>432818.5</v>
      </c>
      <c r="G90" s="33">
        <f t="shared" ref="G90:G98" si="15">F90*100/E90</f>
        <v>22.6026685466604</v>
      </c>
      <c r="H90" s="33">
        <f t="shared" ref="H90:H98" si="16">E90-F90</f>
        <v>1482081.5</v>
      </c>
      <c r="I90" s="33">
        <f t="shared" ref="I90:I98" si="17">H90*100/E90</f>
        <v>77.397331453339604</v>
      </c>
      <c r="J90" s="30"/>
      <c r="K90" s="81"/>
      <c r="L90" s="81"/>
    </row>
    <row r="91" spans="1:12" s="81" customFormat="1" ht="17.100000000000001" hidden="1" customHeight="1" x14ac:dyDescent="0.3">
      <c r="A91" s="30">
        <v>11.2</v>
      </c>
      <c r="B91" s="30" t="s">
        <v>35</v>
      </c>
      <c r="C91" s="29">
        <v>4</v>
      </c>
      <c r="D91" s="29">
        <v>2</v>
      </c>
      <c r="E91" s="33">
        <v>527000</v>
      </c>
      <c r="F91" s="33">
        <v>55890</v>
      </c>
      <c r="G91" s="33">
        <f t="shared" si="15"/>
        <v>10.605313092979127</v>
      </c>
      <c r="H91" s="33">
        <f t="shared" si="16"/>
        <v>471110</v>
      </c>
      <c r="I91" s="33">
        <f t="shared" si="17"/>
        <v>89.394686907020869</v>
      </c>
      <c r="J91" s="30"/>
      <c r="K91" s="83"/>
      <c r="L91" s="83"/>
    </row>
    <row r="92" spans="1:12" s="83" customFormat="1" ht="17.100000000000001" customHeight="1" x14ac:dyDescent="0.3">
      <c r="A92" s="29">
        <v>12</v>
      </c>
      <c r="B92" s="30" t="s">
        <v>20</v>
      </c>
      <c r="C92" s="29">
        <v>39</v>
      </c>
      <c r="D92" s="29">
        <v>16</v>
      </c>
      <c r="E92" s="33">
        <v>17109000</v>
      </c>
      <c r="F92" s="33">
        <v>1691796.4</v>
      </c>
      <c r="G92" s="33">
        <f t="shared" si="15"/>
        <v>9.8883418084049328</v>
      </c>
      <c r="H92" s="33">
        <f t="shared" si="16"/>
        <v>15417203.6</v>
      </c>
      <c r="I92" s="33">
        <f t="shared" si="17"/>
        <v>90.111658191595069</v>
      </c>
      <c r="J92" s="30"/>
    </row>
    <row r="93" spans="1:12" s="83" customFormat="1" ht="17.100000000000001" hidden="1" customHeight="1" x14ac:dyDescent="0.3">
      <c r="A93" s="30">
        <v>12.1</v>
      </c>
      <c r="B93" s="30" t="s">
        <v>62</v>
      </c>
      <c r="C93" s="29">
        <v>3</v>
      </c>
      <c r="D93" s="29">
        <v>3</v>
      </c>
      <c r="E93" s="33">
        <v>423535</v>
      </c>
      <c r="F93" s="33">
        <v>322567</v>
      </c>
      <c r="G93" s="33">
        <f t="shared" si="15"/>
        <v>76.160647880340463</v>
      </c>
      <c r="H93" s="33">
        <f t="shared" si="16"/>
        <v>100968</v>
      </c>
      <c r="I93" s="33">
        <f t="shared" si="17"/>
        <v>23.839352119659534</v>
      </c>
      <c r="J93" s="30"/>
      <c r="K93" s="81"/>
      <c r="L93" s="81"/>
    </row>
    <row r="94" spans="1:12" s="81" customFormat="1" ht="17.100000000000001" hidden="1" customHeight="1" x14ac:dyDescent="0.3">
      <c r="A94" s="30">
        <v>12.2</v>
      </c>
      <c r="B94" s="30" t="s">
        <v>61</v>
      </c>
      <c r="C94" s="29">
        <v>2</v>
      </c>
      <c r="D94" s="29">
        <v>1</v>
      </c>
      <c r="E94" s="33">
        <v>446894</v>
      </c>
      <c r="F94" s="33">
        <v>303678.40000000002</v>
      </c>
      <c r="G94" s="33">
        <f t="shared" si="15"/>
        <v>67.953116398967097</v>
      </c>
      <c r="H94" s="33">
        <f t="shared" si="16"/>
        <v>143215.59999999998</v>
      </c>
      <c r="I94" s="33">
        <f t="shared" si="17"/>
        <v>32.046883601032903</v>
      </c>
      <c r="J94" s="30"/>
      <c r="K94" s="83"/>
      <c r="L94" s="83"/>
    </row>
    <row r="95" spans="1:12" s="81" customFormat="1" ht="17.100000000000001" hidden="1" customHeight="1" x14ac:dyDescent="0.3">
      <c r="A95" s="30">
        <v>12.3</v>
      </c>
      <c r="B95" s="30" t="s">
        <v>130</v>
      </c>
      <c r="C95" s="29">
        <v>1</v>
      </c>
      <c r="D95" s="29">
        <v>1</v>
      </c>
      <c r="E95" s="33">
        <v>100835</v>
      </c>
      <c r="F95" s="33">
        <v>49796</v>
      </c>
      <c r="G95" s="33">
        <f t="shared" si="15"/>
        <v>49.383646551296671</v>
      </c>
      <c r="H95" s="33">
        <f t="shared" si="16"/>
        <v>51039</v>
      </c>
      <c r="I95" s="33">
        <f t="shared" si="17"/>
        <v>50.616353448703329</v>
      </c>
      <c r="J95" s="30"/>
    </row>
    <row r="96" spans="1:12" s="83" customFormat="1" ht="17.100000000000001" hidden="1" customHeight="1" x14ac:dyDescent="0.3">
      <c r="A96" s="30">
        <v>12.4</v>
      </c>
      <c r="B96" s="30" t="s">
        <v>64</v>
      </c>
      <c r="C96" s="29">
        <v>1</v>
      </c>
      <c r="D96" s="29">
        <v>1</v>
      </c>
      <c r="E96" s="33">
        <v>56105</v>
      </c>
      <c r="F96" s="33">
        <v>27440</v>
      </c>
      <c r="G96" s="33">
        <f t="shared" si="15"/>
        <v>48.908296943231441</v>
      </c>
      <c r="H96" s="33">
        <f t="shared" si="16"/>
        <v>28665</v>
      </c>
      <c r="I96" s="33">
        <f t="shared" si="17"/>
        <v>51.091703056768559</v>
      </c>
      <c r="J96" s="30"/>
      <c r="K96" s="81"/>
      <c r="L96" s="81"/>
    </row>
    <row r="97" spans="1:12" s="83" customFormat="1" ht="17.100000000000001" hidden="1" customHeight="1" x14ac:dyDescent="0.3">
      <c r="A97" s="30">
        <v>12.5</v>
      </c>
      <c r="B97" s="30" t="s">
        <v>63</v>
      </c>
      <c r="C97" s="29">
        <v>3</v>
      </c>
      <c r="D97" s="29">
        <v>2</v>
      </c>
      <c r="E97" s="33">
        <v>414274</v>
      </c>
      <c r="F97" s="33">
        <v>64385</v>
      </c>
      <c r="G97" s="33">
        <f t="shared" si="15"/>
        <v>15.541646350000242</v>
      </c>
      <c r="H97" s="33">
        <f t="shared" si="16"/>
        <v>349889</v>
      </c>
      <c r="I97" s="33">
        <f t="shared" si="17"/>
        <v>84.458353649999765</v>
      </c>
      <c r="J97" s="30"/>
    </row>
    <row r="98" spans="1:12" s="81" customFormat="1" ht="17.100000000000001" hidden="1" customHeight="1" x14ac:dyDescent="0.3">
      <c r="A98" s="30">
        <v>12.6</v>
      </c>
      <c r="B98" s="30" t="s">
        <v>35</v>
      </c>
      <c r="C98" s="29">
        <v>29</v>
      </c>
      <c r="D98" s="29">
        <v>8</v>
      </c>
      <c r="E98" s="33">
        <v>15667357</v>
      </c>
      <c r="F98" s="33">
        <v>923930</v>
      </c>
      <c r="G98" s="33">
        <f t="shared" si="15"/>
        <v>5.8971656802101338</v>
      </c>
      <c r="H98" s="33">
        <f t="shared" si="16"/>
        <v>14743427</v>
      </c>
      <c r="I98" s="33">
        <f t="shared" si="17"/>
        <v>94.102834319789864</v>
      </c>
      <c r="J98" s="30"/>
      <c r="K98" s="83"/>
      <c r="L98" s="83"/>
    </row>
    <row r="99" spans="1:12" s="52" customFormat="1" ht="17.100000000000001" customHeight="1" x14ac:dyDescent="0.3">
      <c r="A99" s="29">
        <v>13</v>
      </c>
      <c r="B99" s="30" t="s">
        <v>16</v>
      </c>
      <c r="C99" s="29">
        <v>13</v>
      </c>
      <c r="D99" s="29">
        <v>4</v>
      </c>
      <c r="E99" s="33">
        <v>1250000</v>
      </c>
      <c r="F99" s="33">
        <v>89705</v>
      </c>
      <c r="G99" s="33">
        <f t="shared" si="3"/>
        <v>7.1764000000000001</v>
      </c>
      <c r="H99" s="33">
        <f t="shared" si="4"/>
        <v>1160295</v>
      </c>
      <c r="I99" s="33">
        <f t="shared" si="5"/>
        <v>92.823599999999999</v>
      </c>
      <c r="J99" s="30"/>
    </row>
    <row r="100" spans="1:12" s="52" customFormat="1" ht="17.100000000000001" hidden="1" customHeight="1" x14ac:dyDescent="0.3">
      <c r="A100" s="30">
        <v>13.1</v>
      </c>
      <c r="B100" s="30" t="s">
        <v>78</v>
      </c>
      <c r="C100" s="29">
        <v>2</v>
      </c>
      <c r="D100" s="29">
        <v>1</v>
      </c>
      <c r="E100" s="33">
        <v>100900</v>
      </c>
      <c r="F100" s="33">
        <v>50175</v>
      </c>
      <c r="G100" s="33">
        <f>F100*100/E100</f>
        <v>49.727452923686819</v>
      </c>
      <c r="H100" s="33">
        <f>E100-F100</f>
        <v>50725</v>
      </c>
      <c r="I100" s="33">
        <f>H100*100/E100</f>
        <v>50.272547076313181</v>
      </c>
      <c r="J100" s="30"/>
    </row>
    <row r="101" spans="1:12" s="52" customFormat="1" ht="17.100000000000001" hidden="1" customHeight="1" x14ac:dyDescent="0.3">
      <c r="A101" s="30">
        <v>13.2</v>
      </c>
      <c r="B101" s="30" t="s">
        <v>77</v>
      </c>
      <c r="C101" s="29">
        <v>7</v>
      </c>
      <c r="D101" s="29">
        <v>1</v>
      </c>
      <c r="E101" s="33">
        <v>681960</v>
      </c>
      <c r="F101" s="33">
        <v>23700</v>
      </c>
      <c r="G101" s="33">
        <f>F101*100/E101</f>
        <v>3.4752771423543902</v>
      </c>
      <c r="H101" s="33">
        <f>E101-F101</f>
        <v>658260</v>
      </c>
      <c r="I101" s="33">
        <f>H101*100/E101</f>
        <v>96.524722857645614</v>
      </c>
      <c r="J101" s="30"/>
      <c r="K101" s="83"/>
      <c r="L101" s="83"/>
    </row>
    <row r="102" spans="1:12" s="83" customFormat="1" ht="17.100000000000001" hidden="1" customHeight="1" x14ac:dyDescent="0.3">
      <c r="A102" s="30">
        <v>13.3</v>
      </c>
      <c r="B102" s="30" t="s">
        <v>35</v>
      </c>
      <c r="C102" s="29">
        <v>4</v>
      </c>
      <c r="D102" s="29">
        <v>2</v>
      </c>
      <c r="E102" s="33">
        <v>467140</v>
      </c>
      <c r="F102" s="33">
        <v>15830</v>
      </c>
      <c r="G102" s="33">
        <f>F102*100/E102</f>
        <v>3.388705741319519</v>
      </c>
      <c r="H102" s="33">
        <f>E102-F102</f>
        <v>451310</v>
      </c>
      <c r="I102" s="33">
        <f>H102*100/E102</f>
        <v>96.611294258680488</v>
      </c>
      <c r="J102" s="30"/>
      <c r="K102" s="52"/>
      <c r="L102" s="52"/>
    </row>
    <row r="103" spans="1:12" s="83" customFormat="1" ht="17.100000000000001" customHeight="1" x14ac:dyDescent="0.3">
      <c r="A103" s="34">
        <v>14</v>
      </c>
      <c r="B103" s="35" t="s">
        <v>21</v>
      </c>
      <c r="C103" s="34">
        <v>1</v>
      </c>
      <c r="D103" s="34">
        <v>0</v>
      </c>
      <c r="E103" s="38">
        <v>35000</v>
      </c>
      <c r="F103" s="38">
        <v>0</v>
      </c>
      <c r="G103" s="38">
        <f t="shared" si="3"/>
        <v>0</v>
      </c>
      <c r="H103" s="38">
        <f t="shared" si="4"/>
        <v>35000</v>
      </c>
      <c r="I103" s="38">
        <f t="shared" si="5"/>
        <v>100</v>
      </c>
      <c r="J103" s="35"/>
    </row>
    <row r="104" spans="1:12" s="81" customFormat="1" ht="17.100000000000001" hidden="1" customHeight="1" x14ac:dyDescent="0.3">
      <c r="A104" s="4">
        <v>14.1</v>
      </c>
      <c r="B104" s="4" t="s">
        <v>35</v>
      </c>
      <c r="C104" s="57">
        <v>1</v>
      </c>
      <c r="D104" s="57">
        <v>0</v>
      </c>
      <c r="E104" s="10">
        <v>35000</v>
      </c>
      <c r="F104" s="10">
        <v>0</v>
      </c>
      <c r="G104" s="10">
        <f t="shared" si="3"/>
        <v>0</v>
      </c>
      <c r="H104" s="10">
        <f t="shared" si="4"/>
        <v>35000</v>
      </c>
      <c r="I104" s="10">
        <f t="shared" si="5"/>
        <v>100</v>
      </c>
      <c r="J104" s="4"/>
    </row>
    <row r="105" spans="1:12" s="52" customFormat="1" ht="17.100000000000001" customHeight="1" x14ac:dyDescent="0.3">
      <c r="A105" s="122" t="s">
        <v>29</v>
      </c>
      <c r="B105" s="123"/>
      <c r="C105" s="66">
        <f>SUM(C89,C7,C12,C81,C69,C49,C24,C103,C92,C16,C55,C52,C99,C37)</f>
        <v>437</v>
      </c>
      <c r="D105" s="66">
        <f>SUM(D89,D7,D12,D81,D69,D49,D24,D103,D92,D16,D55,D52,D99,D37)</f>
        <v>191</v>
      </c>
      <c r="E105" s="67">
        <f>SUM(E89,E7,E12,E81,E69,E49,E24,E103,E92,E16,E55,E52,E99,E37)</f>
        <v>563659700</v>
      </c>
      <c r="F105" s="67">
        <f>SUM(F89,F7,F12,F81,F69,F49,F24,F103,F92,F16,F55,F52,F99,F37)</f>
        <v>222684676.31</v>
      </c>
      <c r="G105" s="67">
        <f t="shared" ref="G105" si="18">F105*100/E105</f>
        <v>39.506935888799575</v>
      </c>
      <c r="H105" s="67">
        <f t="shared" ref="H105" si="19">E105-F105</f>
        <v>340975023.69</v>
      </c>
      <c r="I105" s="67">
        <f t="shared" ref="I105" si="20">H105*100/E105</f>
        <v>60.493064111200425</v>
      </c>
      <c r="J105" s="68"/>
    </row>
    <row r="106" spans="1:12" ht="17.100000000000001" customHeight="1" x14ac:dyDescent="0.3">
      <c r="A106" s="124" t="s">
        <v>30</v>
      </c>
      <c r="B106" s="124"/>
      <c r="C106" s="124"/>
      <c r="D106" s="124"/>
      <c r="E106" s="124"/>
      <c r="F106" s="124"/>
      <c r="G106" s="124"/>
      <c r="H106" s="124"/>
      <c r="I106" s="124"/>
      <c r="J106" s="124"/>
    </row>
    <row r="107" spans="1:12" x14ac:dyDescent="0.3">
      <c r="F107" s="55"/>
    </row>
    <row r="108" spans="1:12" x14ac:dyDescent="0.3">
      <c r="E108" s="17">
        <v>563659700</v>
      </c>
    </row>
    <row r="109" spans="1:12" x14ac:dyDescent="0.3">
      <c r="E109" s="17">
        <f>E105-E108</f>
        <v>0</v>
      </c>
    </row>
  </sheetData>
  <mergeCells count="10">
    <mergeCell ref="A105:B105"/>
    <mergeCell ref="A106:J106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9"/>
  <sheetViews>
    <sheetView showGridLines="0" view="pageBreakPreview" zoomScaleNormal="100" zoomScaleSheetLayoutView="100" workbookViewId="0">
      <pane ySplit="6" topLeftCell="A94" activePane="bottomLeft" state="frozen"/>
      <selection pane="bottomLeft" activeCell="E111" sqref="E111"/>
    </sheetView>
  </sheetViews>
  <sheetFormatPr defaultRowHeight="18.75" x14ac:dyDescent="0.3"/>
  <cols>
    <col min="1" max="1" width="6.125" style="54" customWidth="1"/>
    <col min="2" max="2" width="39.375" style="73" customWidth="1"/>
    <col min="3" max="3" width="8.25" style="17" customWidth="1"/>
    <col min="4" max="4" width="12.625" style="17" customWidth="1"/>
    <col min="5" max="5" width="14.125" style="17" customWidth="1"/>
    <col min="6" max="6" width="15.625" style="11" customWidth="1"/>
    <col min="7" max="7" width="11.625" style="11" customWidth="1"/>
    <col min="8" max="8" width="13.75" style="11" customWidth="1"/>
    <col min="9" max="9" width="12.625" style="11" customWidth="1"/>
    <col min="10" max="10" width="16.25" style="73" customWidth="1"/>
    <col min="11" max="11" width="9" style="73"/>
    <col min="12" max="12" width="13.75" style="73" bestFit="1" customWidth="1"/>
    <col min="13" max="16384" width="9" style="73"/>
  </cols>
  <sheetData>
    <row r="1" spans="1:12" ht="17.100000000000001" customHeight="1" x14ac:dyDescent="0.3">
      <c r="A1" s="125" t="s">
        <v>145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2" ht="17.100000000000001" customHeight="1" x14ac:dyDescent="0.3">
      <c r="A2" s="125" t="s">
        <v>150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2" ht="17.100000000000001" customHeight="1" x14ac:dyDescent="0.3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2" ht="17.100000000000001" customHeight="1" x14ac:dyDescent="0.3">
      <c r="A4" s="127" t="s">
        <v>2</v>
      </c>
      <c r="B4" s="127" t="s">
        <v>3</v>
      </c>
      <c r="C4" s="130" t="s">
        <v>33</v>
      </c>
      <c r="D4" s="74" t="s">
        <v>4</v>
      </c>
      <c r="E4" s="74" t="s">
        <v>7</v>
      </c>
      <c r="F4" s="77" t="s">
        <v>9</v>
      </c>
      <c r="G4" s="77" t="s">
        <v>11</v>
      </c>
      <c r="H4" s="133" t="s">
        <v>31</v>
      </c>
      <c r="I4" s="77" t="s">
        <v>11</v>
      </c>
      <c r="J4" s="127" t="s">
        <v>14</v>
      </c>
    </row>
    <row r="5" spans="1:12" ht="17.100000000000001" customHeight="1" x14ac:dyDescent="0.3">
      <c r="A5" s="128"/>
      <c r="B5" s="128"/>
      <c r="C5" s="131"/>
      <c r="D5" s="75" t="s">
        <v>5</v>
      </c>
      <c r="E5" s="75" t="s">
        <v>8</v>
      </c>
      <c r="F5" s="78" t="s">
        <v>151</v>
      </c>
      <c r="G5" s="78" t="s">
        <v>12</v>
      </c>
      <c r="H5" s="134"/>
      <c r="I5" s="78" t="s">
        <v>32</v>
      </c>
      <c r="J5" s="128"/>
    </row>
    <row r="6" spans="1:12" ht="17.100000000000001" customHeight="1" x14ac:dyDescent="0.3">
      <c r="A6" s="129"/>
      <c r="B6" s="129"/>
      <c r="C6" s="132"/>
      <c r="D6" s="76" t="s">
        <v>6</v>
      </c>
      <c r="E6" s="76"/>
      <c r="F6" s="79"/>
      <c r="G6" s="79"/>
      <c r="H6" s="135"/>
      <c r="I6" s="79"/>
      <c r="J6" s="129"/>
    </row>
    <row r="7" spans="1:12" s="83" customFormat="1" ht="17.100000000000001" customHeight="1" x14ac:dyDescent="0.3">
      <c r="A7" s="89">
        <v>1</v>
      </c>
      <c r="B7" s="88" t="s">
        <v>27</v>
      </c>
      <c r="C7" s="89">
        <v>7</v>
      </c>
      <c r="D7" s="89">
        <v>5</v>
      </c>
      <c r="E7" s="90">
        <v>14119300</v>
      </c>
      <c r="F7" s="90">
        <v>13522900</v>
      </c>
      <c r="G7" s="90">
        <f t="shared" ref="G7:G36" si="0">F7*100/E7</f>
        <v>95.77599456063686</v>
      </c>
      <c r="H7" s="90">
        <f t="shared" ref="H7:H36" si="1">E7-F7</f>
        <v>596400</v>
      </c>
      <c r="I7" s="90">
        <f t="shared" ref="I7:I36" si="2">H7*100/E7</f>
        <v>4.2240054393631414</v>
      </c>
      <c r="J7" s="88"/>
    </row>
    <row r="8" spans="1:12" s="81" customFormat="1" ht="17.100000000000001" customHeight="1" x14ac:dyDescent="0.3">
      <c r="A8" s="112">
        <v>1.1000000000000001</v>
      </c>
      <c r="B8" s="112" t="s">
        <v>98</v>
      </c>
      <c r="C8" s="113">
        <v>1</v>
      </c>
      <c r="D8" s="113">
        <v>1</v>
      </c>
      <c r="E8" s="114">
        <v>651400</v>
      </c>
      <c r="F8" s="114">
        <v>651400</v>
      </c>
      <c r="G8" s="114">
        <f t="shared" si="0"/>
        <v>100</v>
      </c>
      <c r="H8" s="114">
        <f t="shared" si="1"/>
        <v>0</v>
      </c>
      <c r="I8" s="114">
        <f t="shared" si="2"/>
        <v>0</v>
      </c>
      <c r="J8" s="112"/>
    </row>
    <row r="9" spans="1:12" s="83" customFormat="1" ht="17.100000000000001" customHeight="1" x14ac:dyDescent="0.3">
      <c r="A9" s="25">
        <v>1.2</v>
      </c>
      <c r="B9" s="25" t="s">
        <v>38</v>
      </c>
      <c r="C9" s="115">
        <v>3</v>
      </c>
      <c r="D9" s="115">
        <v>2</v>
      </c>
      <c r="E9" s="28">
        <v>13270500</v>
      </c>
      <c r="F9" s="28">
        <v>12770500</v>
      </c>
      <c r="G9" s="28">
        <f t="shared" si="0"/>
        <v>96.232244451979952</v>
      </c>
      <c r="H9" s="28">
        <f t="shared" si="1"/>
        <v>500000</v>
      </c>
      <c r="I9" s="28">
        <f t="shared" si="2"/>
        <v>3.7677555480200446</v>
      </c>
      <c r="J9" s="25"/>
    </row>
    <row r="10" spans="1:12" s="81" customFormat="1" ht="17.100000000000001" customHeight="1" x14ac:dyDescent="0.3">
      <c r="A10" s="25">
        <v>1.3</v>
      </c>
      <c r="B10" s="25" t="s">
        <v>39</v>
      </c>
      <c r="C10" s="115">
        <v>2</v>
      </c>
      <c r="D10" s="115">
        <v>2</v>
      </c>
      <c r="E10" s="28">
        <v>162400</v>
      </c>
      <c r="F10" s="28">
        <v>101000</v>
      </c>
      <c r="G10" s="28">
        <f t="shared" si="0"/>
        <v>62.192118226600982</v>
      </c>
      <c r="H10" s="28">
        <f t="shared" si="1"/>
        <v>61400</v>
      </c>
      <c r="I10" s="28">
        <f t="shared" si="2"/>
        <v>37.807881773399018</v>
      </c>
      <c r="J10" s="25"/>
    </row>
    <row r="11" spans="1:12" s="81" customFormat="1" ht="17.100000000000001" customHeight="1" x14ac:dyDescent="0.3">
      <c r="A11" s="116">
        <v>1.4</v>
      </c>
      <c r="B11" s="116" t="s">
        <v>35</v>
      </c>
      <c r="C11" s="117">
        <v>1</v>
      </c>
      <c r="D11" s="117">
        <v>0</v>
      </c>
      <c r="E11" s="118">
        <v>35000</v>
      </c>
      <c r="F11" s="118">
        <v>0</v>
      </c>
      <c r="G11" s="118">
        <f t="shared" si="0"/>
        <v>0</v>
      </c>
      <c r="H11" s="118">
        <f t="shared" si="1"/>
        <v>35000</v>
      </c>
      <c r="I11" s="118">
        <f t="shared" si="2"/>
        <v>100</v>
      </c>
      <c r="J11" s="116"/>
    </row>
    <row r="12" spans="1:12" s="83" customFormat="1" ht="17.100000000000001" customHeight="1" x14ac:dyDescent="0.3">
      <c r="A12" s="89">
        <v>2</v>
      </c>
      <c r="B12" s="88" t="s">
        <v>26</v>
      </c>
      <c r="C12" s="89">
        <v>7</v>
      </c>
      <c r="D12" s="89">
        <v>5</v>
      </c>
      <c r="E12" s="90">
        <v>4239160</v>
      </c>
      <c r="F12" s="90">
        <v>2726079.55</v>
      </c>
      <c r="G12" s="90">
        <f t="shared" si="0"/>
        <v>64.307069089159171</v>
      </c>
      <c r="H12" s="90">
        <f t="shared" si="1"/>
        <v>1513080.4500000002</v>
      </c>
      <c r="I12" s="90">
        <f t="shared" si="2"/>
        <v>35.692930910840836</v>
      </c>
      <c r="J12" s="88"/>
    </row>
    <row r="13" spans="1:12" s="81" customFormat="1" ht="17.100000000000001" customHeight="1" x14ac:dyDescent="0.3">
      <c r="A13" s="112">
        <v>2.1</v>
      </c>
      <c r="B13" s="112" t="s">
        <v>136</v>
      </c>
      <c r="C13" s="113">
        <v>1</v>
      </c>
      <c r="D13" s="113">
        <v>1</v>
      </c>
      <c r="E13" s="114">
        <v>1200000</v>
      </c>
      <c r="F13" s="114">
        <v>992473.55</v>
      </c>
      <c r="G13" s="114">
        <f t="shared" si="0"/>
        <v>82.70612916666667</v>
      </c>
      <c r="H13" s="114">
        <f t="shared" si="1"/>
        <v>207526.44999999995</v>
      </c>
      <c r="I13" s="114">
        <f t="shared" si="2"/>
        <v>17.29387083333333</v>
      </c>
      <c r="J13" s="112"/>
    </row>
    <row r="14" spans="1:12" s="81" customFormat="1" ht="17.100000000000001" customHeight="1" x14ac:dyDescent="0.3">
      <c r="A14" s="25">
        <v>2.2000000000000002</v>
      </c>
      <c r="B14" s="25" t="s">
        <v>99</v>
      </c>
      <c r="C14" s="115">
        <v>2</v>
      </c>
      <c r="D14" s="115">
        <v>1</v>
      </c>
      <c r="E14" s="28">
        <v>2699160</v>
      </c>
      <c r="F14" s="28">
        <v>1699160</v>
      </c>
      <c r="G14" s="28">
        <f t="shared" si="0"/>
        <v>62.951436743283097</v>
      </c>
      <c r="H14" s="28">
        <f t="shared" si="1"/>
        <v>1000000</v>
      </c>
      <c r="I14" s="28">
        <f t="shared" si="2"/>
        <v>37.048563256716903</v>
      </c>
      <c r="J14" s="25"/>
      <c r="K14" s="83"/>
      <c r="L14" s="83"/>
    </row>
    <row r="15" spans="1:12" s="83" customFormat="1" ht="17.100000000000001" customHeight="1" x14ac:dyDescent="0.3">
      <c r="A15" s="116">
        <v>2.2999999999999998</v>
      </c>
      <c r="B15" s="116" t="s">
        <v>35</v>
      </c>
      <c r="C15" s="117">
        <v>4</v>
      </c>
      <c r="D15" s="117">
        <v>3</v>
      </c>
      <c r="E15" s="118">
        <v>340000</v>
      </c>
      <c r="F15" s="118">
        <v>34446</v>
      </c>
      <c r="G15" s="118">
        <f t="shared" si="0"/>
        <v>10.131176470588235</v>
      </c>
      <c r="H15" s="118">
        <f t="shared" si="1"/>
        <v>305554</v>
      </c>
      <c r="I15" s="118">
        <f t="shared" si="2"/>
        <v>89.86882352941177</v>
      </c>
      <c r="J15" s="116"/>
      <c r="K15" s="81"/>
      <c r="L15" s="81"/>
    </row>
    <row r="16" spans="1:12" s="83" customFormat="1" ht="17.100000000000001" customHeight="1" x14ac:dyDescent="0.3">
      <c r="A16" s="89">
        <v>3</v>
      </c>
      <c r="B16" s="88" t="s">
        <v>19</v>
      </c>
      <c r="C16" s="89">
        <v>37</v>
      </c>
      <c r="D16" s="89">
        <v>15</v>
      </c>
      <c r="E16" s="90">
        <v>4602700</v>
      </c>
      <c r="F16" s="90">
        <v>2533765.25</v>
      </c>
      <c r="G16" s="90">
        <f t="shared" si="0"/>
        <v>55.049541573424293</v>
      </c>
      <c r="H16" s="90">
        <f t="shared" si="1"/>
        <v>2068934.75</v>
      </c>
      <c r="I16" s="90">
        <f t="shared" si="2"/>
        <v>44.950458426575707</v>
      </c>
      <c r="J16" s="88"/>
    </row>
    <row r="17" spans="1:12" s="81" customFormat="1" ht="17.100000000000001" customHeight="1" x14ac:dyDescent="0.3">
      <c r="A17" s="112">
        <v>3.1</v>
      </c>
      <c r="B17" s="112" t="s">
        <v>83</v>
      </c>
      <c r="C17" s="113">
        <v>2</v>
      </c>
      <c r="D17" s="113">
        <v>2</v>
      </c>
      <c r="E17" s="114">
        <v>759346</v>
      </c>
      <c r="F17" s="114">
        <v>694581.4</v>
      </c>
      <c r="G17" s="114">
        <f t="shared" si="0"/>
        <v>91.471002678620806</v>
      </c>
      <c r="H17" s="114">
        <f t="shared" si="1"/>
        <v>64764.599999999977</v>
      </c>
      <c r="I17" s="114">
        <f t="shared" si="2"/>
        <v>8.528997321379185</v>
      </c>
      <c r="J17" s="112"/>
      <c r="K17" s="83"/>
      <c r="L17" s="83"/>
    </row>
    <row r="18" spans="1:12" s="52" customFormat="1" ht="17.100000000000001" customHeight="1" x14ac:dyDescent="0.3">
      <c r="A18" s="25">
        <v>3.2</v>
      </c>
      <c r="B18" s="25" t="s">
        <v>81</v>
      </c>
      <c r="C18" s="115">
        <v>1</v>
      </c>
      <c r="D18" s="115">
        <v>1</v>
      </c>
      <c r="E18" s="28">
        <v>25660</v>
      </c>
      <c r="F18" s="28">
        <v>20300</v>
      </c>
      <c r="G18" s="28">
        <f t="shared" si="0"/>
        <v>79.111457521434133</v>
      </c>
      <c r="H18" s="28">
        <f t="shared" si="1"/>
        <v>5360</v>
      </c>
      <c r="I18" s="28">
        <f t="shared" si="2"/>
        <v>20.88854247856586</v>
      </c>
      <c r="J18" s="25"/>
    </row>
    <row r="19" spans="1:12" ht="17.100000000000001" customHeight="1" x14ac:dyDescent="0.3">
      <c r="A19" s="25">
        <v>3.3</v>
      </c>
      <c r="B19" s="25" t="s">
        <v>84</v>
      </c>
      <c r="C19" s="115">
        <v>2</v>
      </c>
      <c r="D19" s="115">
        <v>2</v>
      </c>
      <c r="E19" s="28">
        <v>403210</v>
      </c>
      <c r="F19" s="28">
        <v>286878.3</v>
      </c>
      <c r="G19" s="28">
        <f t="shared" si="0"/>
        <v>71.148607425411072</v>
      </c>
      <c r="H19" s="28">
        <f t="shared" si="1"/>
        <v>116331.70000000001</v>
      </c>
      <c r="I19" s="28">
        <f t="shared" si="2"/>
        <v>28.851392574588928</v>
      </c>
      <c r="J19" s="25"/>
      <c r="K19" s="83"/>
      <c r="L19" s="83"/>
    </row>
    <row r="20" spans="1:12" s="52" customFormat="1" ht="17.100000000000001" customHeight="1" x14ac:dyDescent="0.3">
      <c r="A20" s="25">
        <v>3.4</v>
      </c>
      <c r="B20" s="25" t="s">
        <v>80</v>
      </c>
      <c r="C20" s="115">
        <v>1</v>
      </c>
      <c r="D20" s="115">
        <v>1</v>
      </c>
      <c r="E20" s="28">
        <v>255980</v>
      </c>
      <c r="F20" s="28">
        <v>167561.65</v>
      </c>
      <c r="G20" s="28">
        <f t="shared" si="0"/>
        <v>65.458883506523946</v>
      </c>
      <c r="H20" s="28">
        <f t="shared" si="1"/>
        <v>88418.35</v>
      </c>
      <c r="I20" s="28">
        <f t="shared" si="2"/>
        <v>34.541116493476054</v>
      </c>
      <c r="J20" s="25"/>
    </row>
    <row r="21" spans="1:12" s="83" customFormat="1" ht="17.100000000000001" customHeight="1" x14ac:dyDescent="0.3">
      <c r="A21" s="25">
        <v>3.5</v>
      </c>
      <c r="B21" s="25" t="s">
        <v>82</v>
      </c>
      <c r="C21" s="115">
        <v>1</v>
      </c>
      <c r="D21" s="115">
        <v>1</v>
      </c>
      <c r="E21" s="28">
        <v>302826</v>
      </c>
      <c r="F21" s="28">
        <v>173079.9</v>
      </c>
      <c r="G21" s="28">
        <f t="shared" si="0"/>
        <v>57.154900834142381</v>
      </c>
      <c r="H21" s="28">
        <f t="shared" si="1"/>
        <v>129746.1</v>
      </c>
      <c r="I21" s="28">
        <f t="shared" si="2"/>
        <v>42.845099165857619</v>
      </c>
      <c r="J21" s="25"/>
      <c r="K21" s="81"/>
      <c r="L21" s="81"/>
    </row>
    <row r="22" spans="1:12" s="83" customFormat="1" ht="17.100000000000001" customHeight="1" x14ac:dyDescent="0.3">
      <c r="A22" s="25">
        <v>3.6</v>
      </c>
      <c r="B22" s="25" t="s">
        <v>35</v>
      </c>
      <c r="C22" s="115">
        <v>28</v>
      </c>
      <c r="D22" s="115">
        <v>6</v>
      </c>
      <c r="E22" s="28">
        <v>2531600</v>
      </c>
      <c r="F22" s="28">
        <v>1068560</v>
      </c>
      <c r="G22" s="28">
        <f t="shared" si="0"/>
        <v>42.208879759835675</v>
      </c>
      <c r="H22" s="28">
        <f t="shared" si="1"/>
        <v>1463040</v>
      </c>
      <c r="I22" s="28">
        <f t="shared" si="2"/>
        <v>57.791120240164325</v>
      </c>
      <c r="J22" s="25"/>
      <c r="K22" s="81"/>
      <c r="L22" s="81"/>
    </row>
    <row r="23" spans="1:12" s="81" customFormat="1" ht="17.100000000000001" customHeight="1" x14ac:dyDescent="0.3">
      <c r="A23" s="116">
        <v>3.7</v>
      </c>
      <c r="B23" s="116" t="s">
        <v>113</v>
      </c>
      <c r="C23" s="117">
        <v>2</v>
      </c>
      <c r="D23" s="117">
        <v>2</v>
      </c>
      <c r="E23" s="118">
        <v>324078</v>
      </c>
      <c r="F23" s="118">
        <v>122804</v>
      </c>
      <c r="G23" s="118">
        <f t="shared" si="0"/>
        <v>37.893346663457564</v>
      </c>
      <c r="H23" s="118">
        <f t="shared" si="1"/>
        <v>201274</v>
      </c>
      <c r="I23" s="118">
        <f t="shared" si="2"/>
        <v>62.106653336542436</v>
      </c>
      <c r="J23" s="116"/>
      <c r="K23" s="105"/>
      <c r="L23" s="105"/>
    </row>
    <row r="24" spans="1:12" s="83" customFormat="1" ht="17.100000000000001" customHeight="1" x14ac:dyDescent="0.3">
      <c r="A24" s="89">
        <v>4</v>
      </c>
      <c r="B24" s="88" t="s">
        <v>22</v>
      </c>
      <c r="C24" s="89">
        <v>54</v>
      </c>
      <c r="D24" s="89">
        <v>31</v>
      </c>
      <c r="E24" s="90">
        <v>4180488</v>
      </c>
      <c r="F24" s="90">
        <v>2051442.56</v>
      </c>
      <c r="G24" s="90">
        <f t="shared" si="0"/>
        <v>49.071844244021271</v>
      </c>
      <c r="H24" s="90">
        <f t="shared" si="1"/>
        <v>2129045.44</v>
      </c>
      <c r="I24" s="90">
        <f t="shared" si="2"/>
        <v>50.928155755978729</v>
      </c>
      <c r="J24" s="88"/>
    </row>
    <row r="25" spans="1:12" s="81" customFormat="1" ht="17.100000000000001" customHeight="1" x14ac:dyDescent="0.3">
      <c r="A25" s="112">
        <v>4.0999999999999996</v>
      </c>
      <c r="B25" s="112" t="s">
        <v>50</v>
      </c>
      <c r="C25" s="113">
        <v>2</v>
      </c>
      <c r="D25" s="113">
        <v>1</v>
      </c>
      <c r="E25" s="114">
        <v>651680</v>
      </c>
      <c r="F25" s="114">
        <v>624800</v>
      </c>
      <c r="G25" s="114">
        <f t="shared" si="0"/>
        <v>95.875276209182417</v>
      </c>
      <c r="H25" s="114">
        <f t="shared" si="1"/>
        <v>26880</v>
      </c>
      <c r="I25" s="114">
        <f t="shared" si="2"/>
        <v>4.1247237908175789</v>
      </c>
      <c r="J25" s="112"/>
    </row>
    <row r="26" spans="1:12" s="83" customFormat="1" ht="17.100000000000001" customHeight="1" x14ac:dyDescent="0.3">
      <c r="A26" s="25">
        <v>4.2</v>
      </c>
      <c r="B26" s="25" t="s">
        <v>48</v>
      </c>
      <c r="C26" s="115">
        <v>1</v>
      </c>
      <c r="D26" s="115">
        <v>1</v>
      </c>
      <c r="E26" s="28">
        <v>61600</v>
      </c>
      <c r="F26" s="28">
        <v>50795</v>
      </c>
      <c r="G26" s="28">
        <f t="shared" si="0"/>
        <v>82.459415584415581</v>
      </c>
      <c r="H26" s="28">
        <f t="shared" si="1"/>
        <v>10805</v>
      </c>
      <c r="I26" s="28">
        <f t="shared" si="2"/>
        <v>17.540584415584416</v>
      </c>
      <c r="J26" s="25"/>
    </row>
    <row r="27" spans="1:12" s="81" customFormat="1" ht="17.100000000000001" customHeight="1" x14ac:dyDescent="0.3">
      <c r="A27" s="25">
        <v>4.3</v>
      </c>
      <c r="B27" s="25" t="s">
        <v>102</v>
      </c>
      <c r="C27" s="115">
        <v>4</v>
      </c>
      <c r="D27" s="115">
        <v>3</v>
      </c>
      <c r="E27" s="28">
        <v>137760</v>
      </c>
      <c r="F27" s="28">
        <v>110000</v>
      </c>
      <c r="G27" s="28">
        <f t="shared" si="0"/>
        <v>79.849012775842041</v>
      </c>
      <c r="H27" s="28">
        <f t="shared" si="1"/>
        <v>27760</v>
      </c>
      <c r="I27" s="28">
        <f t="shared" si="2"/>
        <v>20.150987224157955</v>
      </c>
      <c r="J27" s="25"/>
    </row>
    <row r="28" spans="1:12" s="81" customFormat="1" ht="17.100000000000001" customHeight="1" x14ac:dyDescent="0.3">
      <c r="A28" s="25">
        <v>4.4000000000000004</v>
      </c>
      <c r="B28" s="25" t="s">
        <v>43</v>
      </c>
      <c r="C28" s="115">
        <v>2</v>
      </c>
      <c r="D28" s="115">
        <v>2</v>
      </c>
      <c r="E28" s="28">
        <v>142240</v>
      </c>
      <c r="F28" s="28">
        <v>110240</v>
      </c>
      <c r="G28" s="28">
        <f t="shared" si="0"/>
        <v>77.502812148481439</v>
      </c>
      <c r="H28" s="28">
        <f t="shared" si="1"/>
        <v>32000</v>
      </c>
      <c r="I28" s="28">
        <f t="shared" si="2"/>
        <v>22.497187851518561</v>
      </c>
      <c r="J28" s="25"/>
    </row>
    <row r="29" spans="1:12" s="81" customFormat="1" ht="17.100000000000001" customHeight="1" x14ac:dyDescent="0.3">
      <c r="A29" s="25">
        <v>4.5</v>
      </c>
      <c r="B29" s="25" t="s">
        <v>46</v>
      </c>
      <c r="C29" s="115">
        <v>7</v>
      </c>
      <c r="D29" s="115">
        <v>4</v>
      </c>
      <c r="E29" s="28">
        <v>222988</v>
      </c>
      <c r="F29" s="28">
        <v>140400</v>
      </c>
      <c r="G29" s="28">
        <f t="shared" si="0"/>
        <v>62.963029400685237</v>
      </c>
      <c r="H29" s="28">
        <f t="shared" si="1"/>
        <v>82588</v>
      </c>
      <c r="I29" s="28">
        <f t="shared" si="2"/>
        <v>37.036970599314763</v>
      </c>
      <c r="J29" s="25"/>
    </row>
    <row r="30" spans="1:12" s="83" customFormat="1" ht="17.100000000000001" customHeight="1" x14ac:dyDescent="0.3">
      <c r="A30" s="25">
        <v>4.5999999999999996</v>
      </c>
      <c r="B30" s="25" t="s">
        <v>35</v>
      </c>
      <c r="C30" s="115">
        <v>16</v>
      </c>
      <c r="D30" s="115">
        <v>10</v>
      </c>
      <c r="E30" s="28">
        <v>1626060</v>
      </c>
      <c r="F30" s="28">
        <v>825549.56</v>
      </c>
      <c r="G30" s="28">
        <f t="shared" si="0"/>
        <v>50.769932228823045</v>
      </c>
      <c r="H30" s="28">
        <f t="shared" si="1"/>
        <v>800510.44</v>
      </c>
      <c r="I30" s="28">
        <f t="shared" si="2"/>
        <v>49.230067771176955</v>
      </c>
      <c r="J30" s="25"/>
      <c r="K30" s="81"/>
      <c r="L30" s="81"/>
    </row>
    <row r="31" spans="1:12" s="81" customFormat="1" ht="17.100000000000001" customHeight="1" x14ac:dyDescent="0.3">
      <c r="A31" s="25">
        <v>4.7</v>
      </c>
      <c r="B31" s="25" t="s">
        <v>44</v>
      </c>
      <c r="C31" s="115">
        <v>5</v>
      </c>
      <c r="D31" s="115">
        <v>3</v>
      </c>
      <c r="E31" s="28">
        <v>144010</v>
      </c>
      <c r="F31" s="28">
        <v>53337</v>
      </c>
      <c r="G31" s="28">
        <f t="shared" si="0"/>
        <v>37.037011318658429</v>
      </c>
      <c r="H31" s="28">
        <f t="shared" si="1"/>
        <v>90673</v>
      </c>
      <c r="I31" s="28">
        <f t="shared" si="2"/>
        <v>62.962988681341571</v>
      </c>
      <c r="J31" s="25"/>
      <c r="K31" s="83"/>
      <c r="L31" s="83"/>
    </row>
    <row r="32" spans="1:12" s="81" customFormat="1" ht="17.100000000000001" customHeight="1" x14ac:dyDescent="0.3">
      <c r="A32" s="25">
        <v>4.8</v>
      </c>
      <c r="B32" s="25" t="s">
        <v>131</v>
      </c>
      <c r="C32" s="115">
        <v>2</v>
      </c>
      <c r="D32" s="115">
        <v>1</v>
      </c>
      <c r="E32" s="28">
        <v>53670</v>
      </c>
      <c r="F32" s="28">
        <v>18100</v>
      </c>
      <c r="G32" s="28">
        <f t="shared" si="0"/>
        <v>33.724613378051053</v>
      </c>
      <c r="H32" s="28">
        <f t="shared" si="1"/>
        <v>35570</v>
      </c>
      <c r="I32" s="28">
        <f t="shared" si="2"/>
        <v>66.275386621948954</v>
      </c>
      <c r="J32" s="25"/>
    </row>
    <row r="33" spans="1:12" s="81" customFormat="1" ht="17.100000000000001" customHeight="1" x14ac:dyDescent="0.3">
      <c r="A33" s="25">
        <v>4.9000000000000004</v>
      </c>
      <c r="B33" s="25" t="s">
        <v>52</v>
      </c>
      <c r="C33" s="115">
        <v>2</v>
      </c>
      <c r="D33" s="115">
        <v>1</v>
      </c>
      <c r="E33" s="28">
        <v>90720</v>
      </c>
      <c r="F33" s="28">
        <v>30406</v>
      </c>
      <c r="G33" s="28">
        <f t="shared" si="0"/>
        <v>33.516313932980601</v>
      </c>
      <c r="H33" s="28">
        <f t="shared" si="1"/>
        <v>60314</v>
      </c>
      <c r="I33" s="28">
        <f t="shared" si="2"/>
        <v>66.483686067019406</v>
      </c>
      <c r="J33" s="25"/>
      <c r="K33" s="83"/>
      <c r="L33" s="83"/>
    </row>
    <row r="34" spans="1:12" s="83" customFormat="1" ht="17.100000000000001" customHeight="1" x14ac:dyDescent="0.3">
      <c r="A34" s="119">
        <v>4.0999999999999996</v>
      </c>
      <c r="B34" s="25" t="s">
        <v>45</v>
      </c>
      <c r="C34" s="115">
        <v>3</v>
      </c>
      <c r="D34" s="115">
        <v>1</v>
      </c>
      <c r="E34" s="28">
        <v>83440</v>
      </c>
      <c r="F34" s="28">
        <v>22160</v>
      </c>
      <c r="G34" s="28">
        <f t="shared" si="0"/>
        <v>26.558005752636625</v>
      </c>
      <c r="H34" s="28">
        <f t="shared" si="1"/>
        <v>61280</v>
      </c>
      <c r="I34" s="28">
        <f t="shared" si="2"/>
        <v>73.441994247363368</v>
      </c>
      <c r="J34" s="25"/>
      <c r="K34" s="81"/>
      <c r="L34" s="81"/>
    </row>
    <row r="35" spans="1:12" s="81" customFormat="1" ht="17.100000000000001" customHeight="1" x14ac:dyDescent="0.3">
      <c r="A35" s="25">
        <v>4.1100000000000003</v>
      </c>
      <c r="B35" s="25" t="s">
        <v>42</v>
      </c>
      <c r="C35" s="115">
        <v>9</v>
      </c>
      <c r="D35" s="115">
        <v>4</v>
      </c>
      <c r="E35" s="28">
        <v>917594</v>
      </c>
      <c r="F35" s="28">
        <v>65655</v>
      </c>
      <c r="G35" s="28">
        <f t="shared" si="0"/>
        <v>7.1551252514728736</v>
      </c>
      <c r="H35" s="28">
        <f t="shared" si="1"/>
        <v>851939</v>
      </c>
      <c r="I35" s="28">
        <f t="shared" si="2"/>
        <v>92.844874748527133</v>
      </c>
      <c r="J35" s="25"/>
    </row>
    <row r="36" spans="1:12" s="81" customFormat="1" ht="17.100000000000001" customHeight="1" x14ac:dyDescent="0.3">
      <c r="A36" s="116">
        <v>4.12</v>
      </c>
      <c r="B36" s="116" t="s">
        <v>47</v>
      </c>
      <c r="C36" s="117">
        <v>1</v>
      </c>
      <c r="D36" s="117">
        <v>0</v>
      </c>
      <c r="E36" s="118">
        <v>48726</v>
      </c>
      <c r="F36" s="118">
        <v>0</v>
      </c>
      <c r="G36" s="118">
        <f t="shared" si="0"/>
        <v>0</v>
      </c>
      <c r="H36" s="118">
        <f t="shared" si="1"/>
        <v>48726</v>
      </c>
      <c r="I36" s="118">
        <f t="shared" si="2"/>
        <v>100</v>
      </c>
      <c r="J36" s="116"/>
    </row>
    <row r="37" spans="1:12" s="83" customFormat="1" ht="17.100000000000001" customHeight="1" x14ac:dyDescent="0.3">
      <c r="A37" s="89">
        <v>5</v>
      </c>
      <c r="B37" s="88" t="s">
        <v>15</v>
      </c>
      <c r="C37" s="89">
        <v>59</v>
      </c>
      <c r="D37" s="89">
        <v>19</v>
      </c>
      <c r="E37" s="90">
        <f>SUM(E38:E48)</f>
        <v>491101052</v>
      </c>
      <c r="F37" s="90">
        <v>192786683.97</v>
      </c>
      <c r="G37" s="90">
        <f t="shared" ref="G37:G104" si="3">F37*100/E37</f>
        <v>39.256011198689102</v>
      </c>
      <c r="H37" s="90">
        <f t="shared" ref="H37:H104" si="4">E37-F37</f>
        <v>298314368.02999997</v>
      </c>
      <c r="I37" s="90">
        <f t="shared" ref="I37:I104" si="5">H37*100/E37</f>
        <v>60.743988801310891</v>
      </c>
      <c r="J37" s="88"/>
    </row>
    <row r="38" spans="1:12" s="81" customFormat="1" ht="17.100000000000001" customHeight="1" x14ac:dyDescent="0.3">
      <c r="A38" s="112">
        <v>5.0999999999999996</v>
      </c>
      <c r="B38" s="112" t="s">
        <v>55</v>
      </c>
      <c r="C38" s="113">
        <v>1</v>
      </c>
      <c r="D38" s="113">
        <v>1</v>
      </c>
      <c r="E38" s="114">
        <v>150000</v>
      </c>
      <c r="F38" s="114">
        <v>75000</v>
      </c>
      <c r="G38" s="114">
        <f t="shared" ref="G38:G69" si="6">F38*100/E38</f>
        <v>50</v>
      </c>
      <c r="H38" s="114">
        <f t="shared" ref="H38:H69" si="7">E38-F38</f>
        <v>75000</v>
      </c>
      <c r="I38" s="114">
        <f t="shared" ref="I38:I69" si="8">H38*100/E38</f>
        <v>50</v>
      </c>
      <c r="J38" s="112"/>
    </row>
    <row r="39" spans="1:12" s="81" customFormat="1" ht="17.100000000000001" customHeight="1" x14ac:dyDescent="0.3">
      <c r="A39" s="25">
        <v>5.2</v>
      </c>
      <c r="B39" s="25" t="s">
        <v>106</v>
      </c>
      <c r="C39" s="115">
        <v>3</v>
      </c>
      <c r="D39" s="115">
        <v>2</v>
      </c>
      <c r="E39" s="28">
        <v>305711520</v>
      </c>
      <c r="F39" s="28">
        <v>128403182.37</v>
      </c>
      <c r="G39" s="28">
        <f t="shared" si="6"/>
        <v>42.001420937621191</v>
      </c>
      <c r="H39" s="28">
        <f t="shared" si="7"/>
        <v>177308337.63</v>
      </c>
      <c r="I39" s="28">
        <f t="shared" si="8"/>
        <v>57.998579062378809</v>
      </c>
      <c r="J39" s="25"/>
      <c r="K39" s="83"/>
      <c r="L39" s="83"/>
    </row>
    <row r="40" spans="1:12" s="83" customFormat="1" ht="17.100000000000001" customHeight="1" x14ac:dyDescent="0.3">
      <c r="A40" s="25">
        <v>5.3</v>
      </c>
      <c r="B40" s="25" t="s">
        <v>57</v>
      </c>
      <c r="C40" s="115">
        <v>13</v>
      </c>
      <c r="D40" s="115">
        <v>10</v>
      </c>
      <c r="E40" s="28">
        <v>175478940</v>
      </c>
      <c r="F40" s="28">
        <v>64070883</v>
      </c>
      <c r="G40" s="28">
        <f t="shared" si="6"/>
        <v>36.512007081875467</v>
      </c>
      <c r="H40" s="28">
        <f t="shared" si="7"/>
        <v>111408057</v>
      </c>
      <c r="I40" s="28">
        <f t="shared" si="8"/>
        <v>63.487992918124533</v>
      </c>
      <c r="J40" s="25"/>
    </row>
    <row r="41" spans="1:12" s="81" customFormat="1" ht="17.100000000000001" customHeight="1" x14ac:dyDescent="0.3">
      <c r="A41" s="25">
        <v>5.4</v>
      </c>
      <c r="B41" s="25" t="s">
        <v>36</v>
      </c>
      <c r="C41" s="115">
        <v>1</v>
      </c>
      <c r="D41" s="115">
        <v>1</v>
      </c>
      <c r="E41" s="28">
        <v>589000</v>
      </c>
      <c r="F41" s="28">
        <v>123937.5</v>
      </c>
      <c r="G41" s="28">
        <f t="shared" si="6"/>
        <v>21.042020373514433</v>
      </c>
      <c r="H41" s="28">
        <f t="shared" si="7"/>
        <v>465062.5</v>
      </c>
      <c r="I41" s="28">
        <f t="shared" si="8"/>
        <v>78.957979626485567</v>
      </c>
      <c r="J41" s="25"/>
      <c r="K41" s="83"/>
      <c r="L41" s="83"/>
    </row>
    <row r="42" spans="1:12" s="83" customFormat="1" ht="17.100000000000001" customHeight="1" x14ac:dyDescent="0.3">
      <c r="A42" s="25">
        <v>5.5</v>
      </c>
      <c r="B42" s="25" t="s">
        <v>53</v>
      </c>
      <c r="C42" s="115">
        <v>6</v>
      </c>
      <c r="D42" s="115">
        <v>3</v>
      </c>
      <c r="E42" s="28">
        <v>600000</v>
      </c>
      <c r="F42" s="28">
        <v>60735</v>
      </c>
      <c r="G42" s="28">
        <f t="shared" si="6"/>
        <v>10.1225</v>
      </c>
      <c r="H42" s="28">
        <f t="shared" si="7"/>
        <v>539265</v>
      </c>
      <c r="I42" s="28">
        <f t="shared" si="8"/>
        <v>89.877499999999998</v>
      </c>
      <c r="J42" s="25"/>
      <c r="K42" s="81"/>
      <c r="L42" s="81"/>
    </row>
    <row r="43" spans="1:12" s="83" customFormat="1" ht="17.100000000000001" customHeight="1" x14ac:dyDescent="0.3">
      <c r="A43" s="25">
        <v>5.6</v>
      </c>
      <c r="B43" s="25" t="s">
        <v>54</v>
      </c>
      <c r="C43" s="115">
        <v>6</v>
      </c>
      <c r="D43" s="115">
        <v>1</v>
      </c>
      <c r="E43" s="28">
        <v>921700</v>
      </c>
      <c r="F43" s="28">
        <v>21946.1</v>
      </c>
      <c r="G43" s="28">
        <f t="shared" si="6"/>
        <v>2.381045893457741</v>
      </c>
      <c r="H43" s="28">
        <f t="shared" si="7"/>
        <v>899753.9</v>
      </c>
      <c r="I43" s="28">
        <f t="shared" si="8"/>
        <v>97.618954106542262</v>
      </c>
      <c r="J43" s="25"/>
      <c r="K43" s="81"/>
      <c r="L43" s="81"/>
    </row>
    <row r="44" spans="1:12" s="81" customFormat="1" ht="17.100000000000001" customHeight="1" x14ac:dyDescent="0.3">
      <c r="A44" s="25">
        <v>5.7</v>
      </c>
      <c r="B44" s="25" t="s">
        <v>37</v>
      </c>
      <c r="C44" s="115">
        <v>20</v>
      </c>
      <c r="D44" s="115">
        <v>1</v>
      </c>
      <c r="E44" s="28">
        <f>7235542-120000</f>
        <v>7115542</v>
      </c>
      <c r="F44" s="28">
        <v>31000</v>
      </c>
      <c r="G44" s="28">
        <f t="shared" si="6"/>
        <v>0.43566603921387859</v>
      </c>
      <c r="H44" s="28">
        <f t="shared" si="7"/>
        <v>7084542</v>
      </c>
      <c r="I44" s="28">
        <f t="shared" si="8"/>
        <v>99.564333960786115</v>
      </c>
      <c r="J44" s="25"/>
      <c r="K44" s="52"/>
      <c r="L44" s="52"/>
    </row>
    <row r="45" spans="1:12" s="83" customFormat="1" ht="17.100000000000001" customHeight="1" x14ac:dyDescent="0.3">
      <c r="A45" s="25">
        <v>5.8</v>
      </c>
      <c r="B45" s="25" t="s">
        <v>35</v>
      </c>
      <c r="C45" s="115">
        <v>4</v>
      </c>
      <c r="D45" s="115">
        <v>0</v>
      </c>
      <c r="E45" s="28">
        <v>258950</v>
      </c>
      <c r="F45" s="28">
        <v>0</v>
      </c>
      <c r="G45" s="28">
        <f t="shared" si="6"/>
        <v>0</v>
      </c>
      <c r="H45" s="28">
        <f t="shared" si="7"/>
        <v>258950</v>
      </c>
      <c r="I45" s="28">
        <f t="shared" si="8"/>
        <v>100</v>
      </c>
      <c r="J45" s="25"/>
      <c r="K45" s="81"/>
      <c r="L45" s="81"/>
    </row>
    <row r="46" spans="1:12" s="52" customFormat="1" ht="17.100000000000001" customHeight="1" x14ac:dyDescent="0.3">
      <c r="A46" s="25">
        <v>5.9</v>
      </c>
      <c r="B46" s="25" t="s">
        <v>104</v>
      </c>
      <c r="C46" s="115">
        <v>1</v>
      </c>
      <c r="D46" s="115">
        <v>0</v>
      </c>
      <c r="E46" s="28">
        <v>80000</v>
      </c>
      <c r="F46" s="28">
        <v>0</v>
      </c>
      <c r="G46" s="28">
        <f t="shared" si="6"/>
        <v>0</v>
      </c>
      <c r="H46" s="28">
        <f t="shared" si="7"/>
        <v>80000</v>
      </c>
      <c r="I46" s="28">
        <f t="shared" si="8"/>
        <v>100</v>
      </c>
      <c r="J46" s="25"/>
      <c r="K46" s="83"/>
      <c r="L46" s="83"/>
    </row>
    <row r="47" spans="1:12" s="52" customFormat="1" ht="17.100000000000001" customHeight="1" x14ac:dyDescent="0.3">
      <c r="A47" s="119">
        <v>5.0999999999999996</v>
      </c>
      <c r="B47" s="25" t="s">
        <v>58</v>
      </c>
      <c r="C47" s="115">
        <v>3</v>
      </c>
      <c r="D47" s="115">
        <v>0</v>
      </c>
      <c r="E47" s="28">
        <v>119800</v>
      </c>
      <c r="F47" s="28">
        <v>0</v>
      </c>
      <c r="G47" s="28">
        <f t="shared" si="6"/>
        <v>0</v>
      </c>
      <c r="H47" s="28">
        <f t="shared" si="7"/>
        <v>119800</v>
      </c>
      <c r="I47" s="28">
        <f t="shared" si="8"/>
        <v>100</v>
      </c>
      <c r="J47" s="25"/>
    </row>
    <row r="48" spans="1:12" s="83" customFormat="1" ht="17.100000000000001" customHeight="1" x14ac:dyDescent="0.3">
      <c r="A48" s="116">
        <v>5.1100000000000003</v>
      </c>
      <c r="B48" s="116" t="s">
        <v>56</v>
      </c>
      <c r="C48" s="117">
        <v>1</v>
      </c>
      <c r="D48" s="117">
        <v>0</v>
      </c>
      <c r="E48" s="118">
        <v>75600</v>
      </c>
      <c r="F48" s="118">
        <v>0</v>
      </c>
      <c r="G48" s="118">
        <f t="shared" si="6"/>
        <v>0</v>
      </c>
      <c r="H48" s="118">
        <f t="shared" si="7"/>
        <v>75600</v>
      </c>
      <c r="I48" s="118">
        <f t="shared" si="8"/>
        <v>100</v>
      </c>
      <c r="J48" s="116"/>
    </row>
    <row r="49" spans="1:12" s="83" customFormat="1" ht="17.100000000000001" customHeight="1" x14ac:dyDescent="0.3">
      <c r="A49" s="89">
        <v>6</v>
      </c>
      <c r="B49" s="88" t="s">
        <v>23</v>
      </c>
      <c r="C49" s="89">
        <v>29</v>
      </c>
      <c r="D49" s="89">
        <v>9</v>
      </c>
      <c r="E49" s="90">
        <v>2828200</v>
      </c>
      <c r="F49" s="90">
        <v>856024</v>
      </c>
      <c r="G49" s="90">
        <f t="shared" si="6"/>
        <v>30.267449261014072</v>
      </c>
      <c r="H49" s="90">
        <f t="shared" si="7"/>
        <v>1972176</v>
      </c>
      <c r="I49" s="90">
        <f t="shared" si="8"/>
        <v>69.732550738985921</v>
      </c>
      <c r="J49" s="88"/>
    </row>
    <row r="50" spans="1:12" s="83" customFormat="1" ht="17.100000000000001" customHeight="1" x14ac:dyDescent="0.3">
      <c r="A50" s="112">
        <v>6.1</v>
      </c>
      <c r="B50" s="112" t="s">
        <v>49</v>
      </c>
      <c r="C50" s="113">
        <v>5</v>
      </c>
      <c r="D50" s="113">
        <v>3</v>
      </c>
      <c r="E50" s="114">
        <v>1049800</v>
      </c>
      <c r="F50" s="114">
        <v>363184</v>
      </c>
      <c r="G50" s="114">
        <f t="shared" si="6"/>
        <v>34.595542008001523</v>
      </c>
      <c r="H50" s="114">
        <f t="shared" si="7"/>
        <v>686616</v>
      </c>
      <c r="I50" s="114">
        <f t="shared" si="8"/>
        <v>65.40445799199847</v>
      </c>
      <c r="J50" s="112"/>
      <c r="K50" s="81"/>
      <c r="L50" s="81"/>
    </row>
    <row r="51" spans="1:12" s="81" customFormat="1" ht="17.100000000000001" customHeight="1" x14ac:dyDescent="0.3">
      <c r="A51" s="116">
        <v>6.2</v>
      </c>
      <c r="B51" s="116" t="s">
        <v>35</v>
      </c>
      <c r="C51" s="117">
        <v>24</v>
      </c>
      <c r="D51" s="117">
        <v>6</v>
      </c>
      <c r="E51" s="118">
        <v>1778400</v>
      </c>
      <c r="F51" s="118">
        <v>492840</v>
      </c>
      <c r="G51" s="118">
        <f t="shared" si="6"/>
        <v>27.712550607287451</v>
      </c>
      <c r="H51" s="118">
        <f t="shared" si="7"/>
        <v>1285560</v>
      </c>
      <c r="I51" s="118">
        <f t="shared" si="8"/>
        <v>72.287449392712546</v>
      </c>
      <c r="J51" s="116"/>
      <c r="K51" s="83"/>
      <c r="L51" s="83"/>
    </row>
    <row r="52" spans="1:12" s="83" customFormat="1" ht="17.100000000000001" customHeight="1" x14ac:dyDescent="0.3">
      <c r="A52" s="89">
        <v>7</v>
      </c>
      <c r="B52" s="88" t="s">
        <v>17</v>
      </c>
      <c r="C52" s="89">
        <v>4</v>
      </c>
      <c r="D52" s="89">
        <v>3</v>
      </c>
      <c r="E52" s="90">
        <v>520000</v>
      </c>
      <c r="F52" s="90">
        <v>156906</v>
      </c>
      <c r="G52" s="90">
        <f t="shared" si="6"/>
        <v>30.174230769230768</v>
      </c>
      <c r="H52" s="90">
        <f t="shared" si="7"/>
        <v>363094</v>
      </c>
      <c r="I52" s="90">
        <f t="shared" si="8"/>
        <v>69.825769230769225</v>
      </c>
      <c r="J52" s="88"/>
    </row>
    <row r="53" spans="1:12" s="83" customFormat="1" ht="17.100000000000001" customHeight="1" x14ac:dyDescent="0.3">
      <c r="A53" s="112">
        <v>7.1</v>
      </c>
      <c r="B53" s="112" t="s">
        <v>93</v>
      </c>
      <c r="C53" s="113">
        <v>2</v>
      </c>
      <c r="D53" s="113">
        <v>2</v>
      </c>
      <c r="E53" s="114">
        <v>420000</v>
      </c>
      <c r="F53" s="114">
        <v>129606</v>
      </c>
      <c r="G53" s="114">
        <f t="shared" si="6"/>
        <v>30.85857142857143</v>
      </c>
      <c r="H53" s="114">
        <f t="shared" si="7"/>
        <v>290394</v>
      </c>
      <c r="I53" s="114">
        <f t="shared" si="8"/>
        <v>69.141428571428577</v>
      </c>
      <c r="J53" s="112"/>
      <c r="K53" s="81"/>
      <c r="L53" s="81"/>
    </row>
    <row r="54" spans="1:12" s="81" customFormat="1" ht="17.100000000000001" customHeight="1" x14ac:dyDescent="0.3">
      <c r="A54" s="116">
        <v>7.2</v>
      </c>
      <c r="B54" s="116" t="s">
        <v>35</v>
      </c>
      <c r="C54" s="117">
        <v>2</v>
      </c>
      <c r="D54" s="117">
        <v>1</v>
      </c>
      <c r="E54" s="118">
        <v>100000</v>
      </c>
      <c r="F54" s="118">
        <v>27300</v>
      </c>
      <c r="G54" s="118">
        <f t="shared" si="6"/>
        <v>27.3</v>
      </c>
      <c r="H54" s="118">
        <f t="shared" si="7"/>
        <v>72700</v>
      </c>
      <c r="I54" s="118">
        <f t="shared" si="8"/>
        <v>72.7</v>
      </c>
      <c r="J54" s="116"/>
      <c r="K54" s="83"/>
      <c r="L54" s="83"/>
    </row>
    <row r="55" spans="1:12" s="83" customFormat="1" ht="17.100000000000001" customHeight="1" x14ac:dyDescent="0.3">
      <c r="A55" s="89">
        <v>8</v>
      </c>
      <c r="B55" s="88" t="s">
        <v>18</v>
      </c>
      <c r="C55" s="89">
        <v>71</v>
      </c>
      <c r="D55" s="89">
        <v>31</v>
      </c>
      <c r="E55" s="90">
        <v>4689500</v>
      </c>
      <c r="F55" s="90">
        <v>1387859.8</v>
      </c>
      <c r="G55" s="90">
        <f t="shared" si="6"/>
        <v>29.595048512634609</v>
      </c>
      <c r="H55" s="90">
        <f t="shared" si="7"/>
        <v>3301640.2</v>
      </c>
      <c r="I55" s="90">
        <f t="shared" si="8"/>
        <v>70.404951487365395</v>
      </c>
      <c r="J55" s="88"/>
    </row>
    <row r="56" spans="1:12" s="81" customFormat="1" ht="17.100000000000001" customHeight="1" x14ac:dyDescent="0.3">
      <c r="A56" s="112">
        <v>8.1</v>
      </c>
      <c r="B56" s="112" t="s">
        <v>45</v>
      </c>
      <c r="C56" s="113">
        <v>5</v>
      </c>
      <c r="D56" s="113">
        <v>5</v>
      </c>
      <c r="E56" s="114">
        <v>154325</v>
      </c>
      <c r="F56" s="114">
        <v>154325</v>
      </c>
      <c r="G56" s="114">
        <f t="shared" si="6"/>
        <v>100</v>
      </c>
      <c r="H56" s="114">
        <f t="shared" si="7"/>
        <v>0</v>
      </c>
      <c r="I56" s="114">
        <f t="shared" si="8"/>
        <v>0</v>
      </c>
      <c r="J56" s="112"/>
    </row>
    <row r="57" spans="1:12" s="81" customFormat="1" ht="17.100000000000001" customHeight="1" x14ac:dyDescent="0.3">
      <c r="A57" s="25">
        <v>8.1999999999999993</v>
      </c>
      <c r="B57" s="25" t="s">
        <v>69</v>
      </c>
      <c r="C57" s="115">
        <v>1</v>
      </c>
      <c r="D57" s="115">
        <v>1</v>
      </c>
      <c r="E57" s="28">
        <v>30000</v>
      </c>
      <c r="F57" s="28">
        <v>30000</v>
      </c>
      <c r="G57" s="28">
        <f t="shared" si="6"/>
        <v>100</v>
      </c>
      <c r="H57" s="28">
        <f t="shared" si="7"/>
        <v>0</v>
      </c>
      <c r="I57" s="28">
        <f t="shared" si="8"/>
        <v>0</v>
      </c>
      <c r="J57" s="25"/>
      <c r="K57" s="83"/>
      <c r="L57" s="83"/>
    </row>
    <row r="58" spans="1:12" s="81" customFormat="1" ht="17.100000000000001" customHeight="1" x14ac:dyDescent="0.3">
      <c r="A58" s="25">
        <v>8.3000000000000007</v>
      </c>
      <c r="B58" s="25" t="s">
        <v>74</v>
      </c>
      <c r="C58" s="115">
        <v>4</v>
      </c>
      <c r="D58" s="115">
        <v>2</v>
      </c>
      <c r="E58" s="28">
        <v>130700</v>
      </c>
      <c r="F58" s="28">
        <v>70350</v>
      </c>
      <c r="G58" s="28">
        <f t="shared" si="6"/>
        <v>53.825554705432289</v>
      </c>
      <c r="H58" s="28">
        <f t="shared" si="7"/>
        <v>60350</v>
      </c>
      <c r="I58" s="28">
        <f t="shared" si="8"/>
        <v>46.174445294567711</v>
      </c>
      <c r="J58" s="25"/>
    </row>
    <row r="59" spans="1:12" s="81" customFormat="1" ht="17.100000000000001" customHeight="1" x14ac:dyDescent="0.3">
      <c r="A59" s="25">
        <v>8.4</v>
      </c>
      <c r="B59" s="25" t="s">
        <v>68</v>
      </c>
      <c r="C59" s="115">
        <v>5</v>
      </c>
      <c r="D59" s="115">
        <v>3</v>
      </c>
      <c r="E59" s="28">
        <v>154875</v>
      </c>
      <c r="F59" s="28">
        <v>81038</v>
      </c>
      <c r="G59" s="28">
        <f t="shared" si="6"/>
        <v>52.324778046811943</v>
      </c>
      <c r="H59" s="28">
        <f t="shared" si="7"/>
        <v>73837</v>
      </c>
      <c r="I59" s="28">
        <f t="shared" si="8"/>
        <v>47.675221953188057</v>
      </c>
      <c r="J59" s="25"/>
      <c r="K59" s="83"/>
      <c r="L59" s="83"/>
    </row>
    <row r="60" spans="1:12" s="81" customFormat="1" ht="17.100000000000001" customHeight="1" x14ac:dyDescent="0.3">
      <c r="A60" s="25">
        <v>8.5</v>
      </c>
      <c r="B60" s="25" t="s">
        <v>67</v>
      </c>
      <c r="C60" s="115">
        <v>6</v>
      </c>
      <c r="D60" s="115">
        <v>3</v>
      </c>
      <c r="E60" s="28">
        <v>133850</v>
      </c>
      <c r="F60" s="28">
        <v>63850</v>
      </c>
      <c r="G60" s="28">
        <f t="shared" si="6"/>
        <v>47.702652222637283</v>
      </c>
      <c r="H60" s="28">
        <f t="shared" si="7"/>
        <v>70000</v>
      </c>
      <c r="I60" s="28">
        <f t="shared" si="8"/>
        <v>52.297347777362717</v>
      </c>
      <c r="J60" s="25"/>
    </row>
    <row r="61" spans="1:12" s="83" customFormat="1" ht="17.100000000000001" customHeight="1" x14ac:dyDescent="0.3">
      <c r="A61" s="25">
        <v>8.6</v>
      </c>
      <c r="B61" s="25" t="s">
        <v>71</v>
      </c>
      <c r="C61" s="115">
        <v>4</v>
      </c>
      <c r="D61" s="115">
        <v>2</v>
      </c>
      <c r="E61" s="28">
        <v>160650</v>
      </c>
      <c r="F61" s="28">
        <v>75000</v>
      </c>
      <c r="G61" s="28">
        <f t="shared" si="6"/>
        <v>46.685340802987859</v>
      </c>
      <c r="H61" s="28">
        <f t="shared" si="7"/>
        <v>85650</v>
      </c>
      <c r="I61" s="28">
        <f t="shared" si="8"/>
        <v>53.314659197012141</v>
      </c>
      <c r="J61" s="25"/>
      <c r="K61" s="81"/>
      <c r="L61" s="81"/>
    </row>
    <row r="62" spans="1:12" s="81" customFormat="1" ht="17.100000000000001" customHeight="1" x14ac:dyDescent="0.3">
      <c r="A62" s="25">
        <v>8.6999999999999993</v>
      </c>
      <c r="B62" s="25" t="s">
        <v>72</v>
      </c>
      <c r="C62" s="115">
        <v>4</v>
      </c>
      <c r="D62" s="115">
        <v>2</v>
      </c>
      <c r="E62" s="28">
        <v>156975</v>
      </c>
      <c r="F62" s="28">
        <v>67000</v>
      </c>
      <c r="G62" s="28">
        <f t="shared" si="6"/>
        <v>42.681955725433987</v>
      </c>
      <c r="H62" s="28">
        <f t="shared" si="7"/>
        <v>89975</v>
      </c>
      <c r="I62" s="28">
        <f t="shared" si="8"/>
        <v>57.318044274566013</v>
      </c>
      <c r="J62" s="25"/>
    </row>
    <row r="63" spans="1:12" s="81" customFormat="1" ht="17.100000000000001" customHeight="1" x14ac:dyDescent="0.3">
      <c r="A63" s="25">
        <v>8.8000000000000007</v>
      </c>
      <c r="B63" s="25" t="s">
        <v>49</v>
      </c>
      <c r="C63" s="115">
        <v>1</v>
      </c>
      <c r="D63" s="115">
        <v>1</v>
      </c>
      <c r="E63" s="28">
        <v>30000</v>
      </c>
      <c r="F63" s="28">
        <v>10000</v>
      </c>
      <c r="G63" s="28">
        <f t="shared" si="6"/>
        <v>33.333333333333336</v>
      </c>
      <c r="H63" s="28">
        <f t="shared" si="7"/>
        <v>20000</v>
      </c>
      <c r="I63" s="28">
        <f t="shared" si="8"/>
        <v>66.666666666666671</v>
      </c>
      <c r="J63" s="25"/>
    </row>
    <row r="64" spans="1:12" s="81" customFormat="1" ht="17.100000000000001" customHeight="1" x14ac:dyDescent="0.3">
      <c r="A64" s="25">
        <v>8.9</v>
      </c>
      <c r="B64" s="25" t="s">
        <v>75</v>
      </c>
      <c r="C64" s="115">
        <v>11</v>
      </c>
      <c r="D64" s="115">
        <v>3</v>
      </c>
      <c r="E64" s="28">
        <v>111825</v>
      </c>
      <c r="F64" s="28">
        <v>31885</v>
      </c>
      <c r="G64" s="28">
        <f t="shared" si="6"/>
        <v>28.513302034428794</v>
      </c>
      <c r="H64" s="28">
        <f t="shared" si="7"/>
        <v>79940</v>
      </c>
      <c r="I64" s="28">
        <f t="shared" si="8"/>
        <v>71.48669796557121</v>
      </c>
      <c r="J64" s="25"/>
      <c r="K64" s="83"/>
      <c r="L64" s="83"/>
    </row>
    <row r="65" spans="1:12" s="83" customFormat="1" ht="17.100000000000001" customHeight="1" x14ac:dyDescent="0.3">
      <c r="A65" s="119">
        <v>8.1</v>
      </c>
      <c r="B65" s="25" t="s">
        <v>35</v>
      </c>
      <c r="C65" s="115">
        <v>18</v>
      </c>
      <c r="D65" s="115">
        <v>7</v>
      </c>
      <c r="E65" s="28">
        <v>3052250</v>
      </c>
      <c r="F65" s="28">
        <v>748202.8</v>
      </c>
      <c r="G65" s="28">
        <f t="shared" si="6"/>
        <v>24.51315586862151</v>
      </c>
      <c r="H65" s="28">
        <f t="shared" si="7"/>
        <v>2304047.2000000002</v>
      </c>
      <c r="I65" s="28">
        <f t="shared" si="8"/>
        <v>75.486844131378504</v>
      </c>
      <c r="J65" s="25"/>
      <c r="K65" s="81"/>
      <c r="L65" s="81"/>
    </row>
    <row r="66" spans="1:12" s="83" customFormat="1" ht="17.100000000000001" customHeight="1" x14ac:dyDescent="0.3">
      <c r="A66" s="25">
        <v>8.11</v>
      </c>
      <c r="B66" s="25" t="s">
        <v>70</v>
      </c>
      <c r="C66" s="115">
        <v>3</v>
      </c>
      <c r="D66" s="115">
        <v>1</v>
      </c>
      <c r="E66" s="28">
        <v>300000</v>
      </c>
      <c r="F66" s="28">
        <v>45646</v>
      </c>
      <c r="G66" s="28">
        <f t="shared" si="6"/>
        <v>15.215333333333334</v>
      </c>
      <c r="H66" s="28">
        <f t="shared" si="7"/>
        <v>254354</v>
      </c>
      <c r="I66" s="28">
        <f t="shared" si="8"/>
        <v>84.784666666666666</v>
      </c>
      <c r="J66" s="25"/>
      <c r="K66" s="81"/>
      <c r="L66" s="81"/>
    </row>
    <row r="67" spans="1:12" s="81" customFormat="1" ht="17.100000000000001" customHeight="1" x14ac:dyDescent="0.3">
      <c r="A67" s="25">
        <v>8.1199999999999992</v>
      </c>
      <c r="B67" s="25" t="s">
        <v>76</v>
      </c>
      <c r="C67" s="115">
        <v>5</v>
      </c>
      <c r="D67" s="115">
        <v>1</v>
      </c>
      <c r="E67" s="28">
        <v>114450</v>
      </c>
      <c r="F67" s="28">
        <v>10563</v>
      </c>
      <c r="G67" s="28">
        <f t="shared" si="6"/>
        <v>9.2293577981651378</v>
      </c>
      <c r="H67" s="28">
        <f t="shared" si="7"/>
        <v>103887</v>
      </c>
      <c r="I67" s="28">
        <f t="shared" si="8"/>
        <v>90.77064220183486</v>
      </c>
      <c r="J67" s="25"/>
    </row>
    <row r="68" spans="1:12" s="81" customFormat="1" ht="17.100000000000001" customHeight="1" x14ac:dyDescent="0.3">
      <c r="A68" s="116">
        <v>8.1300000000000008</v>
      </c>
      <c r="B68" s="116" t="s">
        <v>73</v>
      </c>
      <c r="C68" s="117">
        <v>4</v>
      </c>
      <c r="D68" s="117">
        <v>0</v>
      </c>
      <c r="E68" s="118">
        <v>159600</v>
      </c>
      <c r="F68" s="118">
        <v>0</v>
      </c>
      <c r="G68" s="118">
        <f t="shared" si="6"/>
        <v>0</v>
      </c>
      <c r="H68" s="118">
        <f t="shared" si="7"/>
        <v>159600</v>
      </c>
      <c r="I68" s="118">
        <f t="shared" si="8"/>
        <v>100</v>
      </c>
      <c r="J68" s="116"/>
    </row>
    <row r="69" spans="1:12" s="83" customFormat="1" ht="17.100000000000001" customHeight="1" x14ac:dyDescent="0.3">
      <c r="A69" s="89">
        <v>9</v>
      </c>
      <c r="B69" s="88" t="s">
        <v>24</v>
      </c>
      <c r="C69" s="89">
        <v>78</v>
      </c>
      <c r="D69" s="89">
        <v>35</v>
      </c>
      <c r="E69" s="90">
        <v>12317350</v>
      </c>
      <c r="F69" s="90">
        <v>3312467.28</v>
      </c>
      <c r="G69" s="90">
        <f t="shared" si="6"/>
        <v>26.892694288950139</v>
      </c>
      <c r="H69" s="90">
        <f t="shared" si="7"/>
        <v>9004882.7200000007</v>
      </c>
      <c r="I69" s="90">
        <f t="shared" si="8"/>
        <v>73.107305711049875</v>
      </c>
      <c r="J69" s="88"/>
    </row>
    <row r="70" spans="1:12" s="81" customFormat="1" ht="17.100000000000001" customHeight="1" x14ac:dyDescent="0.3">
      <c r="A70" s="112">
        <v>9.1</v>
      </c>
      <c r="B70" s="112" t="s">
        <v>132</v>
      </c>
      <c r="C70" s="113">
        <v>1</v>
      </c>
      <c r="D70" s="113">
        <v>1</v>
      </c>
      <c r="E70" s="114">
        <v>5400</v>
      </c>
      <c r="F70" s="114">
        <v>5399.25</v>
      </c>
      <c r="G70" s="114">
        <f t="shared" ref="G70:G101" si="9">F70*100/E70</f>
        <v>99.986111111111114</v>
      </c>
      <c r="H70" s="114">
        <f t="shared" ref="H70:H88" si="10">E70-F70</f>
        <v>0.75</v>
      </c>
      <c r="I70" s="114">
        <f t="shared" ref="I70:I101" si="11">H70*100/E70</f>
        <v>1.3888888888888888E-2</v>
      </c>
      <c r="J70" s="112"/>
    </row>
    <row r="71" spans="1:12" s="83" customFormat="1" ht="17.100000000000001" customHeight="1" x14ac:dyDescent="0.3">
      <c r="A71" s="25">
        <v>9.1999999999999993</v>
      </c>
      <c r="B71" s="25" t="s">
        <v>85</v>
      </c>
      <c r="C71" s="115">
        <v>5</v>
      </c>
      <c r="D71" s="115">
        <v>4</v>
      </c>
      <c r="E71" s="28">
        <v>1709000</v>
      </c>
      <c r="F71" s="28">
        <v>1427580</v>
      </c>
      <c r="G71" s="28">
        <f t="shared" si="9"/>
        <v>83.533060269163258</v>
      </c>
      <c r="H71" s="28">
        <f t="shared" si="10"/>
        <v>281420</v>
      </c>
      <c r="I71" s="28">
        <f t="shared" si="11"/>
        <v>16.466939730836746</v>
      </c>
      <c r="J71" s="25"/>
      <c r="K71" s="81"/>
      <c r="L71" s="81"/>
    </row>
    <row r="72" spans="1:12" s="81" customFormat="1" ht="17.100000000000001" customHeight="1" x14ac:dyDescent="0.3">
      <c r="A72" s="25">
        <v>9.3000000000000007</v>
      </c>
      <c r="B72" s="25" t="s">
        <v>88</v>
      </c>
      <c r="C72" s="115">
        <v>1</v>
      </c>
      <c r="D72" s="115">
        <v>1</v>
      </c>
      <c r="E72" s="28">
        <v>350600</v>
      </c>
      <c r="F72" s="28">
        <v>174252</v>
      </c>
      <c r="G72" s="28">
        <f t="shared" si="9"/>
        <v>49.701083856246434</v>
      </c>
      <c r="H72" s="28">
        <f t="shared" si="10"/>
        <v>176348</v>
      </c>
      <c r="I72" s="28">
        <f t="shared" si="11"/>
        <v>50.298916143753566</v>
      </c>
      <c r="J72" s="25"/>
    </row>
    <row r="73" spans="1:12" s="81" customFormat="1" ht="17.100000000000001" customHeight="1" x14ac:dyDescent="0.3">
      <c r="A73" s="25">
        <v>9.4</v>
      </c>
      <c r="B73" s="25" t="s">
        <v>90</v>
      </c>
      <c r="C73" s="115">
        <v>4</v>
      </c>
      <c r="D73" s="115">
        <v>4</v>
      </c>
      <c r="E73" s="28">
        <v>286000</v>
      </c>
      <c r="F73" s="28">
        <v>132930</v>
      </c>
      <c r="G73" s="28">
        <f t="shared" si="9"/>
        <v>46.47902097902098</v>
      </c>
      <c r="H73" s="28">
        <f t="shared" si="10"/>
        <v>153070</v>
      </c>
      <c r="I73" s="28">
        <f t="shared" si="11"/>
        <v>53.52097902097902</v>
      </c>
      <c r="J73" s="25"/>
    </row>
    <row r="74" spans="1:12" s="81" customFormat="1" ht="17.100000000000001" customHeight="1" x14ac:dyDescent="0.3">
      <c r="A74" s="25">
        <v>9.5</v>
      </c>
      <c r="B74" s="25" t="s">
        <v>35</v>
      </c>
      <c r="C74" s="115">
        <v>42</v>
      </c>
      <c r="D74" s="115">
        <v>13</v>
      </c>
      <c r="E74" s="28">
        <v>3806950</v>
      </c>
      <c r="F74" s="28">
        <v>956338.03</v>
      </c>
      <c r="G74" s="28">
        <f t="shared" si="9"/>
        <v>25.120845558780651</v>
      </c>
      <c r="H74" s="28">
        <f t="shared" si="10"/>
        <v>2850611.9699999997</v>
      </c>
      <c r="I74" s="28">
        <f t="shared" si="11"/>
        <v>74.879154441219342</v>
      </c>
      <c r="J74" s="25"/>
    </row>
    <row r="75" spans="1:12" s="81" customFormat="1" ht="17.100000000000001" customHeight="1" x14ac:dyDescent="0.3">
      <c r="A75" s="25">
        <v>9.6</v>
      </c>
      <c r="B75" s="25" t="s">
        <v>89</v>
      </c>
      <c r="C75" s="115">
        <v>7</v>
      </c>
      <c r="D75" s="115">
        <v>4</v>
      </c>
      <c r="E75" s="28">
        <v>974700</v>
      </c>
      <c r="F75" s="28">
        <v>227022</v>
      </c>
      <c r="G75" s="28">
        <f t="shared" si="9"/>
        <v>23.29147429978455</v>
      </c>
      <c r="H75" s="28">
        <f t="shared" si="10"/>
        <v>747678</v>
      </c>
      <c r="I75" s="28">
        <f t="shared" si="11"/>
        <v>76.708525700215446</v>
      </c>
      <c r="J75" s="25"/>
      <c r="K75" s="83"/>
      <c r="L75" s="83"/>
    </row>
    <row r="76" spans="1:12" s="83" customFormat="1" ht="17.100000000000001" customHeight="1" x14ac:dyDescent="0.3">
      <c r="A76" s="25">
        <v>9.6999999999999993</v>
      </c>
      <c r="B76" s="25" t="s">
        <v>67</v>
      </c>
      <c r="C76" s="115">
        <v>7</v>
      </c>
      <c r="D76" s="115">
        <v>2</v>
      </c>
      <c r="E76" s="28">
        <v>314000</v>
      </c>
      <c r="F76" s="28">
        <v>69675</v>
      </c>
      <c r="G76" s="28">
        <f t="shared" si="9"/>
        <v>22.189490445859871</v>
      </c>
      <c r="H76" s="28">
        <f t="shared" si="10"/>
        <v>244325</v>
      </c>
      <c r="I76" s="28">
        <f t="shared" si="11"/>
        <v>77.810509554140125</v>
      </c>
      <c r="J76" s="25"/>
    </row>
    <row r="77" spans="1:12" s="81" customFormat="1" ht="17.100000000000001" customHeight="1" x14ac:dyDescent="0.3">
      <c r="A77" s="25">
        <v>9.8000000000000007</v>
      </c>
      <c r="B77" s="25" t="s">
        <v>87</v>
      </c>
      <c r="C77" s="115">
        <v>1</v>
      </c>
      <c r="D77" s="115">
        <v>1</v>
      </c>
      <c r="E77" s="28">
        <v>900000</v>
      </c>
      <c r="F77" s="28">
        <v>144359</v>
      </c>
      <c r="G77" s="28">
        <f t="shared" si="9"/>
        <v>16.039888888888889</v>
      </c>
      <c r="H77" s="28">
        <f t="shared" si="10"/>
        <v>755641</v>
      </c>
      <c r="I77" s="28">
        <f t="shared" si="11"/>
        <v>83.960111111111118</v>
      </c>
      <c r="J77" s="25"/>
    </row>
    <row r="78" spans="1:12" s="81" customFormat="1" ht="17.100000000000001" customHeight="1" x14ac:dyDescent="0.3">
      <c r="A78" s="25">
        <v>9.9</v>
      </c>
      <c r="B78" s="25" t="s">
        <v>49</v>
      </c>
      <c r="C78" s="115">
        <v>3</v>
      </c>
      <c r="D78" s="115">
        <v>2</v>
      </c>
      <c r="E78" s="28">
        <v>750000</v>
      </c>
      <c r="F78" s="28">
        <v>65980</v>
      </c>
      <c r="G78" s="28">
        <f t="shared" si="9"/>
        <v>8.7973333333333326</v>
      </c>
      <c r="H78" s="28">
        <f t="shared" si="10"/>
        <v>684020</v>
      </c>
      <c r="I78" s="28">
        <f t="shared" si="11"/>
        <v>91.202666666666673</v>
      </c>
      <c r="J78" s="25"/>
      <c r="K78" s="83"/>
      <c r="L78" s="83"/>
    </row>
    <row r="79" spans="1:12" s="83" customFormat="1" ht="17.100000000000001" customHeight="1" x14ac:dyDescent="0.3">
      <c r="A79" s="119">
        <v>9.1</v>
      </c>
      <c r="B79" s="25" t="s">
        <v>86</v>
      </c>
      <c r="C79" s="115">
        <v>5</v>
      </c>
      <c r="D79" s="115">
        <v>3</v>
      </c>
      <c r="E79" s="28">
        <v>2955500</v>
      </c>
      <c r="F79" s="28">
        <v>108932</v>
      </c>
      <c r="G79" s="28">
        <f t="shared" si="9"/>
        <v>3.6857384537303335</v>
      </c>
      <c r="H79" s="28">
        <f t="shared" si="10"/>
        <v>2846568</v>
      </c>
      <c r="I79" s="28">
        <f t="shared" si="11"/>
        <v>96.314261546269663</v>
      </c>
      <c r="J79" s="25"/>
      <c r="K79" s="81"/>
      <c r="L79" s="81"/>
    </row>
    <row r="80" spans="1:12" s="81" customFormat="1" ht="17.100000000000001" customHeight="1" x14ac:dyDescent="0.3">
      <c r="A80" s="116">
        <v>9.11</v>
      </c>
      <c r="B80" s="116" t="s">
        <v>91</v>
      </c>
      <c r="C80" s="117">
        <v>2</v>
      </c>
      <c r="D80" s="117">
        <v>0</v>
      </c>
      <c r="E80" s="118">
        <v>265200</v>
      </c>
      <c r="F80" s="118">
        <v>0</v>
      </c>
      <c r="G80" s="118">
        <f t="shared" si="9"/>
        <v>0</v>
      </c>
      <c r="H80" s="118">
        <f t="shared" si="10"/>
        <v>265200</v>
      </c>
      <c r="I80" s="118">
        <f t="shared" si="11"/>
        <v>100</v>
      </c>
      <c r="J80" s="116"/>
    </row>
    <row r="81" spans="1:12" s="83" customFormat="1" ht="17.100000000000001" customHeight="1" x14ac:dyDescent="0.3">
      <c r="A81" s="89">
        <v>10</v>
      </c>
      <c r="B81" s="88" t="s">
        <v>25</v>
      </c>
      <c r="C81" s="89">
        <v>27</v>
      </c>
      <c r="D81" s="89">
        <v>12</v>
      </c>
      <c r="E81" s="90">
        <v>4226050</v>
      </c>
      <c r="F81" s="90">
        <v>1080338</v>
      </c>
      <c r="G81" s="90">
        <f t="shared" si="9"/>
        <v>25.56377704949066</v>
      </c>
      <c r="H81" s="90">
        <f t="shared" si="10"/>
        <v>3145712</v>
      </c>
      <c r="I81" s="90">
        <f t="shared" si="11"/>
        <v>74.436222950509347</v>
      </c>
      <c r="J81" s="88"/>
    </row>
    <row r="82" spans="1:12" s="52" customFormat="1" ht="17.100000000000001" customHeight="1" x14ac:dyDescent="0.3">
      <c r="A82" s="112">
        <v>10.1</v>
      </c>
      <c r="B82" s="112" t="s">
        <v>66</v>
      </c>
      <c r="C82" s="113">
        <v>1</v>
      </c>
      <c r="D82" s="113">
        <v>1</v>
      </c>
      <c r="E82" s="114">
        <v>130000</v>
      </c>
      <c r="F82" s="114">
        <v>130000</v>
      </c>
      <c r="G82" s="114">
        <f t="shared" si="9"/>
        <v>100</v>
      </c>
      <c r="H82" s="114">
        <f t="shared" si="10"/>
        <v>0</v>
      </c>
      <c r="I82" s="114">
        <f t="shared" si="11"/>
        <v>0</v>
      </c>
      <c r="J82" s="112"/>
      <c r="K82" s="83"/>
      <c r="L82" s="83"/>
    </row>
    <row r="83" spans="1:12" s="52" customFormat="1" ht="17.100000000000001" customHeight="1" x14ac:dyDescent="0.3">
      <c r="A83" s="25">
        <v>10.199999999999999</v>
      </c>
      <c r="B83" s="25" t="s">
        <v>35</v>
      </c>
      <c r="C83" s="115">
        <v>5</v>
      </c>
      <c r="D83" s="115">
        <v>1</v>
      </c>
      <c r="E83" s="28">
        <v>726050</v>
      </c>
      <c r="F83" s="28">
        <v>395000</v>
      </c>
      <c r="G83" s="28">
        <f t="shared" si="9"/>
        <v>54.403966668962191</v>
      </c>
      <c r="H83" s="28">
        <f t="shared" si="10"/>
        <v>331050</v>
      </c>
      <c r="I83" s="28">
        <f t="shared" si="11"/>
        <v>45.596033331037809</v>
      </c>
      <c r="J83" s="25"/>
    </row>
    <row r="84" spans="1:12" s="52" customFormat="1" ht="17.100000000000001" customHeight="1" x14ac:dyDescent="0.3">
      <c r="A84" s="25">
        <v>10.3</v>
      </c>
      <c r="B84" s="25" t="s">
        <v>134</v>
      </c>
      <c r="C84" s="115">
        <v>8</v>
      </c>
      <c r="D84" s="115">
        <v>4</v>
      </c>
      <c r="E84" s="28">
        <v>370000</v>
      </c>
      <c r="F84" s="28">
        <v>155000</v>
      </c>
      <c r="G84" s="28">
        <f t="shared" si="9"/>
        <v>41.891891891891895</v>
      </c>
      <c r="H84" s="28">
        <f t="shared" si="10"/>
        <v>215000</v>
      </c>
      <c r="I84" s="28">
        <f t="shared" si="11"/>
        <v>58.108108108108105</v>
      </c>
      <c r="J84" s="25"/>
      <c r="K84" s="83"/>
      <c r="L84" s="83"/>
    </row>
    <row r="85" spans="1:12" s="83" customFormat="1" ht="17.100000000000001" customHeight="1" x14ac:dyDescent="0.3">
      <c r="A85" s="25">
        <v>10.4</v>
      </c>
      <c r="B85" s="25" t="s">
        <v>65</v>
      </c>
      <c r="C85" s="115">
        <v>8</v>
      </c>
      <c r="D85" s="115">
        <v>3</v>
      </c>
      <c r="E85" s="28">
        <v>636500</v>
      </c>
      <c r="F85" s="28">
        <v>188438</v>
      </c>
      <c r="G85" s="28">
        <f t="shared" si="9"/>
        <v>29.60534171249018</v>
      </c>
      <c r="H85" s="28">
        <f t="shared" si="10"/>
        <v>448062</v>
      </c>
      <c r="I85" s="28">
        <f t="shared" si="11"/>
        <v>70.394658287509813</v>
      </c>
      <c r="J85" s="25"/>
      <c r="K85" s="81"/>
      <c r="L85" s="81"/>
    </row>
    <row r="86" spans="1:12" s="83" customFormat="1" ht="17.100000000000001" customHeight="1" x14ac:dyDescent="0.3">
      <c r="A86" s="25">
        <v>10.5</v>
      </c>
      <c r="B86" s="25" t="s">
        <v>133</v>
      </c>
      <c r="C86" s="115">
        <v>3</v>
      </c>
      <c r="D86" s="115">
        <v>1</v>
      </c>
      <c r="E86" s="28">
        <v>228500</v>
      </c>
      <c r="F86" s="28">
        <v>50000</v>
      </c>
      <c r="G86" s="28">
        <f t="shared" si="9"/>
        <v>21.881838074398249</v>
      </c>
      <c r="H86" s="28">
        <f t="shared" si="10"/>
        <v>178500</v>
      </c>
      <c r="I86" s="28">
        <f t="shared" si="11"/>
        <v>78.118161925601754</v>
      </c>
      <c r="J86" s="25"/>
      <c r="K86" s="52"/>
      <c r="L86" s="52"/>
    </row>
    <row r="87" spans="1:12" s="81" customFormat="1" ht="17.100000000000001" customHeight="1" x14ac:dyDescent="0.3">
      <c r="A87" s="25">
        <v>10.6</v>
      </c>
      <c r="B87" s="25" t="s">
        <v>110</v>
      </c>
      <c r="C87" s="115">
        <v>1</v>
      </c>
      <c r="D87" s="115">
        <v>1</v>
      </c>
      <c r="E87" s="28">
        <v>135000</v>
      </c>
      <c r="F87" s="28">
        <v>26000</v>
      </c>
      <c r="G87" s="28">
        <f t="shared" si="9"/>
        <v>19.25925925925926</v>
      </c>
      <c r="H87" s="28">
        <f t="shared" si="10"/>
        <v>109000</v>
      </c>
      <c r="I87" s="28">
        <f t="shared" si="11"/>
        <v>80.740740740740748</v>
      </c>
      <c r="J87" s="25"/>
      <c r="K87" s="52"/>
      <c r="L87" s="52"/>
    </row>
    <row r="88" spans="1:12" s="83" customFormat="1" ht="17.100000000000001" customHeight="1" x14ac:dyDescent="0.3">
      <c r="A88" s="116">
        <v>10.7</v>
      </c>
      <c r="B88" s="116" t="s">
        <v>135</v>
      </c>
      <c r="C88" s="117">
        <v>1</v>
      </c>
      <c r="D88" s="117">
        <v>1</v>
      </c>
      <c r="E88" s="118">
        <v>2000000</v>
      </c>
      <c r="F88" s="118">
        <v>135900</v>
      </c>
      <c r="G88" s="118">
        <f t="shared" si="9"/>
        <v>6.7949999999999999</v>
      </c>
      <c r="H88" s="118">
        <f t="shared" si="10"/>
        <v>1864100</v>
      </c>
      <c r="I88" s="118">
        <f t="shared" si="11"/>
        <v>93.204999999999998</v>
      </c>
      <c r="J88" s="116"/>
    </row>
    <row r="89" spans="1:12" s="83" customFormat="1" ht="17.100000000000001" customHeight="1" x14ac:dyDescent="0.3">
      <c r="A89" s="89">
        <v>11</v>
      </c>
      <c r="B89" s="88" t="s">
        <v>28</v>
      </c>
      <c r="C89" s="89">
        <v>11</v>
      </c>
      <c r="D89" s="89">
        <v>6</v>
      </c>
      <c r="E89" s="90">
        <v>2441900</v>
      </c>
      <c r="F89" s="90">
        <v>488708.5</v>
      </c>
      <c r="G89" s="90">
        <f t="shared" ref="G89" si="12">F89*100/E89</f>
        <v>20.013452639338219</v>
      </c>
      <c r="H89" s="90">
        <f t="shared" ref="H89" si="13">E89-F89</f>
        <v>1953191.5</v>
      </c>
      <c r="I89" s="90">
        <f t="shared" ref="I89" si="14">H89*100/E89</f>
        <v>79.986547360661774</v>
      </c>
      <c r="J89" s="88"/>
    </row>
    <row r="90" spans="1:12" s="83" customFormat="1" ht="17.100000000000001" customHeight="1" x14ac:dyDescent="0.3">
      <c r="A90" s="112">
        <v>11.1</v>
      </c>
      <c r="B90" s="112" t="s">
        <v>49</v>
      </c>
      <c r="C90" s="113">
        <v>7</v>
      </c>
      <c r="D90" s="113">
        <v>4</v>
      </c>
      <c r="E90" s="114">
        <v>1914900</v>
      </c>
      <c r="F90" s="114">
        <v>432818.5</v>
      </c>
      <c r="G90" s="114">
        <f t="shared" ref="G90:G98" si="15">F90*100/E90</f>
        <v>22.6026685466604</v>
      </c>
      <c r="H90" s="114">
        <f t="shared" ref="H90:H98" si="16">E90-F90</f>
        <v>1482081.5</v>
      </c>
      <c r="I90" s="114">
        <f t="shared" ref="I90:I98" si="17">H90*100/E90</f>
        <v>77.397331453339604</v>
      </c>
      <c r="J90" s="112"/>
      <c r="K90" s="81"/>
      <c r="L90" s="81"/>
    </row>
    <row r="91" spans="1:12" s="81" customFormat="1" ht="17.100000000000001" customHeight="1" x14ac:dyDescent="0.3">
      <c r="A91" s="116">
        <v>11.2</v>
      </c>
      <c r="B91" s="116" t="s">
        <v>35</v>
      </c>
      <c r="C91" s="117">
        <v>4</v>
      </c>
      <c r="D91" s="117">
        <v>2</v>
      </c>
      <c r="E91" s="118">
        <v>527000</v>
      </c>
      <c r="F91" s="118">
        <v>55890</v>
      </c>
      <c r="G91" s="118">
        <f t="shared" si="15"/>
        <v>10.605313092979127</v>
      </c>
      <c r="H91" s="118">
        <f t="shared" si="16"/>
        <v>471110</v>
      </c>
      <c r="I91" s="118">
        <f t="shared" si="17"/>
        <v>89.394686907020869</v>
      </c>
      <c r="J91" s="116"/>
      <c r="K91" s="83"/>
      <c r="L91" s="83"/>
    </row>
    <row r="92" spans="1:12" s="83" customFormat="1" ht="17.100000000000001" customHeight="1" x14ac:dyDescent="0.3">
      <c r="A92" s="89">
        <v>12</v>
      </c>
      <c r="B92" s="88" t="s">
        <v>20</v>
      </c>
      <c r="C92" s="89">
        <v>39</v>
      </c>
      <c r="D92" s="89">
        <v>16</v>
      </c>
      <c r="E92" s="90">
        <v>17109000</v>
      </c>
      <c r="F92" s="90">
        <v>1691796.4</v>
      </c>
      <c r="G92" s="90">
        <f t="shared" si="15"/>
        <v>9.8883418084049328</v>
      </c>
      <c r="H92" s="90">
        <f t="shared" si="16"/>
        <v>15417203.6</v>
      </c>
      <c r="I92" s="90">
        <f t="shared" si="17"/>
        <v>90.111658191595069</v>
      </c>
      <c r="J92" s="88"/>
    </row>
    <row r="93" spans="1:12" s="83" customFormat="1" ht="17.100000000000001" customHeight="1" x14ac:dyDescent="0.3">
      <c r="A93" s="112">
        <v>12.1</v>
      </c>
      <c r="B93" s="112" t="s">
        <v>62</v>
      </c>
      <c r="C93" s="113">
        <v>3</v>
      </c>
      <c r="D93" s="113">
        <v>3</v>
      </c>
      <c r="E93" s="114">
        <v>423535</v>
      </c>
      <c r="F93" s="114">
        <v>322567</v>
      </c>
      <c r="G93" s="114">
        <f t="shared" si="15"/>
        <v>76.160647880340463</v>
      </c>
      <c r="H93" s="114">
        <f t="shared" si="16"/>
        <v>100968</v>
      </c>
      <c r="I93" s="114">
        <f t="shared" si="17"/>
        <v>23.839352119659534</v>
      </c>
      <c r="J93" s="112"/>
      <c r="K93" s="81"/>
      <c r="L93" s="81"/>
    </row>
    <row r="94" spans="1:12" s="81" customFormat="1" ht="17.100000000000001" customHeight="1" x14ac:dyDescent="0.3">
      <c r="A94" s="25">
        <v>12.2</v>
      </c>
      <c r="B94" s="25" t="s">
        <v>61</v>
      </c>
      <c r="C94" s="115">
        <v>2</v>
      </c>
      <c r="D94" s="115">
        <v>1</v>
      </c>
      <c r="E94" s="28">
        <v>446894</v>
      </c>
      <c r="F94" s="28">
        <v>303678.40000000002</v>
      </c>
      <c r="G94" s="28">
        <f t="shared" si="15"/>
        <v>67.953116398967097</v>
      </c>
      <c r="H94" s="28">
        <f t="shared" si="16"/>
        <v>143215.59999999998</v>
      </c>
      <c r="I94" s="28">
        <f t="shared" si="17"/>
        <v>32.046883601032903</v>
      </c>
      <c r="J94" s="25"/>
      <c r="K94" s="83"/>
      <c r="L94" s="83"/>
    </row>
    <row r="95" spans="1:12" s="81" customFormat="1" ht="17.100000000000001" customHeight="1" x14ac:dyDescent="0.3">
      <c r="A95" s="25">
        <v>12.3</v>
      </c>
      <c r="B95" s="25" t="s">
        <v>130</v>
      </c>
      <c r="C95" s="115">
        <v>1</v>
      </c>
      <c r="D95" s="115">
        <v>1</v>
      </c>
      <c r="E95" s="28">
        <v>100835</v>
      </c>
      <c r="F95" s="28">
        <v>49796</v>
      </c>
      <c r="G95" s="28">
        <f t="shared" si="15"/>
        <v>49.383646551296671</v>
      </c>
      <c r="H95" s="28">
        <f t="shared" si="16"/>
        <v>51039</v>
      </c>
      <c r="I95" s="28">
        <f t="shared" si="17"/>
        <v>50.616353448703329</v>
      </c>
      <c r="J95" s="25"/>
    </row>
    <row r="96" spans="1:12" s="83" customFormat="1" ht="17.100000000000001" customHeight="1" x14ac:dyDescent="0.3">
      <c r="A96" s="25">
        <v>12.4</v>
      </c>
      <c r="B96" s="25" t="s">
        <v>64</v>
      </c>
      <c r="C96" s="115">
        <v>1</v>
      </c>
      <c r="D96" s="115">
        <v>1</v>
      </c>
      <c r="E96" s="28">
        <v>56105</v>
      </c>
      <c r="F96" s="28">
        <v>27440</v>
      </c>
      <c r="G96" s="28">
        <f t="shared" si="15"/>
        <v>48.908296943231441</v>
      </c>
      <c r="H96" s="28">
        <f t="shared" si="16"/>
        <v>28665</v>
      </c>
      <c r="I96" s="28">
        <f t="shared" si="17"/>
        <v>51.091703056768559</v>
      </c>
      <c r="J96" s="25"/>
      <c r="K96" s="81"/>
      <c r="L96" s="81"/>
    </row>
    <row r="97" spans="1:12" s="83" customFormat="1" ht="17.100000000000001" customHeight="1" x14ac:dyDescent="0.3">
      <c r="A97" s="25">
        <v>12.5</v>
      </c>
      <c r="B97" s="25" t="s">
        <v>63</v>
      </c>
      <c r="C97" s="115">
        <v>3</v>
      </c>
      <c r="D97" s="115">
        <v>2</v>
      </c>
      <c r="E97" s="28">
        <v>414274</v>
      </c>
      <c r="F97" s="28">
        <v>64385</v>
      </c>
      <c r="G97" s="28">
        <f t="shared" si="15"/>
        <v>15.541646350000242</v>
      </c>
      <c r="H97" s="28">
        <f t="shared" si="16"/>
        <v>349889</v>
      </c>
      <c r="I97" s="28">
        <f t="shared" si="17"/>
        <v>84.458353649999765</v>
      </c>
      <c r="J97" s="25"/>
    </row>
    <row r="98" spans="1:12" s="81" customFormat="1" ht="17.100000000000001" customHeight="1" x14ac:dyDescent="0.3">
      <c r="A98" s="116">
        <v>12.6</v>
      </c>
      <c r="B98" s="116" t="s">
        <v>35</v>
      </c>
      <c r="C98" s="117">
        <v>29</v>
      </c>
      <c r="D98" s="117">
        <v>8</v>
      </c>
      <c r="E98" s="118">
        <v>15667357</v>
      </c>
      <c r="F98" s="118">
        <v>923930</v>
      </c>
      <c r="G98" s="118">
        <f t="shared" si="15"/>
        <v>5.8971656802101338</v>
      </c>
      <c r="H98" s="118">
        <f t="shared" si="16"/>
        <v>14743427</v>
      </c>
      <c r="I98" s="118">
        <f t="shared" si="17"/>
        <v>94.102834319789864</v>
      </c>
      <c r="J98" s="116"/>
      <c r="K98" s="83"/>
      <c r="L98" s="83"/>
    </row>
    <row r="99" spans="1:12" s="52" customFormat="1" ht="17.100000000000001" customHeight="1" x14ac:dyDescent="0.3">
      <c r="A99" s="89">
        <v>13</v>
      </c>
      <c r="B99" s="88" t="s">
        <v>16</v>
      </c>
      <c r="C99" s="89">
        <v>13</v>
      </c>
      <c r="D99" s="89">
        <v>4</v>
      </c>
      <c r="E99" s="90">
        <v>1250000</v>
      </c>
      <c r="F99" s="90">
        <v>89705</v>
      </c>
      <c r="G99" s="90">
        <f t="shared" si="3"/>
        <v>7.1764000000000001</v>
      </c>
      <c r="H99" s="90">
        <f t="shared" si="4"/>
        <v>1160295</v>
      </c>
      <c r="I99" s="90">
        <f t="shared" si="5"/>
        <v>92.823599999999999</v>
      </c>
      <c r="J99" s="88"/>
    </row>
    <row r="100" spans="1:12" s="52" customFormat="1" ht="17.100000000000001" customHeight="1" x14ac:dyDescent="0.3">
      <c r="A100" s="112">
        <v>13.1</v>
      </c>
      <c r="B100" s="112" t="s">
        <v>78</v>
      </c>
      <c r="C100" s="113">
        <v>2</v>
      </c>
      <c r="D100" s="113">
        <v>1</v>
      </c>
      <c r="E100" s="114">
        <v>100900</v>
      </c>
      <c r="F100" s="114">
        <v>50175</v>
      </c>
      <c r="G100" s="114">
        <f>F100*100/E100</f>
        <v>49.727452923686819</v>
      </c>
      <c r="H100" s="114">
        <f>E100-F100</f>
        <v>50725</v>
      </c>
      <c r="I100" s="114">
        <f>H100*100/E100</f>
        <v>50.272547076313181</v>
      </c>
      <c r="J100" s="112"/>
    </row>
    <row r="101" spans="1:12" s="52" customFormat="1" ht="17.100000000000001" customHeight="1" x14ac:dyDescent="0.3">
      <c r="A101" s="25">
        <v>13.2</v>
      </c>
      <c r="B101" s="25" t="s">
        <v>77</v>
      </c>
      <c r="C101" s="115">
        <v>7</v>
      </c>
      <c r="D101" s="115">
        <v>1</v>
      </c>
      <c r="E101" s="28">
        <v>681960</v>
      </c>
      <c r="F101" s="28">
        <v>23700</v>
      </c>
      <c r="G101" s="28">
        <f>F101*100/E101</f>
        <v>3.4752771423543902</v>
      </c>
      <c r="H101" s="28">
        <f>E101-F101</f>
        <v>658260</v>
      </c>
      <c r="I101" s="28">
        <f>H101*100/E101</f>
        <v>96.524722857645614</v>
      </c>
      <c r="J101" s="25"/>
      <c r="K101" s="83"/>
      <c r="L101" s="83"/>
    </row>
    <row r="102" spans="1:12" s="83" customFormat="1" ht="17.100000000000001" customHeight="1" x14ac:dyDescent="0.3">
      <c r="A102" s="116">
        <v>13.3</v>
      </c>
      <c r="B102" s="116" t="s">
        <v>35</v>
      </c>
      <c r="C102" s="117">
        <v>4</v>
      </c>
      <c r="D102" s="117">
        <v>2</v>
      </c>
      <c r="E102" s="118">
        <v>467140</v>
      </c>
      <c r="F102" s="118">
        <v>15830</v>
      </c>
      <c r="G102" s="118">
        <f>F102*100/E102</f>
        <v>3.388705741319519</v>
      </c>
      <c r="H102" s="118">
        <f>E102-F102</f>
        <v>451310</v>
      </c>
      <c r="I102" s="118">
        <f>H102*100/E102</f>
        <v>96.611294258680488</v>
      </c>
      <c r="J102" s="116"/>
      <c r="K102" s="52"/>
      <c r="L102" s="52"/>
    </row>
    <row r="103" spans="1:12" s="83" customFormat="1" ht="17.100000000000001" customHeight="1" x14ac:dyDescent="0.3">
      <c r="A103" s="89">
        <v>14</v>
      </c>
      <c r="B103" s="88" t="s">
        <v>21</v>
      </c>
      <c r="C103" s="89">
        <v>1</v>
      </c>
      <c r="D103" s="89">
        <v>0</v>
      </c>
      <c r="E103" s="90">
        <v>35000</v>
      </c>
      <c r="F103" s="90">
        <v>0</v>
      </c>
      <c r="G103" s="90">
        <f t="shared" si="3"/>
        <v>0</v>
      </c>
      <c r="H103" s="90">
        <f t="shared" si="4"/>
        <v>35000</v>
      </c>
      <c r="I103" s="90">
        <f t="shared" si="5"/>
        <v>100</v>
      </c>
      <c r="J103" s="88"/>
    </row>
    <row r="104" spans="1:12" s="81" customFormat="1" ht="17.100000000000001" customHeight="1" x14ac:dyDescent="0.3">
      <c r="A104" s="4">
        <v>14.1</v>
      </c>
      <c r="B104" s="4" t="s">
        <v>35</v>
      </c>
      <c r="C104" s="57">
        <v>1</v>
      </c>
      <c r="D104" s="57">
        <v>0</v>
      </c>
      <c r="E104" s="10">
        <v>35000</v>
      </c>
      <c r="F104" s="10">
        <v>0</v>
      </c>
      <c r="G104" s="10">
        <f t="shared" si="3"/>
        <v>0</v>
      </c>
      <c r="H104" s="10">
        <f t="shared" si="4"/>
        <v>35000</v>
      </c>
      <c r="I104" s="10">
        <f t="shared" si="5"/>
        <v>100</v>
      </c>
      <c r="J104" s="4"/>
    </row>
    <row r="105" spans="1:12" s="52" customFormat="1" ht="17.100000000000001" customHeight="1" x14ac:dyDescent="0.3">
      <c r="A105" s="122" t="s">
        <v>29</v>
      </c>
      <c r="B105" s="123"/>
      <c r="C105" s="66">
        <f>SUM(C89,C7,C12,C81,C69,C49,C24,C103,C92,C16,C55,C52,C99,C37)</f>
        <v>437</v>
      </c>
      <c r="D105" s="66">
        <f>SUM(D89,D7,D12,D81,D69,D49,D24,D103,D92,D16,D55,D52,D99,D37)</f>
        <v>191</v>
      </c>
      <c r="E105" s="67">
        <f>SUM(E89,E7,E12,E81,E69,E49,E24,E103,E92,E16,E55,E52,E99,E37)</f>
        <v>563659700</v>
      </c>
      <c r="F105" s="67">
        <f>SUM(F89,F7,F12,F81,F69,F49,F24,F103,F92,F16,F55,F52,F99,F37)</f>
        <v>222684676.31</v>
      </c>
      <c r="G105" s="67">
        <f t="shared" ref="G105" si="18">F105*100/E105</f>
        <v>39.506935888799575</v>
      </c>
      <c r="H105" s="67">
        <f t="shared" ref="H105" si="19">E105-F105</f>
        <v>340975023.69</v>
      </c>
      <c r="I105" s="67">
        <f t="shared" ref="I105" si="20">H105*100/E105</f>
        <v>60.493064111200425</v>
      </c>
      <c r="J105" s="68"/>
    </row>
    <row r="106" spans="1:12" ht="17.100000000000001" customHeight="1" x14ac:dyDescent="0.3">
      <c r="A106" s="124" t="s">
        <v>30</v>
      </c>
      <c r="B106" s="124"/>
      <c r="C106" s="124"/>
      <c r="D106" s="124"/>
      <c r="E106" s="124"/>
      <c r="F106" s="124"/>
      <c r="G106" s="124"/>
      <c r="H106" s="124"/>
      <c r="I106" s="124"/>
      <c r="J106" s="124"/>
    </row>
    <row r="107" spans="1:12" x14ac:dyDescent="0.3">
      <c r="B107" s="80"/>
      <c r="F107" s="55"/>
      <c r="J107" s="80"/>
    </row>
    <row r="108" spans="1:12" x14ac:dyDescent="0.3">
      <c r="B108" s="80"/>
      <c r="E108" s="17">
        <v>563659700</v>
      </c>
      <c r="J108" s="80"/>
    </row>
    <row r="109" spans="1:12" x14ac:dyDescent="0.3">
      <c r="E109" s="17">
        <f>E105-E108</f>
        <v>0</v>
      </c>
    </row>
  </sheetData>
  <sortState ref="A8:L9">
    <sortCondition descending="1" ref="G103:G104"/>
  </sortState>
  <mergeCells count="10">
    <mergeCell ref="A106:J106"/>
    <mergeCell ref="A1:J1"/>
    <mergeCell ref="A2:J2"/>
    <mergeCell ref="A3:J3"/>
    <mergeCell ref="A4:A6"/>
    <mergeCell ref="B4:B6"/>
    <mergeCell ref="C4:C6"/>
    <mergeCell ref="H4:H6"/>
    <mergeCell ref="J4:J6"/>
    <mergeCell ref="A105:B105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landscape" horizontalDpi="300" verticalDpi="300" r:id="rId1"/>
  <rowBreaks count="1" manualBreakCount="1">
    <brk id="8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8"/>
  <sheetViews>
    <sheetView showGridLines="0" view="pageBreakPreview" zoomScaleNormal="85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9" sqref="B19"/>
    </sheetView>
  </sheetViews>
  <sheetFormatPr defaultRowHeight="18.75" x14ac:dyDescent="0.3"/>
  <cols>
    <col min="1" max="1" width="7.5" style="105" customWidth="1"/>
    <col min="2" max="2" width="43.5" style="105" customWidth="1"/>
    <col min="3" max="3" width="7.5" style="17" customWidth="1"/>
    <col min="4" max="4" width="12.75" style="17" customWidth="1"/>
    <col min="5" max="5" width="13" style="17" bestFit="1" customWidth="1"/>
    <col min="6" max="6" width="14" style="11" customWidth="1"/>
    <col min="7" max="7" width="11.625" style="11" customWidth="1"/>
    <col min="8" max="8" width="16.875" style="11" customWidth="1"/>
    <col min="9" max="9" width="10.125" style="11" bestFit="1" customWidth="1"/>
    <col min="10" max="10" width="16.25" style="105" customWidth="1"/>
    <col min="11" max="11" width="11.125" style="105" bestFit="1" customWidth="1"/>
    <col min="12" max="12" width="9.625" style="105" bestFit="1" customWidth="1"/>
    <col min="13" max="13" width="10.875" style="105" bestFit="1" customWidth="1"/>
    <col min="14" max="16384" width="9" style="105"/>
  </cols>
  <sheetData>
    <row r="1" spans="1:13" ht="17.100000000000001" customHeight="1" x14ac:dyDescent="0.3">
      <c r="A1" s="125" t="s">
        <v>146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3" ht="17.100000000000001" customHeight="1" x14ac:dyDescent="0.3">
      <c r="A2" s="125" t="s">
        <v>150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3" ht="17.100000000000001" customHeight="1" x14ac:dyDescent="0.3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3" ht="17.100000000000001" customHeight="1" x14ac:dyDescent="0.3">
      <c r="A4" s="127" t="s">
        <v>2</v>
      </c>
      <c r="B4" s="127" t="s">
        <v>3</v>
      </c>
      <c r="C4" s="130" t="s">
        <v>33</v>
      </c>
      <c r="D4" s="106" t="s">
        <v>4</v>
      </c>
      <c r="E4" s="106" t="s">
        <v>7</v>
      </c>
      <c r="F4" s="109" t="s">
        <v>9</v>
      </c>
      <c r="G4" s="109" t="s">
        <v>11</v>
      </c>
      <c r="H4" s="133" t="s">
        <v>31</v>
      </c>
      <c r="I4" s="109" t="s">
        <v>11</v>
      </c>
      <c r="J4" s="127" t="s">
        <v>14</v>
      </c>
    </row>
    <row r="5" spans="1:13" ht="17.100000000000001" customHeight="1" x14ac:dyDescent="0.3">
      <c r="A5" s="128"/>
      <c r="B5" s="128"/>
      <c r="C5" s="131"/>
      <c r="D5" s="107" t="s">
        <v>5</v>
      </c>
      <c r="E5" s="107" t="s">
        <v>8</v>
      </c>
      <c r="F5" s="110" t="s">
        <v>151</v>
      </c>
      <c r="G5" s="110" t="s">
        <v>12</v>
      </c>
      <c r="H5" s="134"/>
      <c r="I5" s="110" t="s">
        <v>32</v>
      </c>
      <c r="J5" s="128"/>
    </row>
    <row r="6" spans="1:13" ht="17.100000000000001" customHeight="1" x14ac:dyDescent="0.3">
      <c r="A6" s="129"/>
      <c r="B6" s="129"/>
      <c r="C6" s="132"/>
      <c r="D6" s="108" t="s">
        <v>6</v>
      </c>
      <c r="E6" s="108"/>
      <c r="F6" s="111"/>
      <c r="G6" s="111"/>
      <c r="H6" s="135"/>
      <c r="I6" s="111"/>
      <c r="J6" s="129"/>
    </row>
    <row r="7" spans="1:13" s="52" customFormat="1" x14ac:dyDescent="0.3">
      <c r="A7" s="39">
        <v>1</v>
      </c>
      <c r="B7" s="40" t="s">
        <v>17</v>
      </c>
      <c r="C7" s="39">
        <v>27</v>
      </c>
      <c r="D7" s="39">
        <v>11</v>
      </c>
      <c r="E7" s="43">
        <v>6485940</v>
      </c>
      <c r="F7" s="43">
        <f>SUM(F8:F13)</f>
        <v>2782300.44</v>
      </c>
      <c r="G7" s="43">
        <f t="shared" ref="G7:G13" si="0">F7*100/E7</f>
        <v>42.897412557007925</v>
      </c>
      <c r="H7" s="43">
        <f t="shared" ref="H7:H13" si="1">E7-F7</f>
        <v>3703639.56</v>
      </c>
      <c r="I7" s="43">
        <f t="shared" ref="I7:I13" si="2">H7*100/E7</f>
        <v>57.102587442992075</v>
      </c>
      <c r="J7" s="40"/>
    </row>
    <row r="8" spans="1:13" s="52" customFormat="1" ht="17.100000000000001" hidden="1" customHeight="1" x14ac:dyDescent="0.3">
      <c r="A8" s="30">
        <v>1.1000000000000001</v>
      </c>
      <c r="B8" s="30" t="s">
        <v>94</v>
      </c>
      <c r="C8" s="29">
        <v>10</v>
      </c>
      <c r="D8" s="29">
        <v>5</v>
      </c>
      <c r="E8" s="33">
        <v>2822900</v>
      </c>
      <c r="F8" s="33">
        <v>1899729</v>
      </c>
      <c r="G8" s="33">
        <f t="shared" si="0"/>
        <v>67.297070388607466</v>
      </c>
      <c r="H8" s="33">
        <f t="shared" si="1"/>
        <v>923171</v>
      </c>
      <c r="I8" s="33">
        <f t="shared" si="2"/>
        <v>32.702929611392541</v>
      </c>
      <c r="J8" s="30"/>
    </row>
    <row r="9" spans="1:13" s="52" customFormat="1" ht="17.100000000000001" hidden="1" customHeight="1" x14ac:dyDescent="0.3">
      <c r="A9" s="30">
        <v>1.2</v>
      </c>
      <c r="B9" s="30" t="s">
        <v>35</v>
      </c>
      <c r="C9" s="29">
        <v>2</v>
      </c>
      <c r="D9" s="29">
        <v>2</v>
      </c>
      <c r="E9" s="33">
        <v>1467965</v>
      </c>
      <c r="F9" s="33">
        <f>643691.59+ค่าจ้างเงินรายได้!C6+ค่าจ้างเงินรายได้!D6</f>
        <v>677401.59</v>
      </c>
      <c r="G9" s="33">
        <f t="shared" si="0"/>
        <v>46.145622681739688</v>
      </c>
      <c r="H9" s="33">
        <f t="shared" si="1"/>
        <v>790563.41</v>
      </c>
      <c r="I9" s="33">
        <f t="shared" si="2"/>
        <v>53.854377318260312</v>
      </c>
      <c r="J9" s="30"/>
    </row>
    <row r="10" spans="1:13" s="52" customFormat="1" ht="17.100000000000001" hidden="1" customHeight="1" x14ac:dyDescent="0.3">
      <c r="A10" s="30">
        <v>1.3</v>
      </c>
      <c r="B10" s="30" t="s">
        <v>95</v>
      </c>
      <c r="C10" s="29">
        <v>6</v>
      </c>
      <c r="D10" s="29">
        <v>3</v>
      </c>
      <c r="E10" s="33">
        <v>602275</v>
      </c>
      <c r="F10" s="33">
        <v>197169.85</v>
      </c>
      <c r="G10" s="33">
        <f t="shared" si="0"/>
        <v>32.737511933917233</v>
      </c>
      <c r="H10" s="33">
        <f t="shared" si="1"/>
        <v>405105.15</v>
      </c>
      <c r="I10" s="33">
        <f t="shared" si="2"/>
        <v>67.262488066082767</v>
      </c>
      <c r="J10" s="30"/>
    </row>
    <row r="11" spans="1:13" s="52" customFormat="1" hidden="1" x14ac:dyDescent="0.3">
      <c r="A11" s="30">
        <v>1.4</v>
      </c>
      <c r="B11" s="30" t="s">
        <v>93</v>
      </c>
      <c r="C11" s="29">
        <v>4</v>
      </c>
      <c r="D11" s="29">
        <v>1</v>
      </c>
      <c r="E11" s="33">
        <v>120000</v>
      </c>
      <c r="F11" s="33">
        <v>8000</v>
      </c>
      <c r="G11" s="33">
        <f t="shared" si="0"/>
        <v>6.666666666666667</v>
      </c>
      <c r="H11" s="33">
        <f t="shared" si="1"/>
        <v>112000</v>
      </c>
      <c r="I11" s="33">
        <f t="shared" si="2"/>
        <v>93.333333333333329</v>
      </c>
      <c r="J11" s="30"/>
    </row>
    <row r="12" spans="1:13" hidden="1" x14ac:dyDescent="0.3">
      <c r="A12" s="30">
        <v>1.5</v>
      </c>
      <c r="B12" s="30" t="s">
        <v>96</v>
      </c>
      <c r="C12" s="29">
        <v>2</v>
      </c>
      <c r="D12" s="29">
        <v>0</v>
      </c>
      <c r="E12" s="33">
        <v>1227500</v>
      </c>
      <c r="F12" s="33">
        <v>0</v>
      </c>
      <c r="G12" s="33">
        <f t="shared" si="0"/>
        <v>0</v>
      </c>
      <c r="H12" s="33">
        <f t="shared" si="1"/>
        <v>1227500</v>
      </c>
      <c r="I12" s="33">
        <f t="shared" si="2"/>
        <v>100</v>
      </c>
      <c r="J12" s="30"/>
    </row>
    <row r="13" spans="1:13" s="52" customFormat="1" ht="17.100000000000001" hidden="1" customHeight="1" x14ac:dyDescent="0.3">
      <c r="A13" s="30">
        <v>1.6</v>
      </c>
      <c r="B13" s="30" t="s">
        <v>97</v>
      </c>
      <c r="C13" s="29">
        <v>3</v>
      </c>
      <c r="D13" s="29">
        <v>0</v>
      </c>
      <c r="E13" s="33">
        <v>245300</v>
      </c>
      <c r="F13" s="33">
        <v>0</v>
      </c>
      <c r="G13" s="33">
        <f t="shared" si="0"/>
        <v>0</v>
      </c>
      <c r="H13" s="33">
        <f t="shared" si="1"/>
        <v>245300</v>
      </c>
      <c r="I13" s="33">
        <f t="shared" si="2"/>
        <v>100</v>
      </c>
      <c r="J13" s="30"/>
    </row>
    <row r="14" spans="1:13" s="52" customFormat="1" ht="17.100000000000001" customHeight="1" x14ac:dyDescent="0.3">
      <c r="A14" s="29">
        <v>2</v>
      </c>
      <c r="B14" s="30" t="s">
        <v>28</v>
      </c>
      <c r="C14" s="29">
        <v>30</v>
      </c>
      <c r="D14" s="29">
        <v>12</v>
      </c>
      <c r="E14" s="33">
        <v>25554693</v>
      </c>
      <c r="F14" s="33">
        <f>SUM(F15:F18)</f>
        <v>10620793.300000001</v>
      </c>
      <c r="G14" s="33">
        <f t="shared" ref="G14" si="3">F14*100/E14</f>
        <v>41.561028731591499</v>
      </c>
      <c r="H14" s="33">
        <f t="shared" ref="H14" si="4">E14-F14</f>
        <v>14933899.699999999</v>
      </c>
      <c r="I14" s="33">
        <f t="shared" ref="I14" si="5">H14*100/E14</f>
        <v>58.438971268408508</v>
      </c>
      <c r="J14" s="30"/>
    </row>
    <row r="15" spans="1:13" s="52" customFormat="1" ht="17.100000000000001" hidden="1" customHeight="1" x14ac:dyDescent="0.3">
      <c r="A15" s="30">
        <v>2.1</v>
      </c>
      <c r="B15" s="30" t="s">
        <v>35</v>
      </c>
      <c r="C15" s="29">
        <v>7</v>
      </c>
      <c r="D15" s="29">
        <v>4</v>
      </c>
      <c r="E15" s="33">
        <v>17435728</v>
      </c>
      <c r="F15" s="33">
        <f>8326291.96+ค่าจ้างเงินรายได้!C8+ค่าจ้างเงินรายได้!D8+ค่าจ้างเงินรายได้!C9+ค่าจ้างเงินรายได้!D9</f>
        <v>8930437.9600000009</v>
      </c>
      <c r="G15" s="33">
        <f t="shared" ref="G15:G29" si="6">F15*100/E15</f>
        <v>51.219186029972484</v>
      </c>
      <c r="H15" s="33">
        <f t="shared" ref="H15:H29" si="7">E15-F15</f>
        <v>8505290.0399999991</v>
      </c>
      <c r="I15" s="33">
        <f t="shared" ref="I15:I29" si="8">H15*100/E15</f>
        <v>48.780813970027516</v>
      </c>
      <c r="J15" s="30"/>
    </row>
    <row r="16" spans="1:13" s="52" customFormat="1" ht="17.100000000000001" hidden="1" customHeight="1" x14ac:dyDescent="0.3">
      <c r="A16" s="30">
        <v>2.2000000000000002</v>
      </c>
      <c r="B16" s="30" t="s">
        <v>92</v>
      </c>
      <c r="C16" s="29">
        <v>7</v>
      </c>
      <c r="D16" s="29">
        <v>3</v>
      </c>
      <c r="E16" s="33">
        <v>2260000</v>
      </c>
      <c r="F16" s="33">
        <v>688362.2</v>
      </c>
      <c r="G16" s="33">
        <f t="shared" si="6"/>
        <v>30.458504424778759</v>
      </c>
      <c r="H16" s="33">
        <f t="shared" si="7"/>
        <v>1571637.8</v>
      </c>
      <c r="I16" s="33">
        <f t="shared" si="8"/>
        <v>69.541495575221234</v>
      </c>
      <c r="J16" s="30"/>
      <c r="K16" s="105"/>
      <c r="L16" s="105"/>
      <c r="M16" s="105"/>
    </row>
    <row r="17" spans="1:13" ht="17.100000000000001" hidden="1" customHeight="1" x14ac:dyDescent="0.3">
      <c r="A17" s="30">
        <v>2.2999999999999998</v>
      </c>
      <c r="B17" s="30" t="s">
        <v>112</v>
      </c>
      <c r="C17" s="29">
        <v>6</v>
      </c>
      <c r="D17" s="29">
        <v>4</v>
      </c>
      <c r="E17" s="33">
        <v>4358965</v>
      </c>
      <c r="F17" s="33">
        <f>979269.14+ค่าจ้างเงินรายได้!C10+ค่าจ้างเงินรายได้!D10</f>
        <v>989813.14</v>
      </c>
      <c r="G17" s="33">
        <f t="shared" si="6"/>
        <v>22.707526672042562</v>
      </c>
      <c r="H17" s="33">
        <f t="shared" si="7"/>
        <v>3369151.86</v>
      </c>
      <c r="I17" s="33">
        <f t="shared" si="8"/>
        <v>77.292473327957438</v>
      </c>
      <c r="J17" s="30"/>
      <c r="K17" s="52"/>
      <c r="L17" s="52"/>
      <c r="M17" s="52"/>
    </row>
    <row r="18" spans="1:13" s="52" customFormat="1" ht="17.100000000000001" hidden="1" customHeight="1" x14ac:dyDescent="0.3">
      <c r="A18" s="30">
        <v>2.4</v>
      </c>
      <c r="B18" s="30" t="s">
        <v>49</v>
      </c>
      <c r="C18" s="29">
        <v>10</v>
      </c>
      <c r="D18" s="29">
        <v>1</v>
      </c>
      <c r="E18" s="33">
        <v>1500000</v>
      </c>
      <c r="F18" s="33">
        <v>12180</v>
      </c>
      <c r="G18" s="33">
        <f t="shared" si="6"/>
        <v>0.81200000000000006</v>
      </c>
      <c r="H18" s="33">
        <f t="shared" si="7"/>
        <v>1487820</v>
      </c>
      <c r="I18" s="33">
        <f t="shared" si="8"/>
        <v>99.188000000000002</v>
      </c>
      <c r="J18" s="30"/>
    </row>
    <row r="19" spans="1:13" s="52" customFormat="1" ht="17.100000000000001" customHeight="1" x14ac:dyDescent="0.3">
      <c r="A19" s="29">
        <v>3</v>
      </c>
      <c r="B19" s="30" t="s">
        <v>19</v>
      </c>
      <c r="C19" s="29">
        <v>14</v>
      </c>
      <c r="D19" s="29">
        <v>11</v>
      </c>
      <c r="E19" s="33">
        <v>2889671</v>
      </c>
      <c r="F19" s="33">
        <f>SUM(F20:F29)</f>
        <v>1193835.95</v>
      </c>
      <c r="G19" s="33">
        <f t="shared" si="6"/>
        <v>41.313905631471542</v>
      </c>
      <c r="H19" s="33">
        <f t="shared" si="7"/>
        <v>1695835.05</v>
      </c>
      <c r="I19" s="33">
        <f t="shared" si="8"/>
        <v>58.686094368528458</v>
      </c>
      <c r="J19" s="30"/>
    </row>
    <row r="20" spans="1:13" s="52" customFormat="1" ht="17.100000000000001" hidden="1" customHeight="1" x14ac:dyDescent="0.3">
      <c r="A20" s="30">
        <v>3.1</v>
      </c>
      <c r="B20" s="30" t="s">
        <v>83</v>
      </c>
      <c r="C20" s="29">
        <v>1</v>
      </c>
      <c r="D20" s="29">
        <v>1</v>
      </c>
      <c r="E20" s="33">
        <v>192777</v>
      </c>
      <c r="F20" s="33">
        <v>182397.6</v>
      </c>
      <c r="G20" s="33">
        <f t="shared" si="6"/>
        <v>94.615851476057827</v>
      </c>
      <c r="H20" s="33">
        <f t="shared" si="7"/>
        <v>10379.399999999994</v>
      </c>
      <c r="I20" s="33">
        <f t="shared" si="8"/>
        <v>5.3841485239421685</v>
      </c>
      <c r="J20" s="30"/>
    </row>
    <row r="21" spans="1:13" s="52" customFormat="1" hidden="1" x14ac:dyDescent="0.3">
      <c r="A21" s="30">
        <v>3.2</v>
      </c>
      <c r="B21" s="30" t="s">
        <v>138</v>
      </c>
      <c r="C21" s="29">
        <v>1</v>
      </c>
      <c r="D21" s="29">
        <v>1</v>
      </c>
      <c r="E21" s="33">
        <v>304495</v>
      </c>
      <c r="F21" s="33">
        <v>184155</v>
      </c>
      <c r="G21" s="33">
        <f t="shared" si="6"/>
        <v>60.478825596479417</v>
      </c>
      <c r="H21" s="33">
        <f t="shared" si="7"/>
        <v>120340</v>
      </c>
      <c r="I21" s="33">
        <f t="shared" si="8"/>
        <v>39.521174403520583</v>
      </c>
      <c r="J21" s="30"/>
    </row>
    <row r="22" spans="1:13" s="52" customFormat="1" hidden="1" x14ac:dyDescent="0.3">
      <c r="A22" s="30">
        <v>3.3</v>
      </c>
      <c r="B22" s="30" t="s">
        <v>113</v>
      </c>
      <c r="C22" s="29">
        <v>1</v>
      </c>
      <c r="D22" s="29">
        <v>1</v>
      </c>
      <c r="E22" s="33">
        <v>122686</v>
      </c>
      <c r="F22" s="33">
        <v>70224.98</v>
      </c>
      <c r="G22" s="33">
        <f t="shared" si="6"/>
        <v>57.239603540746295</v>
      </c>
      <c r="H22" s="33">
        <f t="shared" si="7"/>
        <v>52461.020000000004</v>
      </c>
      <c r="I22" s="33">
        <f t="shared" si="8"/>
        <v>42.760396459253705</v>
      </c>
      <c r="J22" s="30"/>
    </row>
    <row r="23" spans="1:13" s="52" customFormat="1" ht="17.100000000000001" hidden="1" customHeight="1" x14ac:dyDescent="0.3">
      <c r="A23" s="30">
        <v>3.4</v>
      </c>
      <c r="B23" s="30" t="s">
        <v>84</v>
      </c>
      <c r="C23" s="29">
        <v>1</v>
      </c>
      <c r="D23" s="29">
        <v>1</v>
      </c>
      <c r="E23" s="33">
        <v>231244</v>
      </c>
      <c r="F23" s="33">
        <v>114714.5</v>
      </c>
      <c r="G23" s="33">
        <f t="shared" si="6"/>
        <v>49.607557385272699</v>
      </c>
      <c r="H23" s="33">
        <f t="shared" si="7"/>
        <v>116529.5</v>
      </c>
      <c r="I23" s="33">
        <f t="shared" si="8"/>
        <v>50.392442614727301</v>
      </c>
      <c r="J23" s="30"/>
    </row>
    <row r="24" spans="1:13" s="52" customFormat="1" ht="16.5" hidden="1" customHeight="1" x14ac:dyDescent="0.3">
      <c r="A24" s="30">
        <v>3.5</v>
      </c>
      <c r="B24" s="30" t="s">
        <v>35</v>
      </c>
      <c r="C24" s="29">
        <v>5</v>
      </c>
      <c r="D24" s="29">
        <v>3</v>
      </c>
      <c r="E24" s="33">
        <v>1276712</v>
      </c>
      <c r="F24" s="33">
        <f>513263.87+ค่าจ้างเงินรายได้!C12+ค่าจ้างเงินรายได้!D12</f>
        <v>539025.87</v>
      </c>
      <c r="G24" s="33">
        <f t="shared" si="6"/>
        <v>42.219848329145492</v>
      </c>
      <c r="H24" s="33">
        <f t="shared" si="7"/>
        <v>737686.13</v>
      </c>
      <c r="I24" s="33">
        <f t="shared" si="8"/>
        <v>57.780151670854508</v>
      </c>
      <c r="J24" s="30"/>
      <c r="K24" s="105"/>
      <c r="L24" s="105"/>
      <c r="M24" s="105"/>
    </row>
    <row r="25" spans="1:13" s="52" customFormat="1" ht="17.100000000000001" hidden="1" customHeight="1" x14ac:dyDescent="0.3">
      <c r="A25" s="30">
        <v>3.6</v>
      </c>
      <c r="B25" s="30" t="s">
        <v>82</v>
      </c>
      <c r="C25" s="29">
        <v>1</v>
      </c>
      <c r="D25" s="29">
        <v>1</v>
      </c>
      <c r="E25" s="33">
        <v>183745</v>
      </c>
      <c r="F25" s="33">
        <v>42910</v>
      </c>
      <c r="G25" s="33">
        <f t="shared" si="6"/>
        <v>23.353016408609758</v>
      </c>
      <c r="H25" s="33">
        <f t="shared" si="7"/>
        <v>140835</v>
      </c>
      <c r="I25" s="33">
        <f t="shared" si="8"/>
        <v>76.646983591390239</v>
      </c>
      <c r="J25" s="30"/>
    </row>
    <row r="26" spans="1:13" s="52" customFormat="1" ht="17.100000000000001" hidden="1" customHeight="1" x14ac:dyDescent="0.3">
      <c r="A26" s="30">
        <v>3.7</v>
      </c>
      <c r="B26" s="30" t="s">
        <v>139</v>
      </c>
      <c r="C26" s="29">
        <v>1</v>
      </c>
      <c r="D26" s="29">
        <v>1</v>
      </c>
      <c r="E26" s="33">
        <v>121293</v>
      </c>
      <c r="F26" s="33">
        <v>24958</v>
      </c>
      <c r="G26" s="33">
        <f t="shared" si="6"/>
        <v>20.576620250138095</v>
      </c>
      <c r="H26" s="33">
        <f t="shared" si="7"/>
        <v>96335</v>
      </c>
      <c r="I26" s="33">
        <f t="shared" si="8"/>
        <v>79.423379749861908</v>
      </c>
      <c r="J26" s="30"/>
    </row>
    <row r="27" spans="1:13" ht="17.100000000000001" hidden="1" customHeight="1" x14ac:dyDescent="0.3">
      <c r="A27" s="30">
        <v>3.8</v>
      </c>
      <c r="B27" s="30" t="s">
        <v>137</v>
      </c>
      <c r="C27" s="29">
        <v>1</v>
      </c>
      <c r="D27" s="29">
        <v>1</v>
      </c>
      <c r="E27" s="33">
        <v>287183</v>
      </c>
      <c r="F27" s="33">
        <v>32660</v>
      </c>
      <c r="G27" s="33">
        <f t="shared" si="6"/>
        <v>11.372539460901237</v>
      </c>
      <c r="H27" s="33">
        <f t="shared" si="7"/>
        <v>254523</v>
      </c>
      <c r="I27" s="33">
        <f t="shared" si="8"/>
        <v>88.627460539098763</v>
      </c>
      <c r="J27" s="30"/>
    </row>
    <row r="28" spans="1:13" s="52" customFormat="1" ht="17.100000000000001" hidden="1" customHeight="1" x14ac:dyDescent="0.3">
      <c r="A28" s="30">
        <v>3.9</v>
      </c>
      <c r="B28" s="30" t="s">
        <v>81</v>
      </c>
      <c r="C28" s="29">
        <v>1</v>
      </c>
      <c r="D28" s="29">
        <v>1</v>
      </c>
      <c r="E28" s="33">
        <v>94536</v>
      </c>
      <c r="F28" s="33">
        <v>2790</v>
      </c>
      <c r="G28" s="33">
        <f t="shared" si="6"/>
        <v>2.9512566641279512</v>
      </c>
      <c r="H28" s="33">
        <f t="shared" si="7"/>
        <v>91746</v>
      </c>
      <c r="I28" s="33">
        <f t="shared" si="8"/>
        <v>97.048743335872047</v>
      </c>
      <c r="J28" s="30"/>
    </row>
    <row r="29" spans="1:13" s="52" customFormat="1" ht="17.100000000000001" hidden="1" customHeight="1" x14ac:dyDescent="0.3">
      <c r="A29" s="121">
        <v>3.1</v>
      </c>
      <c r="B29" s="30" t="s">
        <v>51</v>
      </c>
      <c r="C29" s="29">
        <v>1</v>
      </c>
      <c r="D29" s="29">
        <v>0</v>
      </c>
      <c r="E29" s="33">
        <v>75000</v>
      </c>
      <c r="F29" s="33">
        <v>0</v>
      </c>
      <c r="G29" s="33">
        <f t="shared" si="6"/>
        <v>0</v>
      </c>
      <c r="H29" s="33">
        <f t="shared" si="7"/>
        <v>75000</v>
      </c>
      <c r="I29" s="33">
        <f t="shared" si="8"/>
        <v>100</v>
      </c>
      <c r="J29" s="30"/>
    </row>
    <row r="30" spans="1:13" s="56" customFormat="1" ht="17.100000000000001" customHeight="1" x14ac:dyDescent="0.3">
      <c r="A30" s="29">
        <v>4</v>
      </c>
      <c r="B30" s="30" t="s">
        <v>15</v>
      </c>
      <c r="C30" s="29">
        <v>58</v>
      </c>
      <c r="D30" s="29">
        <v>27</v>
      </c>
      <c r="E30" s="33">
        <v>65333837</v>
      </c>
      <c r="F30" s="33">
        <f>SUM(F31:F43)</f>
        <v>26838482.359999999</v>
      </c>
      <c r="G30" s="33">
        <f t="shared" ref="G30:G130" si="9">F30*100/E30</f>
        <v>41.07899304919134</v>
      </c>
      <c r="H30" s="33">
        <f t="shared" ref="H30:H130" si="10">E30-F30</f>
        <v>38495354.640000001</v>
      </c>
      <c r="I30" s="33">
        <f t="shared" ref="I30:I130" si="11">H30*100/E30</f>
        <v>58.92100695080866</v>
      </c>
      <c r="J30" s="30"/>
      <c r="K30" s="52"/>
      <c r="L30" s="52"/>
      <c r="M30" s="52"/>
    </row>
    <row r="31" spans="1:13" ht="17.100000000000001" hidden="1" customHeight="1" x14ac:dyDescent="0.3">
      <c r="A31" s="30">
        <v>4.0999999999999996</v>
      </c>
      <c r="B31" s="30" t="s">
        <v>57</v>
      </c>
      <c r="C31" s="29">
        <v>2</v>
      </c>
      <c r="D31" s="29">
        <v>1</v>
      </c>
      <c r="E31" s="33">
        <v>5017990</v>
      </c>
      <c r="F31" s="33">
        <v>2771457.5</v>
      </c>
      <c r="G31" s="33">
        <f t="shared" ref="G31:G61" si="12">F31*100/E31</f>
        <v>55.230430909587305</v>
      </c>
      <c r="H31" s="33">
        <f t="shared" ref="H31:H61" si="13">E31-F31</f>
        <v>2246532.5</v>
      </c>
      <c r="I31" s="33">
        <f t="shared" ref="I31:I61" si="14">H31*100/E31</f>
        <v>44.769569090412695</v>
      </c>
      <c r="J31" s="30"/>
      <c r="K31" s="52"/>
      <c r="L31" s="52"/>
      <c r="M31" s="52"/>
    </row>
    <row r="32" spans="1:13" ht="17.100000000000001" hidden="1" customHeight="1" x14ac:dyDescent="0.3">
      <c r="A32" s="30">
        <v>4.2</v>
      </c>
      <c r="B32" s="30" t="s">
        <v>55</v>
      </c>
      <c r="C32" s="29">
        <v>1</v>
      </c>
      <c r="D32" s="29">
        <v>1</v>
      </c>
      <c r="E32" s="33">
        <v>135820</v>
      </c>
      <c r="F32" s="33">
        <v>67120</v>
      </c>
      <c r="G32" s="33">
        <f t="shared" si="12"/>
        <v>49.418347813282288</v>
      </c>
      <c r="H32" s="33">
        <f t="shared" si="13"/>
        <v>68700</v>
      </c>
      <c r="I32" s="33">
        <f t="shared" si="14"/>
        <v>50.581652186717712</v>
      </c>
      <c r="J32" s="30"/>
      <c r="K32" s="52"/>
      <c r="L32" s="52"/>
      <c r="M32" s="52"/>
    </row>
    <row r="33" spans="1:13" s="52" customFormat="1" ht="17.100000000000001" hidden="1" customHeight="1" x14ac:dyDescent="0.3">
      <c r="A33" s="30">
        <v>4.3</v>
      </c>
      <c r="B33" s="30" t="s">
        <v>54</v>
      </c>
      <c r="C33" s="29">
        <v>4</v>
      </c>
      <c r="D33" s="29">
        <v>3</v>
      </c>
      <c r="E33" s="33">
        <v>24722966</v>
      </c>
      <c r="F33" s="33">
        <f>10373068.17+ค่าจ้างเงินรายได้!C14+ค่าจ้างเงินรายได้!D14+ค่าจ้างเงินรายได้!C23+ค่าจ้างเงินรายได้!C24</f>
        <v>11835568.939999999</v>
      </c>
      <c r="G33" s="33">
        <f t="shared" si="12"/>
        <v>47.872771171549566</v>
      </c>
      <c r="H33" s="33">
        <f t="shared" si="13"/>
        <v>12887397.060000001</v>
      </c>
      <c r="I33" s="33">
        <f t="shared" si="14"/>
        <v>52.127228828450434</v>
      </c>
      <c r="J33" s="30"/>
    </row>
    <row r="34" spans="1:13" s="52" customFormat="1" ht="17.100000000000001" hidden="1" customHeight="1" x14ac:dyDescent="0.3">
      <c r="A34" s="30">
        <v>4.4000000000000004</v>
      </c>
      <c r="B34" s="30" t="s">
        <v>103</v>
      </c>
      <c r="C34" s="29">
        <v>2</v>
      </c>
      <c r="D34" s="29">
        <v>2</v>
      </c>
      <c r="E34" s="33">
        <v>1858349</v>
      </c>
      <c r="F34" s="33">
        <v>838428.45</v>
      </c>
      <c r="G34" s="33">
        <f t="shared" si="12"/>
        <v>45.116845651704821</v>
      </c>
      <c r="H34" s="33">
        <f t="shared" si="13"/>
        <v>1019920.55</v>
      </c>
      <c r="I34" s="33">
        <f t="shared" si="14"/>
        <v>54.883154348295179</v>
      </c>
      <c r="J34" s="30"/>
      <c r="K34" s="105"/>
      <c r="L34" s="105"/>
      <c r="M34" s="105"/>
    </row>
    <row r="35" spans="1:13" s="52" customFormat="1" ht="17.100000000000001" hidden="1" customHeight="1" x14ac:dyDescent="0.3">
      <c r="A35" s="30">
        <v>4.5</v>
      </c>
      <c r="B35" s="30" t="s">
        <v>106</v>
      </c>
      <c r="C35" s="29">
        <v>2</v>
      </c>
      <c r="D35" s="29">
        <v>2</v>
      </c>
      <c r="E35" s="33">
        <v>20982917</v>
      </c>
      <c r="F35" s="33">
        <v>8962199.5399999991</v>
      </c>
      <c r="G35" s="33">
        <f t="shared" si="12"/>
        <v>42.711885768789912</v>
      </c>
      <c r="H35" s="33">
        <f t="shared" si="13"/>
        <v>12020717.460000001</v>
      </c>
      <c r="I35" s="33">
        <f t="shared" si="14"/>
        <v>57.288114231210081</v>
      </c>
      <c r="J35" s="30"/>
      <c r="K35" s="53"/>
      <c r="L35" s="53"/>
    </row>
    <row r="36" spans="1:13" s="52" customFormat="1" ht="17.100000000000001" hidden="1" customHeight="1" x14ac:dyDescent="0.3">
      <c r="A36" s="30">
        <v>4.5999999999999996</v>
      </c>
      <c r="B36" s="30" t="s">
        <v>36</v>
      </c>
      <c r="C36" s="29">
        <v>8</v>
      </c>
      <c r="D36" s="29">
        <v>4</v>
      </c>
      <c r="E36" s="33">
        <v>2762400</v>
      </c>
      <c r="F36" s="33">
        <v>803101.4</v>
      </c>
      <c r="G36" s="33">
        <f t="shared" si="12"/>
        <v>29.072596293078483</v>
      </c>
      <c r="H36" s="33">
        <f t="shared" si="13"/>
        <v>1959298.6</v>
      </c>
      <c r="I36" s="33">
        <f t="shared" si="14"/>
        <v>70.927403706921524</v>
      </c>
      <c r="J36" s="30"/>
      <c r="K36" s="105"/>
      <c r="L36" s="105"/>
      <c r="M36" s="105"/>
    </row>
    <row r="37" spans="1:13" s="52" customFormat="1" ht="17.100000000000001" hidden="1" customHeight="1" x14ac:dyDescent="0.3">
      <c r="A37" s="30">
        <v>4.7</v>
      </c>
      <c r="B37" s="30" t="s">
        <v>107</v>
      </c>
      <c r="C37" s="29">
        <v>9</v>
      </c>
      <c r="D37" s="29">
        <v>3</v>
      </c>
      <c r="E37" s="33">
        <v>2604575</v>
      </c>
      <c r="F37" s="33">
        <v>612129.53</v>
      </c>
      <c r="G37" s="33">
        <f t="shared" si="12"/>
        <v>23.502088824472324</v>
      </c>
      <c r="H37" s="33">
        <f t="shared" si="13"/>
        <v>1992445.47</v>
      </c>
      <c r="I37" s="33">
        <f t="shared" si="14"/>
        <v>76.497911175527676</v>
      </c>
      <c r="J37" s="30"/>
      <c r="K37" s="105"/>
      <c r="L37" s="105"/>
      <c r="M37" s="105"/>
    </row>
    <row r="38" spans="1:13" ht="17.100000000000001" hidden="1" customHeight="1" x14ac:dyDescent="0.3">
      <c r="A38" s="30">
        <v>4.8</v>
      </c>
      <c r="B38" s="30" t="s">
        <v>108</v>
      </c>
      <c r="C38" s="29">
        <v>3</v>
      </c>
      <c r="D38" s="29">
        <v>2</v>
      </c>
      <c r="E38" s="33">
        <v>569450</v>
      </c>
      <c r="F38" s="33">
        <v>100510</v>
      </c>
      <c r="G38" s="33">
        <f t="shared" si="12"/>
        <v>17.65036438668891</v>
      </c>
      <c r="H38" s="33">
        <f t="shared" si="13"/>
        <v>468940</v>
      </c>
      <c r="I38" s="33">
        <f t="shared" si="14"/>
        <v>82.349635613311094</v>
      </c>
      <c r="J38" s="30"/>
      <c r="K38" s="52"/>
      <c r="L38" s="52"/>
      <c r="M38" s="52"/>
    </row>
    <row r="39" spans="1:13" ht="17.100000000000001" hidden="1" customHeight="1" x14ac:dyDescent="0.3">
      <c r="A39" s="30">
        <v>4.9000000000000004</v>
      </c>
      <c r="B39" s="30" t="s">
        <v>35</v>
      </c>
      <c r="C39" s="29">
        <v>9</v>
      </c>
      <c r="D39" s="29">
        <v>6</v>
      </c>
      <c r="E39" s="33">
        <v>3955710</v>
      </c>
      <c r="F39" s="33">
        <v>600911</v>
      </c>
      <c r="G39" s="33">
        <f t="shared" si="12"/>
        <v>15.190977093871897</v>
      </c>
      <c r="H39" s="33">
        <f t="shared" si="13"/>
        <v>3354799</v>
      </c>
      <c r="I39" s="33">
        <f t="shared" si="14"/>
        <v>84.809022906128106</v>
      </c>
      <c r="J39" s="30"/>
      <c r="K39" s="56"/>
      <c r="L39" s="56"/>
      <c r="M39" s="56"/>
    </row>
    <row r="40" spans="1:13" ht="17.100000000000001" hidden="1" customHeight="1" x14ac:dyDescent="0.3">
      <c r="A40" s="121">
        <v>4.0999999999999996</v>
      </c>
      <c r="B40" s="30" t="s">
        <v>105</v>
      </c>
      <c r="C40" s="29">
        <v>6</v>
      </c>
      <c r="D40" s="29">
        <v>1</v>
      </c>
      <c r="E40" s="33">
        <v>1727700</v>
      </c>
      <c r="F40" s="33">
        <v>191650</v>
      </c>
      <c r="G40" s="33">
        <f t="shared" si="12"/>
        <v>11.092782311743937</v>
      </c>
      <c r="H40" s="33">
        <f t="shared" si="13"/>
        <v>1536050</v>
      </c>
      <c r="I40" s="33">
        <f t="shared" si="14"/>
        <v>88.907217688256068</v>
      </c>
      <c r="J40" s="30"/>
    </row>
    <row r="41" spans="1:13" s="52" customFormat="1" hidden="1" x14ac:dyDescent="0.3">
      <c r="A41" s="30">
        <v>4.1100000000000003</v>
      </c>
      <c r="B41" s="30" t="s">
        <v>53</v>
      </c>
      <c r="C41" s="29">
        <v>6</v>
      </c>
      <c r="D41" s="29">
        <v>1</v>
      </c>
      <c r="E41" s="33">
        <v>400000</v>
      </c>
      <c r="F41" s="33">
        <v>35164</v>
      </c>
      <c r="G41" s="33">
        <f t="shared" si="12"/>
        <v>8.7910000000000004</v>
      </c>
      <c r="H41" s="33">
        <f t="shared" si="13"/>
        <v>364836</v>
      </c>
      <c r="I41" s="33">
        <f t="shared" si="14"/>
        <v>91.209000000000003</v>
      </c>
      <c r="J41" s="30"/>
    </row>
    <row r="42" spans="1:13" s="52" customFormat="1" hidden="1" x14ac:dyDescent="0.3">
      <c r="A42" s="30">
        <v>4.12</v>
      </c>
      <c r="B42" s="30" t="s">
        <v>56</v>
      </c>
      <c r="C42" s="29">
        <v>3</v>
      </c>
      <c r="D42" s="29">
        <v>1</v>
      </c>
      <c r="E42" s="33">
        <v>298380</v>
      </c>
      <c r="F42" s="33">
        <v>20242</v>
      </c>
      <c r="G42" s="33">
        <f t="shared" si="12"/>
        <v>6.7839667538038739</v>
      </c>
      <c r="H42" s="33">
        <f t="shared" si="13"/>
        <v>278138</v>
      </c>
      <c r="I42" s="33">
        <f t="shared" si="14"/>
        <v>93.216033246196119</v>
      </c>
      <c r="J42" s="30"/>
    </row>
    <row r="43" spans="1:13" ht="17.100000000000001" hidden="1" customHeight="1" x14ac:dyDescent="0.3">
      <c r="A43" s="30">
        <v>4.13</v>
      </c>
      <c r="B43" s="30" t="s">
        <v>109</v>
      </c>
      <c r="C43" s="29">
        <v>3</v>
      </c>
      <c r="D43" s="29">
        <v>0</v>
      </c>
      <c r="E43" s="33">
        <v>297580</v>
      </c>
      <c r="F43" s="33">
        <v>0</v>
      </c>
      <c r="G43" s="33">
        <f t="shared" si="12"/>
        <v>0</v>
      </c>
      <c r="H43" s="33">
        <f t="shared" si="13"/>
        <v>297580</v>
      </c>
      <c r="I43" s="33">
        <f t="shared" si="14"/>
        <v>100</v>
      </c>
      <c r="J43" s="30"/>
    </row>
    <row r="44" spans="1:13" s="52" customFormat="1" ht="17.100000000000001" customHeight="1" x14ac:dyDescent="0.3">
      <c r="A44" s="29">
        <v>5</v>
      </c>
      <c r="B44" s="30" t="s">
        <v>25</v>
      </c>
      <c r="C44" s="29">
        <v>8</v>
      </c>
      <c r="D44" s="29">
        <v>3</v>
      </c>
      <c r="E44" s="33">
        <v>2720650</v>
      </c>
      <c r="F44" s="33">
        <f>SUM(F45:F47)</f>
        <v>955323.75</v>
      </c>
      <c r="G44" s="33">
        <f t="shared" si="12"/>
        <v>35.11380552441512</v>
      </c>
      <c r="H44" s="33">
        <f t="shared" si="13"/>
        <v>1765326.25</v>
      </c>
      <c r="I44" s="33">
        <f t="shared" si="14"/>
        <v>64.886194475584873</v>
      </c>
      <c r="J44" s="30"/>
    </row>
    <row r="45" spans="1:13" ht="17.100000000000001" hidden="1" customHeight="1" x14ac:dyDescent="0.3">
      <c r="A45" s="30">
        <v>5.0999999999999996</v>
      </c>
      <c r="B45" s="30" t="s">
        <v>35</v>
      </c>
      <c r="C45" s="29">
        <v>4</v>
      </c>
      <c r="D45" s="29">
        <v>2</v>
      </c>
      <c r="E45" s="33">
        <v>2148850</v>
      </c>
      <c r="F45" s="33">
        <f>731856.75+ค่าจ้างเงินรายได้!C16+ค่าจ้างเงินรายได้!D16</f>
        <v>783125.75</v>
      </c>
      <c r="G45" s="33">
        <f t="shared" si="12"/>
        <v>36.443946762221657</v>
      </c>
      <c r="H45" s="33">
        <f t="shared" si="13"/>
        <v>1365724.25</v>
      </c>
      <c r="I45" s="33">
        <f t="shared" si="14"/>
        <v>63.556053237778343</v>
      </c>
      <c r="J45" s="30"/>
      <c r="K45" s="52"/>
      <c r="L45" s="52"/>
      <c r="M45" s="52"/>
    </row>
    <row r="46" spans="1:13" s="52" customFormat="1" hidden="1" x14ac:dyDescent="0.3">
      <c r="A46" s="30">
        <v>5.2</v>
      </c>
      <c r="B46" s="30" t="s">
        <v>110</v>
      </c>
      <c r="C46" s="29">
        <v>3</v>
      </c>
      <c r="D46" s="29">
        <v>1</v>
      </c>
      <c r="E46" s="33">
        <v>528300</v>
      </c>
      <c r="F46" s="33">
        <v>172198</v>
      </c>
      <c r="G46" s="33">
        <f t="shared" si="12"/>
        <v>32.594737838349424</v>
      </c>
      <c r="H46" s="33">
        <f t="shared" si="13"/>
        <v>356102</v>
      </c>
      <c r="I46" s="33">
        <f t="shared" si="14"/>
        <v>67.405262161650583</v>
      </c>
      <c r="J46" s="30"/>
      <c r="K46" s="105"/>
      <c r="L46" s="105"/>
      <c r="M46" s="105"/>
    </row>
    <row r="47" spans="1:13" hidden="1" x14ac:dyDescent="0.3">
      <c r="A47" s="30">
        <v>5.3</v>
      </c>
      <c r="B47" s="30" t="s">
        <v>111</v>
      </c>
      <c r="C47" s="29">
        <v>1</v>
      </c>
      <c r="D47" s="29">
        <v>0</v>
      </c>
      <c r="E47" s="33">
        <v>43500</v>
      </c>
      <c r="F47" s="33">
        <v>0</v>
      </c>
      <c r="G47" s="33">
        <f t="shared" si="12"/>
        <v>0</v>
      </c>
      <c r="H47" s="33">
        <f t="shared" si="13"/>
        <v>43500</v>
      </c>
      <c r="I47" s="33">
        <f t="shared" si="14"/>
        <v>100</v>
      </c>
      <c r="J47" s="30"/>
      <c r="K47" s="52"/>
      <c r="L47" s="52"/>
      <c r="M47" s="52"/>
    </row>
    <row r="48" spans="1:13" s="52" customFormat="1" ht="17.100000000000001" customHeight="1" x14ac:dyDescent="0.3">
      <c r="A48" s="29">
        <v>6</v>
      </c>
      <c r="B48" s="30" t="s">
        <v>22</v>
      </c>
      <c r="C48" s="29">
        <v>77</v>
      </c>
      <c r="D48" s="29">
        <v>30</v>
      </c>
      <c r="E48" s="33">
        <v>5027118</v>
      </c>
      <c r="F48" s="33">
        <f>SUM(F49:F61)</f>
        <v>1688290.9099999997</v>
      </c>
      <c r="G48" s="33">
        <f t="shared" si="12"/>
        <v>33.583673786849637</v>
      </c>
      <c r="H48" s="33">
        <f t="shared" si="13"/>
        <v>3338827.0900000003</v>
      </c>
      <c r="I48" s="33">
        <f t="shared" si="14"/>
        <v>66.41632621315037</v>
      </c>
      <c r="J48" s="30"/>
    </row>
    <row r="49" spans="1:13" hidden="1" x14ac:dyDescent="0.3">
      <c r="A49" s="30">
        <v>6.1</v>
      </c>
      <c r="B49" s="30" t="s">
        <v>51</v>
      </c>
      <c r="C49" s="29">
        <v>3</v>
      </c>
      <c r="D49" s="29">
        <v>1</v>
      </c>
      <c r="E49" s="33">
        <v>191200</v>
      </c>
      <c r="F49" s="33">
        <v>141200</v>
      </c>
      <c r="G49" s="33">
        <f t="shared" si="12"/>
        <v>73.84937238493724</v>
      </c>
      <c r="H49" s="33">
        <f t="shared" si="13"/>
        <v>50000</v>
      </c>
      <c r="I49" s="33">
        <f t="shared" si="14"/>
        <v>26.15062761506276</v>
      </c>
      <c r="J49" s="30"/>
      <c r="K49" s="52"/>
      <c r="L49" s="52"/>
      <c r="M49" s="52"/>
    </row>
    <row r="50" spans="1:13" s="52" customFormat="1" ht="17.100000000000001" hidden="1" customHeight="1" x14ac:dyDescent="0.3">
      <c r="A50" s="30">
        <v>6.2</v>
      </c>
      <c r="B50" s="30" t="s">
        <v>43</v>
      </c>
      <c r="C50" s="29">
        <v>6</v>
      </c>
      <c r="D50" s="29">
        <v>4</v>
      </c>
      <c r="E50" s="33">
        <v>284500</v>
      </c>
      <c r="F50" s="33">
        <v>181655.08</v>
      </c>
      <c r="G50" s="33">
        <f t="shared" si="12"/>
        <v>63.850643233743412</v>
      </c>
      <c r="H50" s="33">
        <f t="shared" si="13"/>
        <v>102844.92000000001</v>
      </c>
      <c r="I50" s="33">
        <f t="shared" si="14"/>
        <v>36.149356766256595</v>
      </c>
      <c r="J50" s="30"/>
    </row>
    <row r="51" spans="1:13" s="52" customFormat="1" ht="17.100000000000001" hidden="1" customHeight="1" x14ac:dyDescent="0.3">
      <c r="A51" s="30">
        <v>6.3</v>
      </c>
      <c r="B51" s="30" t="s">
        <v>35</v>
      </c>
      <c r="C51" s="29">
        <v>2</v>
      </c>
      <c r="D51" s="29">
        <v>2</v>
      </c>
      <c r="E51" s="33">
        <v>1165136</v>
      </c>
      <c r="F51" s="33">
        <f>559504.11+ค่าจ้างเงินรายได้!C11+ค่าจ้างเงินรายได้!D11</f>
        <v>612488.11</v>
      </c>
      <c r="G51" s="33">
        <f t="shared" si="12"/>
        <v>52.567950007552767</v>
      </c>
      <c r="H51" s="33">
        <f t="shared" si="13"/>
        <v>552647.89</v>
      </c>
      <c r="I51" s="33">
        <f t="shared" si="14"/>
        <v>47.432049992447233</v>
      </c>
      <c r="J51" s="30"/>
    </row>
    <row r="52" spans="1:13" s="52" customFormat="1" ht="17.100000000000001" hidden="1" customHeight="1" x14ac:dyDescent="0.3">
      <c r="A52" s="30">
        <v>6.4</v>
      </c>
      <c r="B52" s="30" t="s">
        <v>48</v>
      </c>
      <c r="C52" s="29">
        <v>7</v>
      </c>
      <c r="D52" s="29">
        <v>3</v>
      </c>
      <c r="E52" s="33">
        <v>206050</v>
      </c>
      <c r="F52" s="33">
        <v>89505.94</v>
      </c>
      <c r="G52" s="33">
        <f t="shared" si="12"/>
        <v>43.438942004367874</v>
      </c>
      <c r="H52" s="33">
        <f t="shared" si="13"/>
        <v>116544.06</v>
      </c>
      <c r="I52" s="33">
        <f t="shared" si="14"/>
        <v>56.561057995632126</v>
      </c>
      <c r="J52" s="30"/>
    </row>
    <row r="53" spans="1:13" ht="17.100000000000001" hidden="1" customHeight="1" x14ac:dyDescent="0.3">
      <c r="A53" s="30">
        <v>6.5</v>
      </c>
      <c r="B53" s="30" t="s">
        <v>44</v>
      </c>
      <c r="C53" s="29">
        <v>8</v>
      </c>
      <c r="D53" s="29">
        <v>4</v>
      </c>
      <c r="E53" s="33">
        <v>730235</v>
      </c>
      <c r="F53" s="33">
        <v>255438.73</v>
      </c>
      <c r="G53" s="33">
        <f t="shared" si="12"/>
        <v>34.980346052982945</v>
      </c>
      <c r="H53" s="33">
        <f t="shared" si="13"/>
        <v>474796.27</v>
      </c>
      <c r="I53" s="33">
        <f t="shared" si="14"/>
        <v>65.019653947017062</v>
      </c>
      <c r="J53" s="30"/>
      <c r="K53" s="52"/>
      <c r="L53" s="52"/>
      <c r="M53" s="52"/>
    </row>
    <row r="54" spans="1:13" ht="17.100000000000001" hidden="1" customHeight="1" x14ac:dyDescent="0.3">
      <c r="A54" s="30">
        <v>6.6</v>
      </c>
      <c r="B54" s="30" t="s">
        <v>47</v>
      </c>
      <c r="C54" s="29">
        <v>4</v>
      </c>
      <c r="D54" s="29">
        <v>3</v>
      </c>
      <c r="E54" s="33">
        <v>140591</v>
      </c>
      <c r="F54" s="33">
        <v>47661.72</v>
      </c>
      <c r="G54" s="33">
        <f t="shared" si="12"/>
        <v>33.900975169107554</v>
      </c>
      <c r="H54" s="33">
        <f t="shared" si="13"/>
        <v>92929.279999999999</v>
      </c>
      <c r="I54" s="33">
        <f t="shared" si="14"/>
        <v>66.099024830892446</v>
      </c>
      <c r="J54" s="30"/>
      <c r="K54" s="52"/>
      <c r="L54" s="52"/>
      <c r="M54" s="52"/>
    </row>
    <row r="55" spans="1:13" s="52" customFormat="1" ht="17.100000000000001" hidden="1" customHeight="1" x14ac:dyDescent="0.3">
      <c r="A55" s="30">
        <v>6.7</v>
      </c>
      <c r="B55" s="30" t="s">
        <v>50</v>
      </c>
      <c r="C55" s="29">
        <v>3</v>
      </c>
      <c r="D55" s="29">
        <v>1</v>
      </c>
      <c r="E55" s="33">
        <v>58868</v>
      </c>
      <c r="F55" s="33">
        <v>14768</v>
      </c>
      <c r="G55" s="33">
        <f t="shared" si="12"/>
        <v>25.086634504314738</v>
      </c>
      <c r="H55" s="33">
        <f t="shared" si="13"/>
        <v>44100</v>
      </c>
      <c r="I55" s="33">
        <f t="shared" si="14"/>
        <v>74.913365495685255</v>
      </c>
      <c r="J55" s="30"/>
    </row>
    <row r="56" spans="1:13" ht="17.100000000000001" hidden="1" customHeight="1" x14ac:dyDescent="0.3">
      <c r="A56" s="30">
        <v>6.8</v>
      </c>
      <c r="B56" s="30" t="s">
        <v>45</v>
      </c>
      <c r="C56" s="29">
        <v>9</v>
      </c>
      <c r="D56" s="29">
        <v>2</v>
      </c>
      <c r="E56" s="33">
        <v>411089</v>
      </c>
      <c r="F56" s="33">
        <v>99977.64</v>
      </c>
      <c r="G56" s="33">
        <f t="shared" si="12"/>
        <v>24.320193437430824</v>
      </c>
      <c r="H56" s="33">
        <f t="shared" si="13"/>
        <v>311111.36</v>
      </c>
      <c r="I56" s="33">
        <f t="shared" si="14"/>
        <v>75.679806562569169</v>
      </c>
      <c r="J56" s="30"/>
      <c r="K56" s="52"/>
      <c r="L56" s="52"/>
      <c r="M56" s="52"/>
    </row>
    <row r="57" spans="1:13" s="52" customFormat="1" ht="17.100000000000001" hidden="1" customHeight="1" x14ac:dyDescent="0.3">
      <c r="A57" s="30">
        <v>6.9</v>
      </c>
      <c r="B57" s="30" t="s">
        <v>46</v>
      </c>
      <c r="C57" s="29">
        <v>13</v>
      </c>
      <c r="D57" s="29">
        <v>5</v>
      </c>
      <c r="E57" s="33">
        <v>717900</v>
      </c>
      <c r="F57" s="33">
        <v>154613.95000000001</v>
      </c>
      <c r="G57" s="33">
        <f t="shared" si="12"/>
        <v>21.536975901936206</v>
      </c>
      <c r="H57" s="33">
        <f t="shared" si="13"/>
        <v>563286.05000000005</v>
      </c>
      <c r="I57" s="33">
        <f t="shared" si="14"/>
        <v>78.463024098063812</v>
      </c>
      <c r="J57" s="30"/>
    </row>
    <row r="58" spans="1:13" s="52" customFormat="1" ht="17.100000000000001" hidden="1" customHeight="1" x14ac:dyDescent="0.3">
      <c r="A58" s="121">
        <v>6.1</v>
      </c>
      <c r="B58" s="30" t="s">
        <v>102</v>
      </c>
      <c r="C58" s="29">
        <v>9</v>
      </c>
      <c r="D58" s="29">
        <v>2</v>
      </c>
      <c r="E58" s="33">
        <v>309190</v>
      </c>
      <c r="F58" s="33">
        <v>57911.32</v>
      </c>
      <c r="G58" s="33">
        <f t="shared" si="12"/>
        <v>18.730010673048934</v>
      </c>
      <c r="H58" s="33">
        <f t="shared" si="13"/>
        <v>251278.68</v>
      </c>
      <c r="I58" s="33">
        <f t="shared" si="14"/>
        <v>81.269989326951062</v>
      </c>
      <c r="J58" s="30"/>
    </row>
    <row r="59" spans="1:13" s="52" customFormat="1" ht="17.100000000000001" hidden="1" customHeight="1" x14ac:dyDescent="0.3">
      <c r="A59" s="30">
        <v>6.11</v>
      </c>
      <c r="B59" s="30" t="s">
        <v>52</v>
      </c>
      <c r="C59" s="29">
        <v>4</v>
      </c>
      <c r="D59" s="29">
        <v>2</v>
      </c>
      <c r="E59" s="33">
        <v>197143</v>
      </c>
      <c r="F59" s="33">
        <v>30000</v>
      </c>
      <c r="G59" s="33">
        <f t="shared" si="12"/>
        <v>15.217380277260668</v>
      </c>
      <c r="H59" s="33">
        <f t="shared" si="13"/>
        <v>167143</v>
      </c>
      <c r="I59" s="33">
        <f t="shared" si="14"/>
        <v>84.782619722739327</v>
      </c>
      <c r="J59" s="30"/>
      <c r="K59" s="105"/>
      <c r="L59" s="105"/>
      <c r="M59" s="105"/>
    </row>
    <row r="60" spans="1:13" s="52" customFormat="1" hidden="1" x14ac:dyDescent="0.3">
      <c r="A60" s="30">
        <v>6.12</v>
      </c>
      <c r="B60" s="30" t="s">
        <v>42</v>
      </c>
      <c r="C60" s="29">
        <v>6</v>
      </c>
      <c r="D60" s="29">
        <v>1</v>
      </c>
      <c r="E60" s="33">
        <v>155216</v>
      </c>
      <c r="F60" s="33">
        <v>3070.42</v>
      </c>
      <c r="G60" s="33">
        <f t="shared" si="12"/>
        <v>1.9781594680960726</v>
      </c>
      <c r="H60" s="33">
        <f t="shared" si="13"/>
        <v>152145.57999999999</v>
      </c>
      <c r="I60" s="33">
        <f t="shared" si="14"/>
        <v>98.021840531903919</v>
      </c>
      <c r="J60" s="30"/>
    </row>
    <row r="61" spans="1:13" hidden="1" x14ac:dyDescent="0.3">
      <c r="A61" s="30">
        <v>6.13</v>
      </c>
      <c r="B61" s="30" t="s">
        <v>49</v>
      </c>
      <c r="C61" s="29">
        <v>3</v>
      </c>
      <c r="D61" s="29">
        <v>0</v>
      </c>
      <c r="E61" s="33">
        <v>460000</v>
      </c>
      <c r="F61" s="33">
        <v>0</v>
      </c>
      <c r="G61" s="33">
        <f t="shared" si="12"/>
        <v>0</v>
      </c>
      <c r="H61" s="33">
        <f t="shared" si="13"/>
        <v>460000</v>
      </c>
      <c r="I61" s="33">
        <f t="shared" si="14"/>
        <v>100</v>
      </c>
      <c r="J61" s="30"/>
      <c r="K61" s="52"/>
      <c r="L61" s="52"/>
      <c r="M61" s="52"/>
    </row>
    <row r="62" spans="1:13" s="52" customFormat="1" ht="17.100000000000001" customHeight="1" x14ac:dyDescent="0.3">
      <c r="A62" s="29">
        <v>7</v>
      </c>
      <c r="B62" s="30" t="s">
        <v>27</v>
      </c>
      <c r="C62" s="29">
        <v>16</v>
      </c>
      <c r="D62" s="29">
        <v>13</v>
      </c>
      <c r="E62" s="33">
        <v>8229014</v>
      </c>
      <c r="F62" s="33">
        <f>SUM(F63:F66)</f>
        <v>2745162.95</v>
      </c>
      <c r="G62" s="33">
        <f t="shared" ref="G62" si="15">F62*100/E62</f>
        <v>33.359561060413796</v>
      </c>
      <c r="H62" s="33">
        <f t="shared" ref="H62" si="16">E62-F62</f>
        <v>5483851.0499999998</v>
      </c>
      <c r="I62" s="33">
        <f t="shared" ref="I62" si="17">H62*100/E62</f>
        <v>66.640438939586204</v>
      </c>
      <c r="J62" s="30"/>
    </row>
    <row r="63" spans="1:13" ht="17.100000000000001" hidden="1" customHeight="1" x14ac:dyDescent="0.3">
      <c r="A63" s="30">
        <v>7.1</v>
      </c>
      <c r="B63" s="30" t="s">
        <v>98</v>
      </c>
      <c r="C63" s="29">
        <v>2</v>
      </c>
      <c r="D63" s="29">
        <v>2</v>
      </c>
      <c r="E63" s="33">
        <v>1149874</v>
      </c>
      <c r="F63" s="33">
        <f>577819.38+ค่าจ้างเงินรายได้!C25+ค่าจ้างเงินรายได้!D25</f>
        <v>614805.38</v>
      </c>
      <c r="G63" s="33">
        <f t="shared" ref="G63:G94" si="18">F63*100/E63</f>
        <v>53.467195536206575</v>
      </c>
      <c r="H63" s="33">
        <f t="shared" ref="H63:H94" si="19">E63-F63</f>
        <v>535068.62</v>
      </c>
      <c r="I63" s="33">
        <f t="shared" ref="I63:I94" si="20">H63*100/E63</f>
        <v>46.532804463793425</v>
      </c>
      <c r="J63" s="30"/>
    </row>
    <row r="64" spans="1:13" s="52" customFormat="1" ht="16.5" hidden="1" customHeight="1" x14ac:dyDescent="0.3">
      <c r="A64" s="30">
        <v>7.2</v>
      </c>
      <c r="B64" s="30" t="s">
        <v>39</v>
      </c>
      <c r="C64" s="29">
        <v>4</v>
      </c>
      <c r="D64" s="29">
        <v>3</v>
      </c>
      <c r="E64" s="33">
        <v>692750</v>
      </c>
      <c r="F64" s="33">
        <v>268703</v>
      </c>
      <c r="G64" s="33">
        <f t="shared" si="18"/>
        <v>38.787874413569106</v>
      </c>
      <c r="H64" s="33">
        <f t="shared" si="19"/>
        <v>424047</v>
      </c>
      <c r="I64" s="33">
        <f t="shared" si="20"/>
        <v>61.212125586430894</v>
      </c>
      <c r="J64" s="30"/>
    </row>
    <row r="65" spans="1:13" s="52" customFormat="1" ht="17.100000000000001" hidden="1" customHeight="1" x14ac:dyDescent="0.3">
      <c r="A65" s="30">
        <v>7.3</v>
      </c>
      <c r="B65" s="30" t="s">
        <v>38</v>
      </c>
      <c r="C65" s="29">
        <v>6</v>
      </c>
      <c r="D65" s="29">
        <v>5</v>
      </c>
      <c r="E65" s="33">
        <v>5429100</v>
      </c>
      <c r="F65" s="33">
        <v>1605199.08</v>
      </c>
      <c r="G65" s="33">
        <f t="shared" si="18"/>
        <v>29.566577885837432</v>
      </c>
      <c r="H65" s="33">
        <f t="shared" si="19"/>
        <v>3823900.92</v>
      </c>
      <c r="I65" s="33">
        <f t="shared" si="20"/>
        <v>70.433422114162568</v>
      </c>
      <c r="J65" s="30"/>
      <c r="K65" s="105"/>
      <c r="L65" s="105"/>
      <c r="M65" s="105"/>
    </row>
    <row r="66" spans="1:13" s="52" customFormat="1" ht="17.100000000000001" hidden="1" customHeight="1" x14ac:dyDescent="0.3">
      <c r="A66" s="30">
        <v>7.4</v>
      </c>
      <c r="B66" s="30" t="s">
        <v>35</v>
      </c>
      <c r="C66" s="29">
        <v>4</v>
      </c>
      <c r="D66" s="29">
        <v>3</v>
      </c>
      <c r="E66" s="33">
        <v>957290</v>
      </c>
      <c r="F66" s="33">
        <v>256455.49</v>
      </c>
      <c r="G66" s="33">
        <f t="shared" si="18"/>
        <v>26.789738741656134</v>
      </c>
      <c r="H66" s="33">
        <f t="shared" si="19"/>
        <v>700834.51</v>
      </c>
      <c r="I66" s="33">
        <f t="shared" si="20"/>
        <v>73.210261258343863</v>
      </c>
      <c r="J66" s="30"/>
      <c r="K66" s="105"/>
      <c r="L66" s="105"/>
      <c r="M66" s="105"/>
    </row>
    <row r="67" spans="1:13" s="52" customFormat="1" ht="17.100000000000001" customHeight="1" x14ac:dyDescent="0.3">
      <c r="A67" s="29">
        <v>8</v>
      </c>
      <c r="B67" s="30" t="s">
        <v>21</v>
      </c>
      <c r="C67" s="29">
        <v>57</v>
      </c>
      <c r="D67" s="29">
        <v>33</v>
      </c>
      <c r="E67" s="33">
        <v>26765760</v>
      </c>
      <c r="F67" s="33">
        <f>SUM(F68:F83)+ค่าจ้างเงินรายได้!E21+ค่าจ้างเงินรายได้!F21</f>
        <v>8103044.4399999995</v>
      </c>
      <c r="G67" s="33">
        <f t="shared" si="18"/>
        <v>30.273918767858639</v>
      </c>
      <c r="H67" s="33">
        <f t="shared" si="19"/>
        <v>18662715.560000002</v>
      </c>
      <c r="I67" s="33">
        <f t="shared" si="20"/>
        <v>69.726081232141368</v>
      </c>
      <c r="J67" s="30"/>
    </row>
    <row r="68" spans="1:13" s="52" customFormat="1" ht="17.100000000000001" hidden="1" customHeight="1" x14ac:dyDescent="0.3">
      <c r="A68" s="30">
        <v>8.1</v>
      </c>
      <c r="B68" s="30" t="s">
        <v>122</v>
      </c>
      <c r="C68" s="29">
        <v>4</v>
      </c>
      <c r="D68" s="29">
        <v>3</v>
      </c>
      <c r="E68" s="33">
        <v>3417650</v>
      </c>
      <c r="F68" s="33">
        <v>1637432.34</v>
      </c>
      <c r="G68" s="33">
        <f t="shared" si="18"/>
        <v>47.911059938846869</v>
      </c>
      <c r="H68" s="33">
        <f t="shared" si="19"/>
        <v>1780217.66</v>
      </c>
      <c r="I68" s="33">
        <f t="shared" si="20"/>
        <v>52.088940061153131</v>
      </c>
      <c r="J68" s="30"/>
    </row>
    <row r="69" spans="1:13" s="52" customFormat="1" ht="17.100000000000001" hidden="1" customHeight="1" x14ac:dyDescent="0.3">
      <c r="A69" s="30">
        <v>8.1999999999999993</v>
      </c>
      <c r="B69" s="30" t="s">
        <v>124</v>
      </c>
      <c r="C69" s="29">
        <v>6</v>
      </c>
      <c r="D69" s="29">
        <v>2</v>
      </c>
      <c r="E69" s="33">
        <v>1191320</v>
      </c>
      <c r="F69" s="33">
        <v>520128.08</v>
      </c>
      <c r="G69" s="33">
        <f t="shared" si="18"/>
        <v>43.65981264479737</v>
      </c>
      <c r="H69" s="33">
        <f t="shared" si="19"/>
        <v>671191.91999999993</v>
      </c>
      <c r="I69" s="33">
        <f t="shared" si="20"/>
        <v>56.34018735520263</v>
      </c>
      <c r="J69" s="30"/>
    </row>
    <row r="70" spans="1:13" s="52" customFormat="1" ht="17.100000000000001" hidden="1" customHeight="1" x14ac:dyDescent="0.3">
      <c r="A70" s="30">
        <v>8.3000000000000007</v>
      </c>
      <c r="B70" s="30" t="s">
        <v>35</v>
      </c>
      <c r="C70" s="29">
        <v>6</v>
      </c>
      <c r="D70" s="29">
        <v>4</v>
      </c>
      <c r="E70" s="33">
        <v>2720410</v>
      </c>
      <c r="F70" s="33">
        <v>1135057.9099999999</v>
      </c>
      <c r="G70" s="33">
        <f t="shared" si="18"/>
        <v>41.723780974191385</v>
      </c>
      <c r="H70" s="33">
        <f t="shared" si="19"/>
        <v>1585352.09</v>
      </c>
      <c r="I70" s="33">
        <f t="shared" si="20"/>
        <v>58.276219025808608</v>
      </c>
      <c r="J70" s="30"/>
      <c r="K70" s="105"/>
      <c r="L70" s="105"/>
      <c r="M70" s="105"/>
    </row>
    <row r="71" spans="1:13" s="52" customFormat="1" hidden="1" x14ac:dyDescent="0.3">
      <c r="A71" s="30">
        <v>8.4</v>
      </c>
      <c r="B71" s="30" t="s">
        <v>69</v>
      </c>
      <c r="C71" s="29">
        <v>4</v>
      </c>
      <c r="D71" s="29">
        <v>2</v>
      </c>
      <c r="E71" s="33">
        <v>1721150</v>
      </c>
      <c r="F71" s="33">
        <v>628297.59</v>
      </c>
      <c r="G71" s="33">
        <f t="shared" si="18"/>
        <v>36.50452255759231</v>
      </c>
      <c r="H71" s="33">
        <f t="shared" si="19"/>
        <v>1092852.4100000001</v>
      </c>
      <c r="I71" s="33">
        <f t="shared" si="20"/>
        <v>63.495477442407704</v>
      </c>
      <c r="J71" s="30"/>
      <c r="K71" s="105"/>
      <c r="L71" s="105"/>
      <c r="M71" s="105"/>
    </row>
    <row r="72" spans="1:13" s="52" customFormat="1" ht="17.100000000000001" hidden="1" customHeight="1" x14ac:dyDescent="0.3">
      <c r="A72" s="30">
        <v>8.5</v>
      </c>
      <c r="B72" s="30" t="s">
        <v>120</v>
      </c>
      <c r="C72" s="29">
        <v>4</v>
      </c>
      <c r="D72" s="29">
        <v>3</v>
      </c>
      <c r="E72" s="33">
        <v>2970180</v>
      </c>
      <c r="F72" s="33">
        <v>1020203.89</v>
      </c>
      <c r="G72" s="33">
        <f t="shared" si="18"/>
        <v>34.348217616440756</v>
      </c>
      <c r="H72" s="33">
        <f t="shared" si="19"/>
        <v>1949976.1099999999</v>
      </c>
      <c r="I72" s="33">
        <f t="shared" si="20"/>
        <v>65.651782383559251</v>
      </c>
      <c r="J72" s="30"/>
    </row>
    <row r="73" spans="1:13" s="52" customFormat="1" ht="17.100000000000001" hidden="1" customHeight="1" x14ac:dyDescent="0.3">
      <c r="A73" s="30">
        <v>8.6</v>
      </c>
      <c r="B73" s="30" t="s">
        <v>129</v>
      </c>
      <c r="C73" s="29">
        <v>2</v>
      </c>
      <c r="D73" s="29">
        <v>1</v>
      </c>
      <c r="E73" s="33">
        <v>247660</v>
      </c>
      <c r="F73" s="33">
        <v>77567.100000000006</v>
      </c>
      <c r="G73" s="33">
        <f t="shared" si="18"/>
        <v>31.319995154647504</v>
      </c>
      <c r="H73" s="33">
        <f t="shared" si="19"/>
        <v>170092.9</v>
      </c>
      <c r="I73" s="33">
        <f t="shared" si="20"/>
        <v>68.680004845352499</v>
      </c>
      <c r="J73" s="30"/>
      <c r="K73" s="105"/>
      <c r="L73" s="105"/>
      <c r="M73" s="105"/>
    </row>
    <row r="74" spans="1:13" ht="17.100000000000001" hidden="1" customHeight="1" x14ac:dyDescent="0.3">
      <c r="A74" s="30">
        <v>8.6999999999999993</v>
      </c>
      <c r="B74" s="30" t="s">
        <v>119</v>
      </c>
      <c r="C74" s="29">
        <v>4</v>
      </c>
      <c r="D74" s="29">
        <v>2</v>
      </c>
      <c r="E74" s="33">
        <v>887690</v>
      </c>
      <c r="F74" s="33">
        <v>277304.11</v>
      </c>
      <c r="G74" s="33">
        <f t="shared" si="18"/>
        <v>31.238845768229901</v>
      </c>
      <c r="H74" s="33">
        <f t="shared" si="19"/>
        <v>610385.89</v>
      </c>
      <c r="I74" s="33">
        <f t="shared" si="20"/>
        <v>68.761154231770107</v>
      </c>
      <c r="J74" s="30"/>
    </row>
    <row r="75" spans="1:13" s="52" customFormat="1" ht="17.100000000000001" hidden="1" customHeight="1" x14ac:dyDescent="0.3">
      <c r="A75" s="30">
        <v>8.8000000000000007</v>
      </c>
      <c r="B75" s="30" t="s">
        <v>125</v>
      </c>
      <c r="C75" s="29">
        <v>2</v>
      </c>
      <c r="D75" s="29">
        <v>1</v>
      </c>
      <c r="E75" s="33">
        <v>359020</v>
      </c>
      <c r="F75" s="33">
        <v>106446</v>
      </c>
      <c r="G75" s="33">
        <f t="shared" si="18"/>
        <v>29.649044621469557</v>
      </c>
      <c r="H75" s="33">
        <f t="shared" si="19"/>
        <v>252574</v>
      </c>
      <c r="I75" s="33">
        <f t="shared" si="20"/>
        <v>70.350955378530443</v>
      </c>
      <c r="J75" s="30"/>
      <c r="K75" s="105"/>
      <c r="L75" s="105"/>
      <c r="M75" s="105"/>
    </row>
    <row r="76" spans="1:13" s="52" customFormat="1" ht="17.100000000000001" hidden="1" customHeight="1" x14ac:dyDescent="0.3">
      <c r="A76" s="30">
        <v>8.9</v>
      </c>
      <c r="B76" s="30" t="s">
        <v>60</v>
      </c>
      <c r="C76" s="29">
        <v>3</v>
      </c>
      <c r="D76" s="29">
        <v>2</v>
      </c>
      <c r="E76" s="33">
        <v>1557300</v>
      </c>
      <c r="F76" s="33">
        <v>412554.59</v>
      </c>
      <c r="G76" s="33">
        <f t="shared" si="18"/>
        <v>26.491657997816734</v>
      </c>
      <c r="H76" s="33">
        <f t="shared" si="19"/>
        <v>1144745.4099999999</v>
      </c>
      <c r="I76" s="33">
        <f t="shared" si="20"/>
        <v>73.508342002183255</v>
      </c>
      <c r="J76" s="30"/>
      <c r="K76" s="105"/>
      <c r="L76" s="105"/>
      <c r="M76" s="105"/>
    </row>
    <row r="77" spans="1:13" ht="17.100000000000001" hidden="1" customHeight="1" x14ac:dyDescent="0.3">
      <c r="A77" s="121">
        <v>8.1</v>
      </c>
      <c r="B77" s="30" t="s">
        <v>117</v>
      </c>
      <c r="C77" s="29">
        <v>4</v>
      </c>
      <c r="D77" s="29">
        <v>2</v>
      </c>
      <c r="E77" s="33">
        <v>2088000</v>
      </c>
      <c r="F77" s="33">
        <v>527324</v>
      </c>
      <c r="G77" s="33">
        <f t="shared" si="18"/>
        <v>25.254980842911877</v>
      </c>
      <c r="H77" s="33">
        <f t="shared" si="19"/>
        <v>1560676</v>
      </c>
      <c r="I77" s="33">
        <f t="shared" si="20"/>
        <v>74.745019157088123</v>
      </c>
      <c r="J77" s="30"/>
      <c r="K77" s="52"/>
      <c r="L77" s="52"/>
      <c r="M77" s="52"/>
    </row>
    <row r="78" spans="1:13" s="52" customFormat="1" ht="17.100000000000001" hidden="1" customHeight="1" x14ac:dyDescent="0.3">
      <c r="A78" s="30">
        <v>8.11</v>
      </c>
      <c r="B78" s="30" t="s">
        <v>121</v>
      </c>
      <c r="C78" s="29">
        <v>2</v>
      </c>
      <c r="D78" s="29">
        <v>1</v>
      </c>
      <c r="E78" s="33">
        <v>585800</v>
      </c>
      <c r="F78" s="33">
        <v>136780</v>
      </c>
      <c r="G78" s="33">
        <f t="shared" si="18"/>
        <v>23.349265961078867</v>
      </c>
      <c r="H78" s="33">
        <f t="shared" si="19"/>
        <v>449020</v>
      </c>
      <c r="I78" s="33">
        <f t="shared" si="20"/>
        <v>76.650734038921129</v>
      </c>
      <c r="J78" s="30"/>
      <c r="K78" s="105"/>
      <c r="L78" s="105"/>
      <c r="M78" s="105"/>
    </row>
    <row r="79" spans="1:13" s="52" customFormat="1" ht="17.100000000000001" hidden="1" customHeight="1" x14ac:dyDescent="0.3">
      <c r="A79" s="30">
        <v>8.1199999999999992</v>
      </c>
      <c r="B79" s="30" t="s">
        <v>126</v>
      </c>
      <c r="C79" s="29">
        <v>4</v>
      </c>
      <c r="D79" s="29">
        <v>2</v>
      </c>
      <c r="E79" s="33">
        <v>1558750</v>
      </c>
      <c r="F79" s="33">
        <v>348305</v>
      </c>
      <c r="G79" s="33">
        <f t="shared" si="18"/>
        <v>22.34514835605453</v>
      </c>
      <c r="H79" s="33">
        <f t="shared" si="19"/>
        <v>1210445</v>
      </c>
      <c r="I79" s="33">
        <f t="shared" si="20"/>
        <v>77.654851643945463</v>
      </c>
      <c r="J79" s="30"/>
    </row>
    <row r="80" spans="1:13" ht="17.100000000000001" hidden="1" customHeight="1" x14ac:dyDescent="0.3">
      <c r="A80" s="30">
        <v>8.1300000000000008</v>
      </c>
      <c r="B80" s="30" t="s">
        <v>128</v>
      </c>
      <c r="C80" s="29">
        <v>2</v>
      </c>
      <c r="D80" s="29">
        <v>1</v>
      </c>
      <c r="E80" s="33">
        <v>192850</v>
      </c>
      <c r="F80" s="33">
        <v>30000</v>
      </c>
      <c r="G80" s="33">
        <f t="shared" si="18"/>
        <v>15.5561317085818</v>
      </c>
      <c r="H80" s="33">
        <f t="shared" si="19"/>
        <v>162850</v>
      </c>
      <c r="I80" s="33">
        <f t="shared" si="20"/>
        <v>84.443868291418198</v>
      </c>
      <c r="J80" s="30"/>
      <c r="K80" s="52"/>
      <c r="L80" s="52"/>
      <c r="M80" s="52"/>
    </row>
    <row r="81" spans="1:13" s="52" customFormat="1" ht="17.100000000000001" hidden="1" customHeight="1" x14ac:dyDescent="0.3">
      <c r="A81" s="30">
        <v>8.14</v>
      </c>
      <c r="B81" s="30" t="s">
        <v>123</v>
      </c>
      <c r="C81" s="29">
        <v>4</v>
      </c>
      <c r="D81" s="29">
        <v>3</v>
      </c>
      <c r="E81" s="33">
        <v>2793280</v>
      </c>
      <c r="F81" s="33">
        <v>414519.83</v>
      </c>
      <c r="G81" s="33">
        <f t="shared" si="18"/>
        <v>14.839895391797457</v>
      </c>
      <c r="H81" s="33">
        <f t="shared" si="19"/>
        <v>2378760.17</v>
      </c>
      <c r="I81" s="33">
        <f t="shared" si="20"/>
        <v>85.160104608202545</v>
      </c>
      <c r="J81" s="30"/>
    </row>
    <row r="82" spans="1:13" s="52" customFormat="1" ht="17.100000000000001" hidden="1" customHeight="1" x14ac:dyDescent="0.3">
      <c r="A82" s="30">
        <v>8.15</v>
      </c>
      <c r="B82" s="30" t="s">
        <v>118</v>
      </c>
      <c r="C82" s="29">
        <v>3</v>
      </c>
      <c r="D82" s="29">
        <v>2</v>
      </c>
      <c r="E82" s="33">
        <v>2923200</v>
      </c>
      <c r="F82" s="33">
        <v>417277</v>
      </c>
      <c r="G82" s="33">
        <f t="shared" si="18"/>
        <v>14.274664750957854</v>
      </c>
      <c r="H82" s="33">
        <f t="shared" si="19"/>
        <v>2505923</v>
      </c>
      <c r="I82" s="33">
        <f t="shared" si="20"/>
        <v>85.725335249042146</v>
      </c>
      <c r="J82" s="30"/>
    </row>
    <row r="83" spans="1:13" hidden="1" x14ac:dyDescent="0.3">
      <c r="A83" s="30">
        <v>8.16</v>
      </c>
      <c r="B83" s="30" t="s">
        <v>127</v>
      </c>
      <c r="C83" s="29">
        <v>3</v>
      </c>
      <c r="D83" s="29">
        <v>2</v>
      </c>
      <c r="E83" s="33">
        <v>1551500</v>
      </c>
      <c r="F83" s="33">
        <v>178414</v>
      </c>
      <c r="G83" s="33">
        <f t="shared" si="18"/>
        <v>11.499452143087336</v>
      </c>
      <c r="H83" s="33">
        <f t="shared" si="19"/>
        <v>1373086</v>
      </c>
      <c r="I83" s="33">
        <f t="shared" si="20"/>
        <v>88.500547856912661</v>
      </c>
      <c r="J83" s="30"/>
    </row>
    <row r="84" spans="1:13" s="52" customFormat="1" ht="17.100000000000001" customHeight="1" x14ac:dyDescent="0.3">
      <c r="A84" s="29">
        <v>9</v>
      </c>
      <c r="B84" s="30" t="s">
        <v>23</v>
      </c>
      <c r="C84" s="29">
        <v>45</v>
      </c>
      <c r="D84" s="29">
        <v>22</v>
      </c>
      <c r="E84" s="33">
        <v>7042496</v>
      </c>
      <c r="F84" s="33">
        <f>SUM(F85:F96)</f>
        <v>2094350.52</v>
      </c>
      <c r="G84" s="33">
        <f t="shared" si="18"/>
        <v>29.738753419242268</v>
      </c>
      <c r="H84" s="33">
        <f t="shared" si="19"/>
        <v>4948145.4800000004</v>
      </c>
      <c r="I84" s="33">
        <f t="shared" si="20"/>
        <v>70.261246580757742</v>
      </c>
      <c r="J84" s="30"/>
    </row>
    <row r="85" spans="1:13" s="52" customFormat="1" ht="17.100000000000001" hidden="1" customHeight="1" x14ac:dyDescent="0.3">
      <c r="A85" s="30">
        <v>9.1</v>
      </c>
      <c r="B85" s="30" t="s">
        <v>59</v>
      </c>
      <c r="C85" s="29">
        <v>2</v>
      </c>
      <c r="D85" s="29">
        <v>2</v>
      </c>
      <c r="E85" s="33">
        <v>34250</v>
      </c>
      <c r="F85" s="33">
        <v>34230</v>
      </c>
      <c r="G85" s="33">
        <f t="shared" si="18"/>
        <v>99.941605839416056</v>
      </c>
      <c r="H85" s="33">
        <f t="shared" si="19"/>
        <v>20</v>
      </c>
      <c r="I85" s="33">
        <f t="shared" si="20"/>
        <v>5.8394160583941604E-2</v>
      </c>
      <c r="J85" s="30"/>
      <c r="K85" s="105"/>
      <c r="L85" s="105"/>
      <c r="M85" s="105"/>
    </row>
    <row r="86" spans="1:13" s="52" customFormat="1" ht="17.100000000000001" hidden="1" customHeight="1" x14ac:dyDescent="0.3">
      <c r="A86" s="30">
        <v>9.1999999999999993</v>
      </c>
      <c r="B86" s="30" t="s">
        <v>115</v>
      </c>
      <c r="C86" s="29">
        <v>2</v>
      </c>
      <c r="D86" s="29">
        <v>2</v>
      </c>
      <c r="E86" s="33">
        <v>226800</v>
      </c>
      <c r="F86" s="33">
        <v>159955</v>
      </c>
      <c r="G86" s="33">
        <f t="shared" si="18"/>
        <v>70.526895943562607</v>
      </c>
      <c r="H86" s="33">
        <f t="shared" si="19"/>
        <v>66845</v>
      </c>
      <c r="I86" s="33">
        <f t="shared" si="20"/>
        <v>29.473104056437389</v>
      </c>
      <c r="J86" s="30"/>
    </row>
    <row r="87" spans="1:13" s="52" customFormat="1" ht="17.100000000000001" hidden="1" customHeight="1" x14ac:dyDescent="0.3">
      <c r="A87" s="30">
        <v>9.3000000000000007</v>
      </c>
      <c r="B87" s="30" t="s">
        <v>51</v>
      </c>
      <c r="C87" s="29">
        <v>3</v>
      </c>
      <c r="D87" s="29">
        <v>3</v>
      </c>
      <c r="E87" s="33">
        <v>350000</v>
      </c>
      <c r="F87" s="33">
        <v>221240</v>
      </c>
      <c r="G87" s="33">
        <f t="shared" si="18"/>
        <v>63.21142857142857</v>
      </c>
      <c r="H87" s="33">
        <f t="shared" si="19"/>
        <v>128760</v>
      </c>
      <c r="I87" s="33">
        <f t="shared" si="20"/>
        <v>36.78857142857143</v>
      </c>
      <c r="J87" s="30"/>
    </row>
    <row r="88" spans="1:13" s="52" customFormat="1" ht="17.100000000000001" hidden="1" customHeight="1" x14ac:dyDescent="0.3">
      <c r="A88" s="30">
        <v>9.4</v>
      </c>
      <c r="B88" s="30" t="s">
        <v>142</v>
      </c>
      <c r="C88" s="29">
        <v>4</v>
      </c>
      <c r="D88" s="29">
        <v>3</v>
      </c>
      <c r="E88" s="33">
        <v>97550</v>
      </c>
      <c r="F88" s="33">
        <v>59480</v>
      </c>
      <c r="G88" s="33">
        <f t="shared" si="18"/>
        <v>60.973859559200413</v>
      </c>
      <c r="H88" s="33">
        <f t="shared" si="19"/>
        <v>38070</v>
      </c>
      <c r="I88" s="33">
        <f t="shared" si="20"/>
        <v>39.026140440799587</v>
      </c>
      <c r="J88" s="30"/>
    </row>
    <row r="89" spans="1:13" s="52" customFormat="1" ht="17.100000000000001" hidden="1" customHeight="1" x14ac:dyDescent="0.3">
      <c r="A89" s="30">
        <v>9.5</v>
      </c>
      <c r="B89" s="30" t="s">
        <v>114</v>
      </c>
      <c r="C89" s="29">
        <v>1</v>
      </c>
      <c r="D89" s="29">
        <v>1</v>
      </c>
      <c r="E89" s="33">
        <v>42800</v>
      </c>
      <c r="F89" s="33">
        <v>25040</v>
      </c>
      <c r="G89" s="33">
        <f t="shared" si="18"/>
        <v>58.504672897196265</v>
      </c>
      <c r="H89" s="33">
        <f t="shared" si="19"/>
        <v>17760</v>
      </c>
      <c r="I89" s="33">
        <f t="shared" si="20"/>
        <v>41.495327102803735</v>
      </c>
      <c r="J89" s="30"/>
    </row>
    <row r="90" spans="1:13" s="52" customFormat="1" ht="17.100000000000001" hidden="1" customHeight="1" x14ac:dyDescent="0.3">
      <c r="A90" s="30">
        <v>9.6</v>
      </c>
      <c r="B90" s="30" t="s">
        <v>60</v>
      </c>
      <c r="C90" s="29">
        <v>6</v>
      </c>
      <c r="D90" s="29">
        <v>3</v>
      </c>
      <c r="E90" s="33">
        <v>324100</v>
      </c>
      <c r="F90" s="33">
        <v>157260</v>
      </c>
      <c r="G90" s="33">
        <f t="shared" si="18"/>
        <v>48.522061092255477</v>
      </c>
      <c r="H90" s="33">
        <f t="shared" si="19"/>
        <v>166840</v>
      </c>
      <c r="I90" s="33">
        <f t="shared" si="20"/>
        <v>51.477938907744523</v>
      </c>
      <c r="J90" s="30"/>
    </row>
    <row r="91" spans="1:13" ht="17.100000000000001" hidden="1" customHeight="1" x14ac:dyDescent="0.3">
      <c r="A91" s="30">
        <v>9.6999999999999993</v>
      </c>
      <c r="B91" s="30" t="s">
        <v>49</v>
      </c>
      <c r="C91" s="29">
        <v>13</v>
      </c>
      <c r="D91" s="29">
        <v>3</v>
      </c>
      <c r="E91" s="33">
        <v>2011000</v>
      </c>
      <c r="F91" s="33">
        <v>620720</v>
      </c>
      <c r="G91" s="33">
        <f t="shared" si="18"/>
        <v>30.866235703630036</v>
      </c>
      <c r="H91" s="33">
        <f t="shared" si="19"/>
        <v>1390280</v>
      </c>
      <c r="I91" s="33">
        <f t="shared" si="20"/>
        <v>69.133764296369961</v>
      </c>
      <c r="J91" s="30"/>
    </row>
    <row r="92" spans="1:13" s="52" customFormat="1" ht="17.100000000000001" hidden="1" customHeight="1" x14ac:dyDescent="0.3">
      <c r="A92" s="30">
        <v>9.8000000000000007</v>
      </c>
      <c r="B92" s="30" t="s">
        <v>116</v>
      </c>
      <c r="C92" s="29">
        <v>1</v>
      </c>
      <c r="D92" s="29">
        <v>1</v>
      </c>
      <c r="E92" s="33">
        <v>142180</v>
      </c>
      <c r="F92" s="33">
        <v>36050</v>
      </c>
      <c r="G92" s="33">
        <f t="shared" si="18"/>
        <v>25.355183570122382</v>
      </c>
      <c r="H92" s="33">
        <f t="shared" si="19"/>
        <v>106130</v>
      </c>
      <c r="I92" s="33">
        <f t="shared" si="20"/>
        <v>74.644816429877622</v>
      </c>
      <c r="J92" s="30"/>
    </row>
    <row r="93" spans="1:13" s="52" customFormat="1" ht="17.100000000000001" hidden="1" customHeight="1" x14ac:dyDescent="0.3">
      <c r="A93" s="30">
        <v>9.9</v>
      </c>
      <c r="B93" s="30" t="s">
        <v>143</v>
      </c>
      <c r="C93" s="29">
        <v>1</v>
      </c>
      <c r="D93" s="29">
        <v>1</v>
      </c>
      <c r="E93" s="33">
        <v>896000</v>
      </c>
      <c r="F93" s="33">
        <v>196555</v>
      </c>
      <c r="G93" s="33">
        <f t="shared" si="18"/>
        <v>21.936941964285715</v>
      </c>
      <c r="H93" s="33">
        <f t="shared" si="19"/>
        <v>699445</v>
      </c>
      <c r="I93" s="33">
        <f t="shared" si="20"/>
        <v>78.063058035714292</v>
      </c>
      <c r="J93" s="30"/>
    </row>
    <row r="94" spans="1:13" s="52" customFormat="1" ht="17.100000000000001" hidden="1" customHeight="1" x14ac:dyDescent="0.3">
      <c r="A94" s="121">
        <v>9.1</v>
      </c>
      <c r="B94" s="30" t="s">
        <v>35</v>
      </c>
      <c r="C94" s="29">
        <v>7</v>
      </c>
      <c r="D94" s="29">
        <v>3</v>
      </c>
      <c r="E94" s="33">
        <v>2724816</v>
      </c>
      <c r="F94" s="33">
        <v>583820.52</v>
      </c>
      <c r="G94" s="33">
        <f t="shared" si="18"/>
        <v>21.426052988532071</v>
      </c>
      <c r="H94" s="33">
        <f t="shared" si="19"/>
        <v>2140995.48</v>
      </c>
      <c r="I94" s="33">
        <f t="shared" si="20"/>
        <v>78.573947011467936</v>
      </c>
      <c r="J94" s="30"/>
      <c r="K94" s="105"/>
      <c r="L94" s="105"/>
      <c r="M94" s="105"/>
    </row>
    <row r="95" spans="1:13" hidden="1" x14ac:dyDescent="0.3">
      <c r="A95" s="30">
        <v>9.11</v>
      </c>
      <c r="B95" s="30" t="s">
        <v>140</v>
      </c>
      <c r="C95" s="29">
        <v>1</v>
      </c>
      <c r="D95" s="29">
        <v>0</v>
      </c>
      <c r="E95" s="33">
        <v>81650</v>
      </c>
      <c r="F95" s="33">
        <v>0</v>
      </c>
      <c r="G95" s="33">
        <f t="shared" ref="G95:G126" si="21">F95*100/E95</f>
        <v>0</v>
      </c>
      <c r="H95" s="33">
        <f t="shared" ref="H95:H124" si="22">E95-F95</f>
        <v>81650</v>
      </c>
      <c r="I95" s="33">
        <f t="shared" ref="I95:I126" si="23">H95*100/E95</f>
        <v>100</v>
      </c>
      <c r="J95" s="30"/>
      <c r="K95" s="52"/>
      <c r="L95" s="52"/>
      <c r="M95" s="52"/>
    </row>
    <row r="96" spans="1:13" s="52" customFormat="1" ht="17.100000000000001" hidden="1" customHeight="1" x14ac:dyDescent="0.3">
      <c r="A96" s="30">
        <v>9.1199999999999992</v>
      </c>
      <c r="B96" s="30" t="s">
        <v>141</v>
      </c>
      <c r="C96" s="29">
        <v>4</v>
      </c>
      <c r="D96" s="29">
        <v>0</v>
      </c>
      <c r="E96" s="33">
        <v>111350</v>
      </c>
      <c r="F96" s="33">
        <v>0</v>
      </c>
      <c r="G96" s="33">
        <f t="shared" si="21"/>
        <v>0</v>
      </c>
      <c r="H96" s="33">
        <f t="shared" si="22"/>
        <v>111350</v>
      </c>
      <c r="I96" s="33">
        <f t="shared" si="23"/>
        <v>100</v>
      </c>
      <c r="J96" s="30"/>
    </row>
    <row r="97" spans="1:13" s="52" customFormat="1" ht="17.100000000000001" customHeight="1" x14ac:dyDescent="0.3">
      <c r="A97" s="29">
        <v>10</v>
      </c>
      <c r="B97" s="30" t="s">
        <v>20</v>
      </c>
      <c r="C97" s="29">
        <v>25</v>
      </c>
      <c r="D97" s="29">
        <v>14</v>
      </c>
      <c r="E97" s="33">
        <v>2869840</v>
      </c>
      <c r="F97" s="33">
        <f>SUM(F98:F104)</f>
        <v>808597.53</v>
      </c>
      <c r="G97" s="33">
        <f t="shared" si="21"/>
        <v>28.175700735929528</v>
      </c>
      <c r="H97" s="33">
        <f t="shared" si="22"/>
        <v>2061242.47</v>
      </c>
      <c r="I97" s="33">
        <f t="shared" si="23"/>
        <v>71.824299264070476</v>
      </c>
      <c r="J97" s="30"/>
    </row>
    <row r="98" spans="1:13" ht="17.100000000000001" hidden="1" customHeight="1" x14ac:dyDescent="0.3">
      <c r="A98" s="30">
        <v>10.1</v>
      </c>
      <c r="B98" s="30" t="s">
        <v>64</v>
      </c>
      <c r="C98" s="29">
        <v>5</v>
      </c>
      <c r="D98" s="29">
        <v>2</v>
      </c>
      <c r="E98" s="33">
        <v>224818</v>
      </c>
      <c r="F98" s="33">
        <v>101764</v>
      </c>
      <c r="G98" s="33">
        <f t="shared" si="21"/>
        <v>45.265058847601168</v>
      </c>
      <c r="H98" s="33">
        <f t="shared" si="22"/>
        <v>123054</v>
      </c>
      <c r="I98" s="33">
        <f t="shared" si="23"/>
        <v>54.734941152398832</v>
      </c>
      <c r="J98" s="30"/>
    </row>
    <row r="99" spans="1:13" s="52" customFormat="1" ht="17.100000000000001" hidden="1" customHeight="1" x14ac:dyDescent="0.3">
      <c r="A99" s="30">
        <v>10.199999999999999</v>
      </c>
      <c r="B99" s="30" t="s">
        <v>61</v>
      </c>
      <c r="C99" s="29">
        <v>3</v>
      </c>
      <c r="D99" s="29">
        <v>2</v>
      </c>
      <c r="E99" s="33">
        <v>373283</v>
      </c>
      <c r="F99" s="33">
        <v>145458.5</v>
      </c>
      <c r="G99" s="33">
        <f t="shared" si="21"/>
        <v>38.96735184832955</v>
      </c>
      <c r="H99" s="33">
        <f t="shared" si="22"/>
        <v>227824.5</v>
      </c>
      <c r="I99" s="33">
        <f t="shared" si="23"/>
        <v>61.03264815167045</v>
      </c>
      <c r="J99" s="30"/>
    </row>
    <row r="100" spans="1:13" s="52" customFormat="1" ht="17.100000000000001" hidden="1" customHeight="1" x14ac:dyDescent="0.3">
      <c r="A100" s="30">
        <v>10.3</v>
      </c>
      <c r="B100" s="30" t="s">
        <v>62</v>
      </c>
      <c r="C100" s="29">
        <v>7</v>
      </c>
      <c r="D100" s="29">
        <v>5</v>
      </c>
      <c r="E100" s="33">
        <v>639838</v>
      </c>
      <c r="F100" s="33">
        <v>249170</v>
      </c>
      <c r="G100" s="33">
        <f t="shared" si="21"/>
        <v>38.942669863309149</v>
      </c>
      <c r="H100" s="33">
        <f t="shared" si="22"/>
        <v>390668</v>
      </c>
      <c r="I100" s="33">
        <f t="shared" si="23"/>
        <v>61.057330136690851</v>
      </c>
      <c r="J100" s="30"/>
      <c r="K100" s="105"/>
      <c r="L100" s="105"/>
      <c r="M100" s="105"/>
    </row>
    <row r="101" spans="1:13" ht="17.100000000000001" hidden="1" customHeight="1" x14ac:dyDescent="0.3">
      <c r="A101" s="30">
        <v>10.4</v>
      </c>
      <c r="B101" s="30" t="s">
        <v>35</v>
      </c>
      <c r="C101" s="29">
        <v>6</v>
      </c>
      <c r="D101" s="29">
        <v>3</v>
      </c>
      <c r="E101" s="33">
        <v>1130667</v>
      </c>
      <c r="F101" s="33">
        <f>279530.03+ค่าจ้างเงินรายได้!C17+ค่าจ้างเงินรายได้!D17</f>
        <v>296890.03000000003</v>
      </c>
      <c r="G101" s="33">
        <f t="shared" si="21"/>
        <v>26.257954817819929</v>
      </c>
      <c r="H101" s="33">
        <f t="shared" si="22"/>
        <v>833776.97</v>
      </c>
      <c r="I101" s="33">
        <f t="shared" si="23"/>
        <v>73.742045182180078</v>
      </c>
      <c r="J101" s="30"/>
    </row>
    <row r="102" spans="1:13" ht="17.100000000000001" hidden="1" customHeight="1" x14ac:dyDescent="0.3">
      <c r="A102" s="30">
        <v>10.5</v>
      </c>
      <c r="B102" s="30" t="s">
        <v>51</v>
      </c>
      <c r="C102" s="29">
        <v>1</v>
      </c>
      <c r="D102" s="29">
        <v>1</v>
      </c>
      <c r="E102" s="33">
        <v>50000</v>
      </c>
      <c r="F102" s="33">
        <v>4935</v>
      </c>
      <c r="G102" s="33">
        <f t="shared" si="21"/>
        <v>9.8699999999999992</v>
      </c>
      <c r="H102" s="33">
        <f t="shared" si="22"/>
        <v>45065</v>
      </c>
      <c r="I102" s="33">
        <f t="shared" si="23"/>
        <v>90.13</v>
      </c>
      <c r="J102" s="30"/>
      <c r="K102" s="52"/>
      <c r="L102" s="52"/>
      <c r="M102" s="52"/>
    </row>
    <row r="103" spans="1:13" s="52" customFormat="1" ht="17.100000000000001" hidden="1" customHeight="1" x14ac:dyDescent="0.3">
      <c r="A103" s="30">
        <v>10.6</v>
      </c>
      <c r="B103" s="30" t="s">
        <v>63</v>
      </c>
      <c r="C103" s="29">
        <v>2</v>
      </c>
      <c r="D103" s="29">
        <v>1</v>
      </c>
      <c r="E103" s="33">
        <v>436234</v>
      </c>
      <c r="F103" s="33">
        <v>10380</v>
      </c>
      <c r="G103" s="33">
        <f t="shared" si="21"/>
        <v>2.3794568969864796</v>
      </c>
      <c r="H103" s="33">
        <f t="shared" si="22"/>
        <v>425854</v>
      </c>
      <c r="I103" s="33">
        <f t="shared" si="23"/>
        <v>97.620543103013517</v>
      </c>
      <c r="J103" s="30"/>
    </row>
    <row r="104" spans="1:13" s="52" customFormat="1" ht="17.100000000000001" hidden="1" customHeight="1" x14ac:dyDescent="0.3">
      <c r="A104" s="30">
        <v>10.7</v>
      </c>
      <c r="B104" s="30" t="s">
        <v>49</v>
      </c>
      <c r="C104" s="29">
        <v>1</v>
      </c>
      <c r="D104" s="29">
        <v>0</v>
      </c>
      <c r="E104" s="33">
        <v>15000</v>
      </c>
      <c r="F104" s="33">
        <v>0</v>
      </c>
      <c r="G104" s="33">
        <f t="shared" si="21"/>
        <v>0</v>
      </c>
      <c r="H104" s="33">
        <f t="shared" si="22"/>
        <v>15000</v>
      </c>
      <c r="I104" s="33">
        <f t="shared" si="23"/>
        <v>100</v>
      </c>
      <c r="J104" s="30"/>
      <c r="K104" s="105"/>
      <c r="L104" s="105"/>
      <c r="M104" s="105"/>
    </row>
    <row r="105" spans="1:13" s="52" customFormat="1" x14ac:dyDescent="0.3">
      <c r="A105" s="29">
        <v>11</v>
      </c>
      <c r="B105" s="30" t="s">
        <v>26</v>
      </c>
      <c r="C105" s="29">
        <v>17</v>
      </c>
      <c r="D105" s="29">
        <v>7</v>
      </c>
      <c r="E105" s="33">
        <v>7020995</v>
      </c>
      <c r="F105" s="33">
        <f>SUM(F106:F111)</f>
        <v>1911061.0999999999</v>
      </c>
      <c r="G105" s="33">
        <f t="shared" si="21"/>
        <v>27.219234595666283</v>
      </c>
      <c r="H105" s="33">
        <f t="shared" si="22"/>
        <v>5109933.9000000004</v>
      </c>
      <c r="I105" s="33">
        <f t="shared" si="23"/>
        <v>72.780765404333721</v>
      </c>
      <c r="J105" s="30"/>
    </row>
    <row r="106" spans="1:13" s="52" customFormat="1" ht="17.100000000000001" hidden="1" customHeight="1" x14ac:dyDescent="0.3">
      <c r="A106" s="30">
        <v>11.1</v>
      </c>
      <c r="B106" s="30" t="s">
        <v>35</v>
      </c>
      <c r="C106" s="29">
        <v>6</v>
      </c>
      <c r="D106" s="29">
        <v>5</v>
      </c>
      <c r="E106" s="33">
        <v>3740605</v>
      </c>
      <c r="F106" s="33">
        <f>1627759.88+ค่าจ้างเงินรายได้!C7+ค่าจ้างเงินรายได้!D7</f>
        <v>1784361.0999999999</v>
      </c>
      <c r="G106" s="33">
        <f t="shared" si="21"/>
        <v>47.702473263014937</v>
      </c>
      <c r="H106" s="33">
        <f t="shared" si="22"/>
        <v>1956243.9000000001</v>
      </c>
      <c r="I106" s="33">
        <f t="shared" si="23"/>
        <v>52.297526736985063</v>
      </c>
      <c r="J106" s="30"/>
    </row>
    <row r="107" spans="1:13" s="52" customFormat="1" ht="17.100000000000001" hidden="1" customHeight="1" x14ac:dyDescent="0.3">
      <c r="A107" s="30">
        <v>11.2</v>
      </c>
      <c r="B107" s="30" t="s">
        <v>41</v>
      </c>
      <c r="C107" s="29">
        <v>1</v>
      </c>
      <c r="D107" s="29">
        <v>1</v>
      </c>
      <c r="E107" s="33">
        <v>50000</v>
      </c>
      <c r="F107" s="33">
        <v>4900</v>
      </c>
      <c r="G107" s="33">
        <f t="shared" si="21"/>
        <v>9.8000000000000007</v>
      </c>
      <c r="H107" s="33">
        <f t="shared" si="22"/>
        <v>45100</v>
      </c>
      <c r="I107" s="33">
        <f t="shared" si="23"/>
        <v>90.2</v>
      </c>
      <c r="J107" s="30"/>
    </row>
    <row r="108" spans="1:13" s="52" customFormat="1" ht="17.100000000000001" hidden="1" customHeight="1" x14ac:dyDescent="0.3">
      <c r="A108" s="30">
        <v>11.3</v>
      </c>
      <c r="B108" s="30" t="s">
        <v>99</v>
      </c>
      <c r="C108" s="29">
        <v>3</v>
      </c>
      <c r="D108" s="29">
        <v>1</v>
      </c>
      <c r="E108" s="33">
        <v>2068390</v>
      </c>
      <c r="F108" s="33">
        <v>121800</v>
      </c>
      <c r="G108" s="33">
        <f t="shared" si="21"/>
        <v>5.8886380228100119</v>
      </c>
      <c r="H108" s="33">
        <f t="shared" si="22"/>
        <v>1946590</v>
      </c>
      <c r="I108" s="33">
        <f t="shared" si="23"/>
        <v>94.111361977189986</v>
      </c>
      <c r="J108" s="30"/>
    </row>
    <row r="109" spans="1:13" s="52" customFormat="1" ht="17.100000000000001" hidden="1" customHeight="1" x14ac:dyDescent="0.3">
      <c r="A109" s="30">
        <v>11.4</v>
      </c>
      <c r="B109" s="30" t="s">
        <v>136</v>
      </c>
      <c r="C109" s="29">
        <v>2</v>
      </c>
      <c r="D109" s="29">
        <v>0</v>
      </c>
      <c r="E109" s="33">
        <v>1032000</v>
      </c>
      <c r="F109" s="33">
        <v>0</v>
      </c>
      <c r="G109" s="33">
        <f t="shared" si="21"/>
        <v>0</v>
      </c>
      <c r="H109" s="33">
        <f t="shared" si="22"/>
        <v>1032000</v>
      </c>
      <c r="I109" s="33">
        <f t="shared" si="23"/>
        <v>100</v>
      </c>
      <c r="J109" s="30"/>
      <c r="K109" s="105"/>
      <c r="L109" s="105"/>
      <c r="M109" s="105"/>
    </row>
    <row r="110" spans="1:13" s="52" customFormat="1" hidden="1" x14ac:dyDescent="0.3">
      <c r="A110" s="30">
        <v>11.5</v>
      </c>
      <c r="B110" s="30" t="s">
        <v>100</v>
      </c>
      <c r="C110" s="29">
        <v>2</v>
      </c>
      <c r="D110" s="29">
        <v>0</v>
      </c>
      <c r="E110" s="33">
        <v>60000</v>
      </c>
      <c r="F110" s="33">
        <v>0</v>
      </c>
      <c r="G110" s="33">
        <f t="shared" si="21"/>
        <v>0</v>
      </c>
      <c r="H110" s="33">
        <f t="shared" si="22"/>
        <v>60000</v>
      </c>
      <c r="I110" s="33">
        <f t="shared" si="23"/>
        <v>100</v>
      </c>
      <c r="J110" s="30"/>
    </row>
    <row r="111" spans="1:13" s="52" customFormat="1" hidden="1" x14ac:dyDescent="0.3">
      <c r="A111" s="30">
        <v>11.6</v>
      </c>
      <c r="B111" s="30" t="s">
        <v>40</v>
      </c>
      <c r="C111" s="29">
        <v>3</v>
      </c>
      <c r="D111" s="29">
        <v>0</v>
      </c>
      <c r="E111" s="33">
        <v>70000</v>
      </c>
      <c r="F111" s="33">
        <v>0</v>
      </c>
      <c r="G111" s="33">
        <f t="shared" si="21"/>
        <v>0</v>
      </c>
      <c r="H111" s="33">
        <f t="shared" si="22"/>
        <v>70000</v>
      </c>
      <c r="I111" s="33">
        <f t="shared" si="23"/>
        <v>100</v>
      </c>
      <c r="J111" s="30"/>
      <c r="K111" s="105"/>
      <c r="L111" s="105"/>
      <c r="M111" s="105"/>
    </row>
    <row r="112" spans="1:13" s="52" customFormat="1" x14ac:dyDescent="0.3">
      <c r="A112" s="29">
        <v>12</v>
      </c>
      <c r="B112" s="30" t="s">
        <v>24</v>
      </c>
      <c r="C112" s="29">
        <v>35</v>
      </c>
      <c r="D112" s="29">
        <v>14</v>
      </c>
      <c r="E112" s="33">
        <v>5176278</v>
      </c>
      <c r="F112" s="33">
        <f>SUM(F113:F124)</f>
        <v>1014047.51</v>
      </c>
      <c r="G112" s="33">
        <f t="shared" si="21"/>
        <v>19.590283018029556</v>
      </c>
      <c r="H112" s="33">
        <f t="shared" si="22"/>
        <v>4162230.49</v>
      </c>
      <c r="I112" s="33">
        <f t="shared" si="23"/>
        <v>80.409716981970448</v>
      </c>
      <c r="J112" s="30"/>
    </row>
    <row r="113" spans="1:13" ht="17.100000000000001" hidden="1" customHeight="1" x14ac:dyDescent="0.3">
      <c r="A113" s="30">
        <v>12.1</v>
      </c>
      <c r="B113" s="30" t="s">
        <v>85</v>
      </c>
      <c r="C113" s="29">
        <v>5</v>
      </c>
      <c r="D113" s="29">
        <v>3</v>
      </c>
      <c r="E113" s="33">
        <v>450024</v>
      </c>
      <c r="F113" s="33">
        <v>219004</v>
      </c>
      <c r="G113" s="33">
        <f t="shared" si="21"/>
        <v>48.66496009101737</v>
      </c>
      <c r="H113" s="33">
        <f t="shared" si="22"/>
        <v>231020</v>
      </c>
      <c r="I113" s="33">
        <f t="shared" si="23"/>
        <v>51.33503990898263</v>
      </c>
      <c r="J113" s="30"/>
      <c r="K113" s="52"/>
      <c r="L113" s="52"/>
      <c r="M113" s="52"/>
    </row>
    <row r="114" spans="1:13" s="52" customFormat="1" ht="17.100000000000001" hidden="1" customHeight="1" x14ac:dyDescent="0.3">
      <c r="A114" s="30">
        <v>12.2</v>
      </c>
      <c r="B114" s="30" t="s">
        <v>87</v>
      </c>
      <c r="C114" s="29">
        <v>1</v>
      </c>
      <c r="D114" s="29">
        <v>1</v>
      </c>
      <c r="E114" s="33">
        <v>662663</v>
      </c>
      <c r="F114" s="33">
        <f>271165.71+ค่าจ้างเงินรายได้!C4+ค่าจ้างเงินรายได้!D4</f>
        <v>297311.71000000002</v>
      </c>
      <c r="G114" s="33">
        <f t="shared" si="21"/>
        <v>44.866200466903997</v>
      </c>
      <c r="H114" s="33">
        <f t="shared" si="22"/>
        <v>365351.29</v>
      </c>
      <c r="I114" s="33">
        <f t="shared" si="23"/>
        <v>55.13379953309601</v>
      </c>
      <c r="J114" s="30"/>
    </row>
    <row r="115" spans="1:13" hidden="1" x14ac:dyDescent="0.3">
      <c r="A115" s="30">
        <v>12.3</v>
      </c>
      <c r="B115" s="30" t="s">
        <v>101</v>
      </c>
      <c r="C115" s="29">
        <v>1</v>
      </c>
      <c r="D115" s="29">
        <v>1</v>
      </c>
      <c r="E115" s="33">
        <v>808768</v>
      </c>
      <c r="F115" s="33">
        <f>169195.6+ค่าจ้างเงินรายได้!C15+ค่าจ้างเงินรายได้!D15</f>
        <v>197130.6</v>
      </c>
      <c r="G115" s="33">
        <f t="shared" si="21"/>
        <v>24.374183943974046</v>
      </c>
      <c r="H115" s="33">
        <f t="shared" si="22"/>
        <v>611637.4</v>
      </c>
      <c r="I115" s="33">
        <f t="shared" si="23"/>
        <v>75.625816056025954</v>
      </c>
      <c r="J115" s="30"/>
      <c r="K115" s="52"/>
      <c r="L115" s="52"/>
      <c r="M115" s="52"/>
    </row>
    <row r="116" spans="1:13" ht="16.5" hidden="1" customHeight="1" x14ac:dyDescent="0.3">
      <c r="A116" s="30">
        <v>12.4</v>
      </c>
      <c r="B116" s="30" t="s">
        <v>35</v>
      </c>
      <c r="C116" s="29">
        <v>9</v>
      </c>
      <c r="D116" s="29">
        <v>3</v>
      </c>
      <c r="E116" s="33">
        <v>1203288</v>
      </c>
      <c r="F116" s="33">
        <f>226867.2+ค่าจ้างเงินรายได้!C13+ค่าจ้างเงินรายได้!D13</f>
        <v>253321.2</v>
      </c>
      <c r="G116" s="33">
        <f t="shared" si="21"/>
        <v>21.052416379121208</v>
      </c>
      <c r="H116" s="33">
        <f t="shared" si="22"/>
        <v>949966.8</v>
      </c>
      <c r="I116" s="33">
        <f t="shared" si="23"/>
        <v>78.947583620878788</v>
      </c>
      <c r="J116" s="30"/>
    </row>
    <row r="117" spans="1:13" s="52" customFormat="1" ht="17.100000000000001" hidden="1" customHeight="1" x14ac:dyDescent="0.3">
      <c r="A117" s="30">
        <v>12.5</v>
      </c>
      <c r="B117" s="30" t="s">
        <v>91</v>
      </c>
      <c r="C117" s="29">
        <v>7</v>
      </c>
      <c r="D117" s="29">
        <v>2</v>
      </c>
      <c r="E117" s="33">
        <v>193186</v>
      </c>
      <c r="F117" s="33">
        <v>14440</v>
      </c>
      <c r="G117" s="33">
        <f t="shared" si="21"/>
        <v>7.4746617249697183</v>
      </c>
      <c r="H117" s="33">
        <f t="shared" si="22"/>
        <v>178746</v>
      </c>
      <c r="I117" s="33">
        <f t="shared" si="23"/>
        <v>92.525338275030279</v>
      </c>
      <c r="J117" s="30"/>
      <c r="K117" s="105"/>
      <c r="L117" s="105"/>
      <c r="M117" s="105"/>
    </row>
    <row r="118" spans="1:13" s="52" customFormat="1" ht="17.100000000000001" hidden="1" customHeight="1" x14ac:dyDescent="0.3">
      <c r="A118" s="30">
        <v>12.6</v>
      </c>
      <c r="B118" s="30" t="s">
        <v>90</v>
      </c>
      <c r="C118" s="29">
        <v>1</v>
      </c>
      <c r="D118" s="29">
        <v>1</v>
      </c>
      <c r="E118" s="33">
        <v>145557</v>
      </c>
      <c r="F118" s="33">
        <v>8990</v>
      </c>
      <c r="G118" s="33">
        <f t="shared" si="21"/>
        <v>6.1762745865880717</v>
      </c>
      <c r="H118" s="33">
        <f t="shared" si="22"/>
        <v>136567</v>
      </c>
      <c r="I118" s="33">
        <f t="shared" si="23"/>
        <v>93.823725413411921</v>
      </c>
      <c r="J118" s="30"/>
    </row>
    <row r="119" spans="1:13" s="52" customFormat="1" hidden="1" x14ac:dyDescent="0.3">
      <c r="A119" s="30">
        <v>12.7</v>
      </c>
      <c r="B119" s="30" t="s">
        <v>67</v>
      </c>
      <c r="C119" s="29">
        <v>4</v>
      </c>
      <c r="D119" s="29">
        <v>1</v>
      </c>
      <c r="E119" s="33">
        <v>145134</v>
      </c>
      <c r="F119" s="33">
        <v>5250</v>
      </c>
      <c r="G119" s="33">
        <f t="shared" si="21"/>
        <v>3.6173467278515026</v>
      </c>
      <c r="H119" s="33">
        <f t="shared" si="22"/>
        <v>139884</v>
      </c>
      <c r="I119" s="33">
        <f t="shared" si="23"/>
        <v>96.382653272148502</v>
      </c>
      <c r="J119" s="30"/>
    </row>
    <row r="120" spans="1:13" hidden="1" x14ac:dyDescent="0.3">
      <c r="A120" s="30">
        <v>12.8</v>
      </c>
      <c r="B120" s="30" t="s">
        <v>89</v>
      </c>
      <c r="C120" s="29">
        <v>1</v>
      </c>
      <c r="D120" s="29">
        <v>1</v>
      </c>
      <c r="E120" s="33">
        <v>830951</v>
      </c>
      <c r="F120" s="33">
        <v>13600</v>
      </c>
      <c r="G120" s="33">
        <f t="shared" si="21"/>
        <v>1.6366789377472317</v>
      </c>
      <c r="H120" s="33">
        <f t="shared" si="22"/>
        <v>817351</v>
      </c>
      <c r="I120" s="33">
        <f t="shared" si="23"/>
        <v>98.363321062252766</v>
      </c>
      <c r="J120" s="30"/>
      <c r="K120" s="52"/>
      <c r="L120" s="52"/>
      <c r="M120" s="52"/>
    </row>
    <row r="121" spans="1:13" s="52" customFormat="1" ht="17.100000000000001" hidden="1" customHeight="1" x14ac:dyDescent="0.3">
      <c r="A121" s="30">
        <v>12.9</v>
      </c>
      <c r="B121" s="30" t="s">
        <v>88</v>
      </c>
      <c r="C121" s="29">
        <v>1</v>
      </c>
      <c r="D121" s="29">
        <v>1</v>
      </c>
      <c r="E121" s="33">
        <v>360074</v>
      </c>
      <c r="F121" s="33">
        <v>5000</v>
      </c>
      <c r="G121" s="33">
        <f t="shared" si="21"/>
        <v>1.3886034537345102</v>
      </c>
      <c r="H121" s="33">
        <f t="shared" si="22"/>
        <v>355074</v>
      </c>
      <c r="I121" s="33">
        <f t="shared" si="23"/>
        <v>98.611396546265496</v>
      </c>
      <c r="J121" s="30"/>
    </row>
    <row r="122" spans="1:13" s="52" customFormat="1" ht="17.100000000000001" hidden="1" customHeight="1" x14ac:dyDescent="0.3">
      <c r="A122" s="121">
        <v>12.1</v>
      </c>
      <c r="B122" s="30" t="s">
        <v>49</v>
      </c>
      <c r="C122" s="29">
        <v>1</v>
      </c>
      <c r="D122" s="29">
        <v>0</v>
      </c>
      <c r="E122" s="33">
        <v>80000</v>
      </c>
      <c r="F122" s="33">
        <v>0</v>
      </c>
      <c r="G122" s="33">
        <f t="shared" si="21"/>
        <v>0</v>
      </c>
      <c r="H122" s="33">
        <f t="shared" si="22"/>
        <v>80000</v>
      </c>
      <c r="I122" s="33">
        <f t="shared" si="23"/>
        <v>100</v>
      </c>
      <c r="J122" s="30"/>
      <c r="K122" s="105"/>
      <c r="L122" s="105"/>
      <c r="M122" s="105"/>
    </row>
    <row r="123" spans="1:13" ht="17.100000000000001" hidden="1" customHeight="1" x14ac:dyDescent="0.3">
      <c r="A123" s="30">
        <v>12.11</v>
      </c>
      <c r="B123" s="30" t="s">
        <v>86</v>
      </c>
      <c r="C123" s="29">
        <v>3</v>
      </c>
      <c r="D123" s="29">
        <v>0</v>
      </c>
      <c r="E123" s="33">
        <v>186633</v>
      </c>
      <c r="F123" s="33">
        <v>0</v>
      </c>
      <c r="G123" s="33">
        <f t="shared" si="21"/>
        <v>0</v>
      </c>
      <c r="H123" s="33">
        <f t="shared" si="22"/>
        <v>186633</v>
      </c>
      <c r="I123" s="33">
        <f t="shared" si="23"/>
        <v>100</v>
      </c>
      <c r="J123" s="30"/>
      <c r="K123" s="52"/>
      <c r="L123" s="52"/>
      <c r="M123" s="52"/>
    </row>
    <row r="124" spans="1:13" s="52" customFormat="1" ht="17.100000000000001" hidden="1" customHeight="1" x14ac:dyDescent="0.3">
      <c r="A124" s="30">
        <v>12.12</v>
      </c>
      <c r="B124" s="30" t="s">
        <v>51</v>
      </c>
      <c r="C124" s="29">
        <v>1</v>
      </c>
      <c r="D124" s="29">
        <v>0</v>
      </c>
      <c r="E124" s="33">
        <v>110000</v>
      </c>
      <c r="F124" s="33">
        <v>0</v>
      </c>
      <c r="G124" s="33">
        <f t="shared" si="21"/>
        <v>0</v>
      </c>
      <c r="H124" s="33">
        <f t="shared" si="22"/>
        <v>110000</v>
      </c>
      <c r="I124" s="33">
        <f t="shared" si="23"/>
        <v>100</v>
      </c>
      <c r="J124" s="30"/>
    </row>
    <row r="125" spans="1:13" s="52" customFormat="1" ht="17.100000000000001" customHeight="1" x14ac:dyDescent="0.3">
      <c r="A125" s="29">
        <v>13</v>
      </c>
      <c r="B125" s="30" t="s">
        <v>16</v>
      </c>
      <c r="C125" s="29">
        <v>16</v>
      </c>
      <c r="D125" s="29">
        <v>4</v>
      </c>
      <c r="E125" s="33">
        <v>1578100</v>
      </c>
      <c r="F125" s="33">
        <f>SUM(F126:F129)</f>
        <v>265495.79000000004</v>
      </c>
      <c r="G125" s="33">
        <f t="shared" si="9"/>
        <v>16.823762119003867</v>
      </c>
      <c r="H125" s="33">
        <f t="shared" si="10"/>
        <v>1312604.21</v>
      </c>
      <c r="I125" s="33">
        <f t="shared" si="11"/>
        <v>83.17623788099614</v>
      </c>
      <c r="J125" s="30"/>
    </row>
    <row r="126" spans="1:13" s="52" customFormat="1" ht="16.5" hidden="1" customHeight="1" x14ac:dyDescent="0.3">
      <c r="A126" s="30">
        <v>13.1</v>
      </c>
      <c r="B126" s="30" t="s">
        <v>35</v>
      </c>
      <c r="C126" s="29">
        <v>2</v>
      </c>
      <c r="D126" s="29">
        <v>1</v>
      </c>
      <c r="E126" s="33">
        <v>667260</v>
      </c>
      <c r="F126" s="33">
        <v>259195.79</v>
      </c>
      <c r="G126" s="33">
        <f>F126*100/E126</f>
        <v>38.84479663099841</v>
      </c>
      <c r="H126" s="33">
        <f>E126-F126</f>
        <v>408064.20999999996</v>
      </c>
      <c r="I126" s="33">
        <f>H126*100/E126</f>
        <v>61.15520336900159</v>
      </c>
      <c r="J126" s="30"/>
    </row>
    <row r="127" spans="1:13" s="52" customFormat="1" ht="17.100000000000001" hidden="1" customHeight="1" x14ac:dyDescent="0.3">
      <c r="A127" s="30">
        <v>13.2</v>
      </c>
      <c r="B127" s="30" t="s">
        <v>79</v>
      </c>
      <c r="C127" s="29">
        <v>5</v>
      </c>
      <c r="D127" s="29">
        <v>1</v>
      </c>
      <c r="E127" s="33">
        <v>257500</v>
      </c>
      <c r="F127" s="33">
        <v>3250</v>
      </c>
      <c r="G127" s="33">
        <f>F127*100/E127</f>
        <v>1.2621359223300972</v>
      </c>
      <c r="H127" s="33">
        <f>E127-F127</f>
        <v>254250</v>
      </c>
      <c r="I127" s="33">
        <f>H127*100/E127</f>
        <v>98.737864077669897</v>
      </c>
      <c r="J127" s="30"/>
    </row>
    <row r="128" spans="1:13" s="52" customFormat="1" ht="17.100000000000001" hidden="1" customHeight="1" x14ac:dyDescent="0.3">
      <c r="A128" s="30">
        <v>13.3</v>
      </c>
      <c r="B128" s="30" t="s">
        <v>77</v>
      </c>
      <c r="C128" s="29">
        <v>4</v>
      </c>
      <c r="D128" s="29">
        <v>2</v>
      </c>
      <c r="E128" s="33">
        <v>312500</v>
      </c>
      <c r="F128" s="33">
        <v>3050</v>
      </c>
      <c r="G128" s="33">
        <f>F128*100/E128</f>
        <v>0.97599999999999998</v>
      </c>
      <c r="H128" s="33">
        <f>E128-F128</f>
        <v>309450</v>
      </c>
      <c r="I128" s="33">
        <f>H128*100/E128</f>
        <v>99.024000000000001</v>
      </c>
      <c r="J128" s="30"/>
    </row>
    <row r="129" spans="1:13" s="52" customFormat="1" hidden="1" x14ac:dyDescent="0.3">
      <c r="A129" s="30">
        <v>13.4</v>
      </c>
      <c r="B129" s="30" t="s">
        <v>78</v>
      </c>
      <c r="C129" s="29">
        <v>5</v>
      </c>
      <c r="D129" s="29">
        <v>0</v>
      </c>
      <c r="E129" s="33">
        <v>340840</v>
      </c>
      <c r="F129" s="33">
        <v>0</v>
      </c>
      <c r="G129" s="33">
        <f>F129*100/E129</f>
        <v>0</v>
      </c>
      <c r="H129" s="33">
        <f>E129-F129</f>
        <v>340840</v>
      </c>
      <c r="I129" s="33">
        <f>H129*100/E129</f>
        <v>100</v>
      </c>
      <c r="J129" s="30"/>
    </row>
    <row r="130" spans="1:13" s="52" customFormat="1" ht="17.100000000000001" customHeight="1" x14ac:dyDescent="0.3">
      <c r="A130" s="34">
        <v>14</v>
      </c>
      <c r="B130" s="35" t="s">
        <v>18</v>
      </c>
      <c r="C130" s="34">
        <v>70</v>
      </c>
      <c r="D130" s="34">
        <v>18</v>
      </c>
      <c r="E130" s="38">
        <v>5476610</v>
      </c>
      <c r="F130" s="38">
        <f>SUM(F131:F140)</f>
        <v>824710.53</v>
      </c>
      <c r="G130" s="38">
        <f t="shared" si="9"/>
        <v>15.058777784067152</v>
      </c>
      <c r="H130" s="38">
        <f t="shared" si="10"/>
        <v>4651899.47</v>
      </c>
      <c r="I130" s="38">
        <f t="shared" si="11"/>
        <v>84.941222215932854</v>
      </c>
      <c r="J130" s="35"/>
    </row>
    <row r="131" spans="1:13" s="52" customFormat="1" ht="17.100000000000001" hidden="1" customHeight="1" x14ac:dyDescent="0.3">
      <c r="A131" s="112">
        <v>14.1</v>
      </c>
      <c r="B131" s="112" t="s">
        <v>76</v>
      </c>
      <c r="C131" s="113">
        <v>3</v>
      </c>
      <c r="D131" s="113">
        <v>1</v>
      </c>
      <c r="E131" s="114">
        <v>45465</v>
      </c>
      <c r="F131" s="114">
        <v>30000</v>
      </c>
      <c r="G131" s="114">
        <f t="shared" ref="G131:G140" si="24">F131*100/E131</f>
        <v>65.984823490597165</v>
      </c>
      <c r="H131" s="114">
        <f t="shared" ref="H131:H140" si="25">E131-F131</f>
        <v>15465</v>
      </c>
      <c r="I131" s="114">
        <f t="shared" ref="I131:I140" si="26">H131*100/E131</f>
        <v>34.015176509402835</v>
      </c>
      <c r="J131" s="112"/>
      <c r="K131" s="105"/>
      <c r="L131" s="105"/>
      <c r="M131" s="105"/>
    </row>
    <row r="132" spans="1:13" ht="17.100000000000001" hidden="1" customHeight="1" x14ac:dyDescent="0.3">
      <c r="A132" s="25">
        <v>14.2</v>
      </c>
      <c r="B132" s="25" t="s">
        <v>45</v>
      </c>
      <c r="C132" s="115">
        <v>2</v>
      </c>
      <c r="D132" s="115">
        <v>1</v>
      </c>
      <c r="E132" s="28">
        <v>57068</v>
      </c>
      <c r="F132" s="28">
        <v>21900</v>
      </c>
      <c r="G132" s="28">
        <f t="shared" si="24"/>
        <v>38.375271605803604</v>
      </c>
      <c r="H132" s="28">
        <f t="shared" si="25"/>
        <v>35168</v>
      </c>
      <c r="I132" s="28">
        <f t="shared" si="26"/>
        <v>61.624728394196396</v>
      </c>
      <c r="J132" s="25"/>
    </row>
    <row r="133" spans="1:13" s="52" customFormat="1" ht="17.100000000000001" hidden="1" customHeight="1" x14ac:dyDescent="0.3">
      <c r="A133" s="25">
        <v>14.3</v>
      </c>
      <c r="B133" s="25" t="s">
        <v>73</v>
      </c>
      <c r="C133" s="115">
        <v>4</v>
      </c>
      <c r="D133" s="115">
        <v>1</v>
      </c>
      <c r="E133" s="28">
        <v>57330</v>
      </c>
      <c r="F133" s="28">
        <v>10706</v>
      </c>
      <c r="G133" s="28">
        <f t="shared" si="24"/>
        <v>18.674341531484387</v>
      </c>
      <c r="H133" s="28">
        <f t="shared" si="25"/>
        <v>46624</v>
      </c>
      <c r="I133" s="28">
        <f t="shared" si="26"/>
        <v>81.325658468515613</v>
      </c>
      <c r="J133" s="25"/>
    </row>
    <row r="134" spans="1:13" s="52" customFormat="1" ht="17.100000000000001" hidden="1" customHeight="1" x14ac:dyDescent="0.3">
      <c r="A134" s="25">
        <v>14.4</v>
      </c>
      <c r="B134" s="25" t="s">
        <v>35</v>
      </c>
      <c r="C134" s="115">
        <v>41</v>
      </c>
      <c r="D134" s="115">
        <v>14</v>
      </c>
      <c r="E134" s="28">
        <v>5054969</v>
      </c>
      <c r="F134" s="28">
        <v>757379.53</v>
      </c>
      <c r="G134" s="28">
        <f t="shared" si="24"/>
        <v>14.982871902874182</v>
      </c>
      <c r="H134" s="28">
        <f t="shared" si="25"/>
        <v>4297589.47</v>
      </c>
      <c r="I134" s="28">
        <f t="shared" si="26"/>
        <v>85.01712809712582</v>
      </c>
      <c r="J134" s="25"/>
    </row>
    <row r="135" spans="1:13" s="52" customFormat="1" hidden="1" x14ac:dyDescent="0.3">
      <c r="A135" s="25">
        <v>14.5</v>
      </c>
      <c r="B135" s="25" t="s">
        <v>71</v>
      </c>
      <c r="C135" s="115">
        <v>4</v>
      </c>
      <c r="D135" s="115">
        <v>1</v>
      </c>
      <c r="E135" s="28">
        <v>57330</v>
      </c>
      <c r="F135" s="28">
        <v>4725</v>
      </c>
      <c r="G135" s="28">
        <f t="shared" si="24"/>
        <v>8.2417582417582409</v>
      </c>
      <c r="H135" s="28">
        <f t="shared" si="25"/>
        <v>52605</v>
      </c>
      <c r="I135" s="28">
        <f t="shared" si="26"/>
        <v>91.758241758241752</v>
      </c>
      <c r="J135" s="25"/>
    </row>
    <row r="136" spans="1:13" s="52" customFormat="1" ht="17.100000000000001" hidden="1" customHeight="1" x14ac:dyDescent="0.3">
      <c r="A136" s="25">
        <v>14.6</v>
      </c>
      <c r="B136" s="25" t="s">
        <v>67</v>
      </c>
      <c r="C136" s="115">
        <v>2</v>
      </c>
      <c r="D136" s="115">
        <v>0</v>
      </c>
      <c r="E136" s="28">
        <v>25000</v>
      </c>
      <c r="F136" s="28">
        <v>0</v>
      </c>
      <c r="G136" s="28">
        <f t="shared" si="24"/>
        <v>0</v>
      </c>
      <c r="H136" s="28">
        <f t="shared" si="25"/>
        <v>25000</v>
      </c>
      <c r="I136" s="28">
        <f t="shared" si="26"/>
        <v>100</v>
      </c>
      <c r="J136" s="25"/>
      <c r="K136" s="105"/>
      <c r="L136" s="105"/>
      <c r="M136" s="105"/>
    </row>
    <row r="137" spans="1:13" s="52" customFormat="1" ht="17.100000000000001" hidden="1" customHeight="1" x14ac:dyDescent="0.3">
      <c r="A137" s="25">
        <v>14.7</v>
      </c>
      <c r="B137" s="25" t="s">
        <v>68</v>
      </c>
      <c r="C137" s="115">
        <v>2</v>
      </c>
      <c r="D137" s="115">
        <v>0</v>
      </c>
      <c r="E137" s="28">
        <v>32500</v>
      </c>
      <c r="F137" s="28">
        <v>0</v>
      </c>
      <c r="G137" s="28">
        <f t="shared" si="24"/>
        <v>0</v>
      </c>
      <c r="H137" s="28">
        <f t="shared" si="25"/>
        <v>32500</v>
      </c>
      <c r="I137" s="28">
        <f t="shared" si="26"/>
        <v>100</v>
      </c>
      <c r="J137" s="25"/>
    </row>
    <row r="138" spans="1:13" s="52" customFormat="1" hidden="1" x14ac:dyDescent="0.3">
      <c r="A138" s="25">
        <v>14.8</v>
      </c>
      <c r="B138" s="25" t="s">
        <v>72</v>
      </c>
      <c r="C138" s="115">
        <v>3</v>
      </c>
      <c r="D138" s="115">
        <v>0</v>
      </c>
      <c r="E138" s="28">
        <v>53918</v>
      </c>
      <c r="F138" s="28">
        <v>0</v>
      </c>
      <c r="G138" s="28">
        <f t="shared" si="24"/>
        <v>0</v>
      </c>
      <c r="H138" s="28">
        <f t="shared" si="25"/>
        <v>53918</v>
      </c>
      <c r="I138" s="28">
        <f t="shared" si="26"/>
        <v>100</v>
      </c>
      <c r="J138" s="25"/>
    </row>
    <row r="139" spans="1:13" s="52" customFormat="1" ht="17.100000000000001" hidden="1" customHeight="1" x14ac:dyDescent="0.3">
      <c r="A139" s="25">
        <v>14.9</v>
      </c>
      <c r="B139" s="25" t="s">
        <v>74</v>
      </c>
      <c r="C139" s="115">
        <v>3</v>
      </c>
      <c r="D139" s="115">
        <v>0</v>
      </c>
      <c r="E139" s="28">
        <v>48090</v>
      </c>
      <c r="F139" s="28">
        <v>0</v>
      </c>
      <c r="G139" s="28">
        <f t="shared" si="24"/>
        <v>0</v>
      </c>
      <c r="H139" s="28">
        <f t="shared" si="25"/>
        <v>48090</v>
      </c>
      <c r="I139" s="28">
        <f t="shared" si="26"/>
        <v>100</v>
      </c>
      <c r="J139" s="25"/>
    </row>
    <row r="140" spans="1:13" ht="17.100000000000001" hidden="1" customHeight="1" x14ac:dyDescent="0.3">
      <c r="A140" s="120">
        <v>14.1</v>
      </c>
      <c r="B140" s="116" t="s">
        <v>75</v>
      </c>
      <c r="C140" s="117">
        <v>6</v>
      </c>
      <c r="D140" s="117">
        <v>0</v>
      </c>
      <c r="E140" s="118">
        <v>44940</v>
      </c>
      <c r="F140" s="118">
        <v>0</v>
      </c>
      <c r="G140" s="118">
        <f t="shared" si="24"/>
        <v>0</v>
      </c>
      <c r="H140" s="118">
        <f t="shared" si="25"/>
        <v>44940</v>
      </c>
      <c r="I140" s="118">
        <f t="shared" si="26"/>
        <v>100</v>
      </c>
      <c r="J140" s="116"/>
    </row>
    <row r="141" spans="1:13" s="52" customFormat="1" x14ac:dyDescent="0.3">
      <c r="A141" s="122" t="s">
        <v>29</v>
      </c>
      <c r="B141" s="123"/>
      <c r="C141" s="66">
        <f>SUM(C130,C125,C112,C105,C97,C84,C67,C62,C48,C44,C30,C19,C14,C7)</f>
        <v>495</v>
      </c>
      <c r="D141" s="66">
        <f t="shared" ref="D141:F141" si="27">SUM(D130,D125,D112,D105,D97,D84,D67,D62,D48,D44,D30,D19,D14,D7)</f>
        <v>219</v>
      </c>
      <c r="E141" s="67">
        <f t="shared" si="27"/>
        <v>172171002</v>
      </c>
      <c r="F141" s="67">
        <f t="shared" si="27"/>
        <v>61845497.079999998</v>
      </c>
      <c r="G141" s="67">
        <f t="shared" ref="G141" si="28">F141*100/E141</f>
        <v>35.920971802208598</v>
      </c>
      <c r="H141" s="67">
        <f t="shared" ref="H141" si="29">E141-F141</f>
        <v>110325504.92</v>
      </c>
      <c r="I141" s="67">
        <f t="shared" ref="I141" si="30">H141*100/E141</f>
        <v>64.079028197791402</v>
      </c>
      <c r="J141" s="68"/>
    </row>
    <row r="142" spans="1:13" s="52" customFormat="1" ht="18.75" customHeight="1" x14ac:dyDescent="0.3">
      <c r="A142" s="69" t="s">
        <v>14</v>
      </c>
      <c r="B142" s="136" t="s">
        <v>167</v>
      </c>
      <c r="C142" s="136"/>
      <c r="D142" s="136"/>
      <c r="E142" s="136"/>
      <c r="F142" s="136"/>
      <c r="G142" s="136"/>
      <c r="H142" s="136"/>
      <c r="I142" s="136"/>
      <c r="J142" s="136"/>
      <c r="K142" s="70">
        <f>2343270+144820</f>
        <v>2488090</v>
      </c>
      <c r="L142" s="70">
        <f>121108+8365</f>
        <v>129473</v>
      </c>
      <c r="M142" s="72">
        <f>K142+L142</f>
        <v>2617563</v>
      </c>
    </row>
    <row r="143" spans="1:13" s="52" customFormat="1" x14ac:dyDescent="0.3">
      <c r="A143" s="85"/>
      <c r="B143" s="86" t="s">
        <v>149</v>
      </c>
      <c r="C143" s="86"/>
      <c r="D143" s="86"/>
      <c r="E143" s="86"/>
      <c r="F143" s="86"/>
      <c r="G143" s="86"/>
      <c r="H143" s="86"/>
      <c r="I143" s="86"/>
      <c r="J143" s="86"/>
      <c r="K143" s="70"/>
      <c r="L143" s="70"/>
      <c r="M143" s="72"/>
    </row>
    <row r="144" spans="1:13" x14ac:dyDescent="0.3">
      <c r="A144" s="71"/>
      <c r="B144" s="137" t="s">
        <v>148</v>
      </c>
      <c r="C144" s="137"/>
      <c r="D144" s="137"/>
      <c r="E144" s="137"/>
      <c r="F144" s="137"/>
      <c r="G144" s="137"/>
      <c r="H144" s="137"/>
      <c r="I144" s="137"/>
      <c r="J144" s="137"/>
    </row>
    <row r="146" spans="5:5" x14ac:dyDescent="0.3">
      <c r="E146" s="17">
        <v>172171002</v>
      </c>
    </row>
    <row r="148" spans="5:5" x14ac:dyDescent="0.3">
      <c r="E148" s="17">
        <f>E141-E146</f>
        <v>0</v>
      </c>
    </row>
  </sheetData>
  <mergeCells count="11">
    <mergeCell ref="A141:B141"/>
    <mergeCell ref="B142:J142"/>
    <mergeCell ref="B144:J144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8"/>
  <sheetViews>
    <sheetView showGridLines="0" view="pageBreakPreview" zoomScaleNormal="85" zoomScaleSheetLayoutView="100" workbookViewId="0">
      <pane xSplit="1" ySplit="6" topLeftCell="B127" activePane="bottomRight" state="frozen"/>
      <selection pane="topRight" activeCell="B1" sqref="B1"/>
      <selection pane="bottomLeft" activeCell="A7" sqref="A7"/>
      <selection pane="bottomRight" activeCell="B138" sqref="B138"/>
    </sheetView>
  </sheetViews>
  <sheetFormatPr defaultRowHeight="18.75" x14ac:dyDescent="0.3"/>
  <cols>
    <col min="1" max="1" width="7.5" style="58" customWidth="1"/>
    <col min="2" max="2" width="43.5" style="58" customWidth="1"/>
    <col min="3" max="3" width="7.5" style="17" customWidth="1"/>
    <col min="4" max="4" width="12.75" style="17" customWidth="1"/>
    <col min="5" max="5" width="13" style="17" bestFit="1" customWidth="1"/>
    <col min="6" max="6" width="14" style="11" customWidth="1"/>
    <col min="7" max="7" width="11.625" style="11" customWidth="1"/>
    <col min="8" max="8" width="16.875" style="11" customWidth="1"/>
    <col min="9" max="9" width="10.125" style="11" bestFit="1" customWidth="1"/>
    <col min="10" max="10" width="16.25" style="58" customWidth="1"/>
    <col min="11" max="11" width="11.125" style="58" bestFit="1" customWidth="1"/>
    <col min="12" max="12" width="9.625" style="58" bestFit="1" customWidth="1"/>
    <col min="13" max="13" width="10.875" style="58" bestFit="1" customWidth="1"/>
    <col min="14" max="16384" width="9" style="58"/>
  </cols>
  <sheetData>
    <row r="1" spans="1:13" ht="17.100000000000001" customHeight="1" x14ac:dyDescent="0.3">
      <c r="A1" s="125" t="s">
        <v>146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3" ht="17.100000000000001" customHeight="1" x14ac:dyDescent="0.3">
      <c r="A2" s="125" t="s">
        <v>150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3" ht="17.100000000000001" customHeight="1" x14ac:dyDescent="0.3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3" ht="17.100000000000001" customHeight="1" x14ac:dyDescent="0.3">
      <c r="A4" s="127" t="s">
        <v>2</v>
      </c>
      <c r="B4" s="127" t="s">
        <v>3</v>
      </c>
      <c r="C4" s="130" t="s">
        <v>33</v>
      </c>
      <c r="D4" s="59" t="s">
        <v>4</v>
      </c>
      <c r="E4" s="59" t="s">
        <v>7</v>
      </c>
      <c r="F4" s="62" t="s">
        <v>9</v>
      </c>
      <c r="G4" s="62" t="s">
        <v>11</v>
      </c>
      <c r="H4" s="133" t="s">
        <v>31</v>
      </c>
      <c r="I4" s="62" t="s">
        <v>11</v>
      </c>
      <c r="J4" s="127" t="s">
        <v>14</v>
      </c>
    </row>
    <row r="5" spans="1:13" ht="17.100000000000001" customHeight="1" x14ac:dyDescent="0.3">
      <c r="A5" s="128"/>
      <c r="B5" s="128"/>
      <c r="C5" s="131"/>
      <c r="D5" s="60" t="s">
        <v>5</v>
      </c>
      <c r="E5" s="60" t="s">
        <v>8</v>
      </c>
      <c r="F5" s="63" t="s">
        <v>151</v>
      </c>
      <c r="G5" s="63" t="s">
        <v>12</v>
      </c>
      <c r="H5" s="134"/>
      <c r="I5" s="63" t="s">
        <v>32</v>
      </c>
      <c r="J5" s="128"/>
    </row>
    <row r="6" spans="1:13" ht="17.100000000000001" customHeight="1" x14ac:dyDescent="0.3">
      <c r="A6" s="129"/>
      <c r="B6" s="129"/>
      <c r="C6" s="132"/>
      <c r="D6" s="61" t="s">
        <v>6</v>
      </c>
      <c r="E6" s="61"/>
      <c r="F6" s="64"/>
      <c r="G6" s="64"/>
      <c r="H6" s="135"/>
      <c r="I6" s="64"/>
      <c r="J6" s="129"/>
    </row>
    <row r="7" spans="1:13" s="52" customFormat="1" x14ac:dyDescent="0.3">
      <c r="A7" s="89">
        <v>1</v>
      </c>
      <c r="B7" s="88" t="s">
        <v>17</v>
      </c>
      <c r="C7" s="89">
        <v>27</v>
      </c>
      <c r="D7" s="89">
        <v>11</v>
      </c>
      <c r="E7" s="90">
        <v>6485940</v>
      </c>
      <c r="F7" s="90">
        <f>SUM(F8:F13)</f>
        <v>2782300.44</v>
      </c>
      <c r="G7" s="90">
        <f t="shared" ref="G7:G13" si="0">F7*100/E7</f>
        <v>42.897412557007925</v>
      </c>
      <c r="H7" s="90">
        <f t="shared" ref="H7:H13" si="1">E7-F7</f>
        <v>3703639.56</v>
      </c>
      <c r="I7" s="90">
        <f t="shared" ref="I7:I13" si="2">H7*100/E7</f>
        <v>57.102587442992075</v>
      </c>
      <c r="J7" s="88"/>
    </row>
    <row r="8" spans="1:13" s="52" customFormat="1" ht="17.100000000000001" customHeight="1" x14ac:dyDescent="0.3">
      <c r="A8" s="112">
        <v>1.1000000000000001</v>
      </c>
      <c r="B8" s="112" t="s">
        <v>94</v>
      </c>
      <c r="C8" s="113">
        <v>10</v>
      </c>
      <c r="D8" s="113">
        <v>5</v>
      </c>
      <c r="E8" s="114">
        <v>2822900</v>
      </c>
      <c r="F8" s="114">
        <v>1899729</v>
      </c>
      <c r="G8" s="114">
        <f t="shared" si="0"/>
        <v>67.297070388607466</v>
      </c>
      <c r="H8" s="114">
        <f t="shared" si="1"/>
        <v>923171</v>
      </c>
      <c r="I8" s="114">
        <f t="shared" si="2"/>
        <v>32.702929611392541</v>
      </c>
      <c r="J8" s="112"/>
    </row>
    <row r="9" spans="1:13" s="52" customFormat="1" ht="17.100000000000001" customHeight="1" x14ac:dyDescent="0.3">
      <c r="A9" s="25">
        <v>1.2</v>
      </c>
      <c r="B9" s="25" t="s">
        <v>35</v>
      </c>
      <c r="C9" s="115">
        <v>2</v>
      </c>
      <c r="D9" s="115">
        <v>2</v>
      </c>
      <c r="E9" s="28">
        <v>1467965</v>
      </c>
      <c r="F9" s="28">
        <f>643691.59+ค่าจ้างเงินรายได้!C6+ค่าจ้างเงินรายได้!D6</f>
        <v>677401.59</v>
      </c>
      <c r="G9" s="28">
        <f t="shared" si="0"/>
        <v>46.145622681739688</v>
      </c>
      <c r="H9" s="28">
        <f t="shared" si="1"/>
        <v>790563.41</v>
      </c>
      <c r="I9" s="28">
        <f t="shared" si="2"/>
        <v>53.854377318260312</v>
      </c>
      <c r="J9" s="25"/>
    </row>
    <row r="10" spans="1:13" s="52" customFormat="1" ht="17.100000000000001" customHeight="1" x14ac:dyDescent="0.3">
      <c r="A10" s="25">
        <v>1.3</v>
      </c>
      <c r="B10" s="25" t="s">
        <v>95</v>
      </c>
      <c r="C10" s="115">
        <v>6</v>
      </c>
      <c r="D10" s="115">
        <v>3</v>
      </c>
      <c r="E10" s="28">
        <v>602275</v>
      </c>
      <c r="F10" s="28">
        <v>197169.85</v>
      </c>
      <c r="G10" s="28">
        <f t="shared" si="0"/>
        <v>32.737511933917233</v>
      </c>
      <c r="H10" s="28">
        <f t="shared" si="1"/>
        <v>405105.15</v>
      </c>
      <c r="I10" s="28">
        <f t="shared" si="2"/>
        <v>67.262488066082767</v>
      </c>
      <c r="J10" s="25"/>
    </row>
    <row r="11" spans="1:13" s="52" customFormat="1" x14ac:dyDescent="0.3">
      <c r="A11" s="25">
        <v>1.4</v>
      </c>
      <c r="B11" s="25" t="s">
        <v>93</v>
      </c>
      <c r="C11" s="115">
        <v>4</v>
      </c>
      <c r="D11" s="115">
        <v>1</v>
      </c>
      <c r="E11" s="28">
        <v>120000</v>
      </c>
      <c r="F11" s="28">
        <v>8000</v>
      </c>
      <c r="G11" s="28">
        <f t="shared" si="0"/>
        <v>6.666666666666667</v>
      </c>
      <c r="H11" s="28">
        <f t="shared" si="1"/>
        <v>112000</v>
      </c>
      <c r="I11" s="28">
        <f t="shared" si="2"/>
        <v>93.333333333333329</v>
      </c>
      <c r="J11" s="25"/>
    </row>
    <row r="12" spans="1:13" x14ac:dyDescent="0.3">
      <c r="A12" s="25">
        <v>1.5</v>
      </c>
      <c r="B12" s="25" t="s">
        <v>96</v>
      </c>
      <c r="C12" s="115">
        <v>2</v>
      </c>
      <c r="D12" s="115">
        <v>0</v>
      </c>
      <c r="E12" s="28">
        <v>1227500</v>
      </c>
      <c r="F12" s="28">
        <v>0</v>
      </c>
      <c r="G12" s="28">
        <f t="shared" si="0"/>
        <v>0</v>
      </c>
      <c r="H12" s="28">
        <f t="shared" si="1"/>
        <v>1227500</v>
      </c>
      <c r="I12" s="28">
        <f t="shared" si="2"/>
        <v>100</v>
      </c>
      <c r="J12" s="25"/>
      <c r="K12" s="105"/>
      <c r="L12" s="105"/>
      <c r="M12" s="105"/>
    </row>
    <row r="13" spans="1:13" s="52" customFormat="1" ht="17.100000000000001" customHeight="1" x14ac:dyDescent="0.3">
      <c r="A13" s="116">
        <v>1.6</v>
      </c>
      <c r="B13" s="116" t="s">
        <v>97</v>
      </c>
      <c r="C13" s="117">
        <v>3</v>
      </c>
      <c r="D13" s="117">
        <v>0</v>
      </c>
      <c r="E13" s="118">
        <v>245300</v>
      </c>
      <c r="F13" s="118">
        <v>0</v>
      </c>
      <c r="G13" s="118">
        <f t="shared" si="0"/>
        <v>0</v>
      </c>
      <c r="H13" s="118">
        <f t="shared" si="1"/>
        <v>245300</v>
      </c>
      <c r="I13" s="118">
        <f t="shared" si="2"/>
        <v>100</v>
      </c>
      <c r="J13" s="116"/>
    </row>
    <row r="14" spans="1:13" s="52" customFormat="1" ht="17.100000000000001" customHeight="1" x14ac:dyDescent="0.3">
      <c r="A14" s="89">
        <v>2</v>
      </c>
      <c r="B14" s="88" t="s">
        <v>28</v>
      </c>
      <c r="C14" s="89">
        <v>30</v>
      </c>
      <c r="D14" s="89">
        <v>12</v>
      </c>
      <c r="E14" s="90">
        <v>25554693</v>
      </c>
      <c r="F14" s="90">
        <f>SUM(F15:F18)</f>
        <v>10620793.300000001</v>
      </c>
      <c r="G14" s="90">
        <f t="shared" ref="G14" si="3">F14*100/E14</f>
        <v>41.561028731591499</v>
      </c>
      <c r="H14" s="90">
        <f t="shared" ref="H14" si="4">E14-F14</f>
        <v>14933899.699999999</v>
      </c>
      <c r="I14" s="90">
        <f t="shared" ref="I14" si="5">H14*100/E14</f>
        <v>58.438971268408508</v>
      </c>
      <c r="J14" s="88"/>
    </row>
    <row r="15" spans="1:13" s="52" customFormat="1" ht="17.100000000000001" customHeight="1" x14ac:dyDescent="0.3">
      <c r="A15" s="112">
        <v>2.1</v>
      </c>
      <c r="B15" s="112" t="s">
        <v>35</v>
      </c>
      <c r="C15" s="113">
        <v>7</v>
      </c>
      <c r="D15" s="113">
        <v>4</v>
      </c>
      <c r="E15" s="114">
        <v>17435728</v>
      </c>
      <c r="F15" s="114">
        <f>8326291.96+ค่าจ้างเงินรายได้!C8+ค่าจ้างเงินรายได้!D8+ค่าจ้างเงินรายได้!C9+ค่าจ้างเงินรายได้!D9</f>
        <v>8930437.9600000009</v>
      </c>
      <c r="G15" s="114">
        <f t="shared" ref="G15:G29" si="6">F15*100/E15</f>
        <v>51.219186029972484</v>
      </c>
      <c r="H15" s="114">
        <f t="shared" ref="H15:H29" si="7">E15-F15</f>
        <v>8505290.0399999991</v>
      </c>
      <c r="I15" s="114">
        <f t="shared" ref="I15:I29" si="8">H15*100/E15</f>
        <v>48.780813970027516</v>
      </c>
      <c r="J15" s="112"/>
    </row>
    <row r="16" spans="1:13" s="52" customFormat="1" ht="17.100000000000001" customHeight="1" x14ac:dyDescent="0.3">
      <c r="A16" s="25">
        <v>2.2000000000000002</v>
      </c>
      <c r="B16" s="25" t="s">
        <v>92</v>
      </c>
      <c r="C16" s="115">
        <v>7</v>
      </c>
      <c r="D16" s="115">
        <v>3</v>
      </c>
      <c r="E16" s="28">
        <v>2260000</v>
      </c>
      <c r="F16" s="28">
        <v>688362.2</v>
      </c>
      <c r="G16" s="28">
        <f t="shared" si="6"/>
        <v>30.458504424778759</v>
      </c>
      <c r="H16" s="28">
        <f t="shared" si="7"/>
        <v>1571637.8</v>
      </c>
      <c r="I16" s="28">
        <f t="shared" si="8"/>
        <v>69.541495575221234</v>
      </c>
      <c r="J16" s="25"/>
      <c r="K16" s="105"/>
      <c r="L16" s="105"/>
      <c r="M16" s="105"/>
    </row>
    <row r="17" spans="1:13" ht="17.100000000000001" customHeight="1" x14ac:dyDescent="0.3">
      <c r="A17" s="25">
        <v>2.2999999999999998</v>
      </c>
      <c r="B17" s="25" t="s">
        <v>112</v>
      </c>
      <c r="C17" s="115">
        <v>6</v>
      </c>
      <c r="D17" s="115">
        <v>4</v>
      </c>
      <c r="E17" s="28">
        <v>4358965</v>
      </c>
      <c r="F17" s="28">
        <f>979269.14+ค่าจ้างเงินรายได้!C10+ค่าจ้างเงินรายได้!D10</f>
        <v>989813.14</v>
      </c>
      <c r="G17" s="28">
        <f t="shared" si="6"/>
        <v>22.707526672042562</v>
      </c>
      <c r="H17" s="28">
        <f t="shared" si="7"/>
        <v>3369151.86</v>
      </c>
      <c r="I17" s="28">
        <f t="shared" si="8"/>
        <v>77.292473327957438</v>
      </c>
      <c r="J17" s="25"/>
      <c r="K17" s="52"/>
      <c r="L17" s="52"/>
      <c r="M17" s="52"/>
    </row>
    <row r="18" spans="1:13" s="52" customFormat="1" ht="17.100000000000001" customHeight="1" x14ac:dyDescent="0.3">
      <c r="A18" s="116">
        <v>2.4</v>
      </c>
      <c r="B18" s="116" t="s">
        <v>49</v>
      </c>
      <c r="C18" s="117">
        <v>10</v>
      </c>
      <c r="D18" s="117">
        <v>1</v>
      </c>
      <c r="E18" s="118">
        <v>1500000</v>
      </c>
      <c r="F18" s="118">
        <v>12180</v>
      </c>
      <c r="G18" s="118">
        <f t="shared" si="6"/>
        <v>0.81200000000000006</v>
      </c>
      <c r="H18" s="118">
        <f t="shared" si="7"/>
        <v>1487820</v>
      </c>
      <c r="I18" s="118">
        <f t="shared" si="8"/>
        <v>99.188000000000002</v>
      </c>
      <c r="J18" s="116"/>
    </row>
    <row r="19" spans="1:13" s="52" customFormat="1" ht="17.100000000000001" customHeight="1" x14ac:dyDescent="0.3">
      <c r="A19" s="89">
        <v>3</v>
      </c>
      <c r="B19" s="88" t="s">
        <v>19</v>
      </c>
      <c r="C19" s="89">
        <v>14</v>
      </c>
      <c r="D19" s="89">
        <v>11</v>
      </c>
      <c r="E19" s="90">
        <v>2889671</v>
      </c>
      <c r="F19" s="90">
        <f>SUM(F20:F29)</f>
        <v>1193835.95</v>
      </c>
      <c r="G19" s="90">
        <f t="shared" si="6"/>
        <v>41.313905631471542</v>
      </c>
      <c r="H19" s="90">
        <f t="shared" si="7"/>
        <v>1695835.05</v>
      </c>
      <c r="I19" s="90">
        <f t="shared" si="8"/>
        <v>58.686094368528458</v>
      </c>
      <c r="J19" s="88"/>
    </row>
    <row r="20" spans="1:13" s="52" customFormat="1" ht="17.100000000000001" customHeight="1" x14ac:dyDescent="0.3">
      <c r="A20" s="112">
        <v>3.1</v>
      </c>
      <c r="B20" s="112" t="s">
        <v>83</v>
      </c>
      <c r="C20" s="113">
        <v>1</v>
      </c>
      <c r="D20" s="113">
        <v>1</v>
      </c>
      <c r="E20" s="114">
        <v>192777</v>
      </c>
      <c r="F20" s="114">
        <v>182397.6</v>
      </c>
      <c r="G20" s="114">
        <f t="shared" si="6"/>
        <v>94.615851476057827</v>
      </c>
      <c r="H20" s="114">
        <f t="shared" si="7"/>
        <v>10379.399999999994</v>
      </c>
      <c r="I20" s="114">
        <f t="shared" si="8"/>
        <v>5.3841485239421685</v>
      </c>
      <c r="J20" s="112"/>
    </row>
    <row r="21" spans="1:13" s="52" customFormat="1" x14ac:dyDescent="0.3">
      <c r="A21" s="25">
        <v>3.2</v>
      </c>
      <c r="B21" s="25" t="s">
        <v>138</v>
      </c>
      <c r="C21" s="115">
        <v>1</v>
      </c>
      <c r="D21" s="115">
        <v>1</v>
      </c>
      <c r="E21" s="28">
        <v>304495</v>
      </c>
      <c r="F21" s="28">
        <v>184155</v>
      </c>
      <c r="G21" s="28">
        <f t="shared" si="6"/>
        <v>60.478825596479417</v>
      </c>
      <c r="H21" s="28">
        <f t="shared" si="7"/>
        <v>120340</v>
      </c>
      <c r="I21" s="28">
        <f t="shared" si="8"/>
        <v>39.521174403520583</v>
      </c>
      <c r="J21" s="25"/>
    </row>
    <row r="22" spans="1:13" s="52" customFormat="1" x14ac:dyDescent="0.3">
      <c r="A22" s="25">
        <v>3.3</v>
      </c>
      <c r="B22" s="25" t="s">
        <v>113</v>
      </c>
      <c r="C22" s="115">
        <v>1</v>
      </c>
      <c r="D22" s="115">
        <v>1</v>
      </c>
      <c r="E22" s="28">
        <v>122686</v>
      </c>
      <c r="F22" s="28">
        <v>70224.98</v>
      </c>
      <c r="G22" s="28">
        <f t="shared" si="6"/>
        <v>57.239603540746295</v>
      </c>
      <c r="H22" s="28">
        <f t="shared" si="7"/>
        <v>52461.020000000004</v>
      </c>
      <c r="I22" s="28">
        <f t="shared" si="8"/>
        <v>42.760396459253705</v>
      </c>
      <c r="J22" s="25"/>
    </row>
    <row r="23" spans="1:13" s="52" customFormat="1" ht="17.100000000000001" customHeight="1" x14ac:dyDescent="0.3">
      <c r="A23" s="25">
        <v>3.4</v>
      </c>
      <c r="B23" s="25" t="s">
        <v>84</v>
      </c>
      <c r="C23" s="115">
        <v>1</v>
      </c>
      <c r="D23" s="115">
        <v>1</v>
      </c>
      <c r="E23" s="28">
        <v>231244</v>
      </c>
      <c r="F23" s="28">
        <v>114714.5</v>
      </c>
      <c r="G23" s="28">
        <f t="shared" si="6"/>
        <v>49.607557385272699</v>
      </c>
      <c r="H23" s="28">
        <f t="shared" si="7"/>
        <v>116529.5</v>
      </c>
      <c r="I23" s="28">
        <f t="shared" si="8"/>
        <v>50.392442614727301</v>
      </c>
      <c r="J23" s="25"/>
    </row>
    <row r="24" spans="1:13" s="52" customFormat="1" ht="16.5" customHeight="1" x14ac:dyDescent="0.3">
      <c r="A24" s="25">
        <v>3.5</v>
      </c>
      <c r="B24" s="25" t="s">
        <v>35</v>
      </c>
      <c r="C24" s="115">
        <v>5</v>
      </c>
      <c r="D24" s="115">
        <v>3</v>
      </c>
      <c r="E24" s="28">
        <v>1276712</v>
      </c>
      <c r="F24" s="28">
        <f>513263.87+ค่าจ้างเงินรายได้!C12+ค่าจ้างเงินรายได้!D12</f>
        <v>539025.87</v>
      </c>
      <c r="G24" s="28">
        <f t="shared" si="6"/>
        <v>42.219848329145492</v>
      </c>
      <c r="H24" s="28">
        <f t="shared" si="7"/>
        <v>737686.13</v>
      </c>
      <c r="I24" s="28">
        <f t="shared" si="8"/>
        <v>57.780151670854508</v>
      </c>
      <c r="J24" s="25"/>
      <c r="K24" s="105"/>
      <c r="L24" s="105"/>
      <c r="M24" s="105"/>
    </row>
    <row r="25" spans="1:13" s="52" customFormat="1" ht="17.100000000000001" customHeight="1" x14ac:dyDescent="0.3">
      <c r="A25" s="25">
        <v>3.6</v>
      </c>
      <c r="B25" s="25" t="s">
        <v>82</v>
      </c>
      <c r="C25" s="115">
        <v>1</v>
      </c>
      <c r="D25" s="115">
        <v>1</v>
      </c>
      <c r="E25" s="28">
        <v>183745</v>
      </c>
      <c r="F25" s="28">
        <v>42910</v>
      </c>
      <c r="G25" s="28">
        <f t="shared" si="6"/>
        <v>23.353016408609758</v>
      </c>
      <c r="H25" s="28">
        <f t="shared" si="7"/>
        <v>140835</v>
      </c>
      <c r="I25" s="28">
        <f t="shared" si="8"/>
        <v>76.646983591390239</v>
      </c>
      <c r="J25" s="25"/>
    </row>
    <row r="26" spans="1:13" s="52" customFormat="1" ht="17.100000000000001" customHeight="1" x14ac:dyDescent="0.3">
      <c r="A26" s="25">
        <v>3.7</v>
      </c>
      <c r="B26" s="25" t="s">
        <v>139</v>
      </c>
      <c r="C26" s="115">
        <v>1</v>
      </c>
      <c r="D26" s="115">
        <v>1</v>
      </c>
      <c r="E26" s="28">
        <v>121293</v>
      </c>
      <c r="F26" s="28">
        <v>24958</v>
      </c>
      <c r="G26" s="28">
        <f t="shared" si="6"/>
        <v>20.576620250138095</v>
      </c>
      <c r="H26" s="28">
        <f t="shared" si="7"/>
        <v>96335</v>
      </c>
      <c r="I26" s="28">
        <f t="shared" si="8"/>
        <v>79.423379749861908</v>
      </c>
      <c r="J26" s="25"/>
    </row>
    <row r="27" spans="1:13" ht="17.100000000000001" customHeight="1" x14ac:dyDescent="0.3">
      <c r="A27" s="25">
        <v>3.8</v>
      </c>
      <c r="B27" s="25" t="s">
        <v>137</v>
      </c>
      <c r="C27" s="115">
        <v>1</v>
      </c>
      <c r="D27" s="115">
        <v>1</v>
      </c>
      <c r="E27" s="28">
        <v>287183</v>
      </c>
      <c r="F27" s="28">
        <v>32660</v>
      </c>
      <c r="G27" s="28">
        <f t="shared" si="6"/>
        <v>11.372539460901237</v>
      </c>
      <c r="H27" s="28">
        <f t="shared" si="7"/>
        <v>254523</v>
      </c>
      <c r="I27" s="28">
        <f t="shared" si="8"/>
        <v>88.627460539098763</v>
      </c>
      <c r="J27" s="25"/>
      <c r="K27" s="105"/>
      <c r="L27" s="105"/>
      <c r="M27" s="105"/>
    </row>
    <row r="28" spans="1:13" s="52" customFormat="1" ht="17.100000000000001" customHeight="1" x14ac:dyDescent="0.3">
      <c r="A28" s="25">
        <v>3.9</v>
      </c>
      <c r="B28" s="25" t="s">
        <v>81</v>
      </c>
      <c r="C28" s="115">
        <v>1</v>
      </c>
      <c r="D28" s="115">
        <v>1</v>
      </c>
      <c r="E28" s="28">
        <v>94536</v>
      </c>
      <c r="F28" s="28">
        <v>2790</v>
      </c>
      <c r="G28" s="28">
        <f t="shared" si="6"/>
        <v>2.9512566641279512</v>
      </c>
      <c r="H28" s="28">
        <f t="shared" si="7"/>
        <v>91746</v>
      </c>
      <c r="I28" s="28">
        <f t="shared" si="8"/>
        <v>97.048743335872047</v>
      </c>
      <c r="J28" s="25"/>
    </row>
    <row r="29" spans="1:13" s="52" customFormat="1" ht="17.100000000000001" customHeight="1" x14ac:dyDescent="0.3">
      <c r="A29" s="120">
        <v>3.1</v>
      </c>
      <c r="B29" s="116" t="s">
        <v>51</v>
      </c>
      <c r="C29" s="117">
        <v>1</v>
      </c>
      <c r="D29" s="117">
        <v>0</v>
      </c>
      <c r="E29" s="118">
        <v>75000</v>
      </c>
      <c r="F29" s="118">
        <v>0</v>
      </c>
      <c r="G29" s="118">
        <f t="shared" si="6"/>
        <v>0</v>
      </c>
      <c r="H29" s="118">
        <f t="shared" si="7"/>
        <v>75000</v>
      </c>
      <c r="I29" s="118">
        <f t="shared" si="8"/>
        <v>100</v>
      </c>
      <c r="J29" s="116"/>
    </row>
    <row r="30" spans="1:13" s="56" customFormat="1" ht="17.100000000000001" customHeight="1" x14ac:dyDescent="0.3">
      <c r="A30" s="89">
        <v>4</v>
      </c>
      <c r="B30" s="88" t="s">
        <v>15</v>
      </c>
      <c r="C30" s="89">
        <v>58</v>
      </c>
      <c r="D30" s="89">
        <v>27</v>
      </c>
      <c r="E30" s="90">
        <v>65333837</v>
      </c>
      <c r="F30" s="90">
        <f>SUM(F31:F43)</f>
        <v>26838482.359999999</v>
      </c>
      <c r="G30" s="90">
        <f t="shared" ref="G30:G130" si="9">F30*100/E30</f>
        <v>41.07899304919134</v>
      </c>
      <c r="H30" s="90">
        <f t="shared" ref="H30:H130" si="10">E30-F30</f>
        <v>38495354.640000001</v>
      </c>
      <c r="I30" s="90">
        <f t="shared" ref="I30:I130" si="11">H30*100/E30</f>
        <v>58.92100695080866</v>
      </c>
      <c r="J30" s="88"/>
      <c r="K30" s="52"/>
      <c r="L30" s="52"/>
      <c r="M30" s="52"/>
    </row>
    <row r="31" spans="1:13" ht="17.100000000000001" customHeight="1" x14ac:dyDescent="0.3">
      <c r="A31" s="112">
        <v>4.0999999999999996</v>
      </c>
      <c r="B31" s="112" t="s">
        <v>57</v>
      </c>
      <c r="C31" s="113">
        <v>2</v>
      </c>
      <c r="D31" s="113">
        <v>1</v>
      </c>
      <c r="E31" s="114">
        <v>5017990</v>
      </c>
      <c r="F31" s="114">
        <v>2771457.5</v>
      </c>
      <c r="G31" s="114">
        <f t="shared" ref="G31:G61" si="12">F31*100/E31</f>
        <v>55.230430909587305</v>
      </c>
      <c r="H31" s="114">
        <f t="shared" ref="H31:H61" si="13">E31-F31</f>
        <v>2246532.5</v>
      </c>
      <c r="I31" s="114">
        <f t="shared" ref="I31:I61" si="14">H31*100/E31</f>
        <v>44.769569090412695</v>
      </c>
      <c r="J31" s="112"/>
      <c r="K31" s="52"/>
      <c r="L31" s="52"/>
      <c r="M31" s="52"/>
    </row>
    <row r="32" spans="1:13" ht="17.100000000000001" customHeight="1" x14ac:dyDescent="0.3">
      <c r="A32" s="25">
        <v>4.2</v>
      </c>
      <c r="B32" s="25" t="s">
        <v>55</v>
      </c>
      <c r="C32" s="115">
        <v>1</v>
      </c>
      <c r="D32" s="115">
        <v>1</v>
      </c>
      <c r="E32" s="28">
        <v>135820</v>
      </c>
      <c r="F32" s="28">
        <v>67120</v>
      </c>
      <c r="G32" s="28">
        <f t="shared" si="12"/>
        <v>49.418347813282288</v>
      </c>
      <c r="H32" s="28">
        <f t="shared" si="13"/>
        <v>68700</v>
      </c>
      <c r="I32" s="28">
        <f t="shared" si="14"/>
        <v>50.581652186717712</v>
      </c>
      <c r="J32" s="25"/>
      <c r="K32" s="52"/>
      <c r="L32" s="52"/>
      <c r="M32" s="52"/>
    </row>
    <row r="33" spans="1:13" s="52" customFormat="1" ht="17.100000000000001" customHeight="1" x14ac:dyDescent="0.3">
      <c r="A33" s="25">
        <v>4.3</v>
      </c>
      <c r="B33" s="25" t="s">
        <v>54</v>
      </c>
      <c r="C33" s="115">
        <v>4</v>
      </c>
      <c r="D33" s="115">
        <v>3</v>
      </c>
      <c r="E33" s="28">
        <v>24722966</v>
      </c>
      <c r="F33" s="28">
        <f>10373068.17+ค่าจ้างเงินรายได้!C14+ค่าจ้างเงินรายได้!D14+ค่าจ้างเงินรายได้!C23+ค่าจ้างเงินรายได้!C24</f>
        <v>11835568.939999999</v>
      </c>
      <c r="G33" s="28">
        <f t="shared" si="12"/>
        <v>47.872771171549566</v>
      </c>
      <c r="H33" s="28">
        <f t="shared" si="13"/>
        <v>12887397.060000001</v>
      </c>
      <c r="I33" s="28">
        <f t="shared" si="14"/>
        <v>52.127228828450434</v>
      </c>
      <c r="J33" s="25"/>
    </row>
    <row r="34" spans="1:13" s="52" customFormat="1" ht="17.100000000000001" customHeight="1" x14ac:dyDescent="0.3">
      <c r="A34" s="25">
        <v>4.4000000000000004</v>
      </c>
      <c r="B34" s="25" t="s">
        <v>103</v>
      </c>
      <c r="C34" s="115">
        <v>2</v>
      </c>
      <c r="D34" s="115">
        <v>2</v>
      </c>
      <c r="E34" s="28">
        <v>1858349</v>
      </c>
      <c r="F34" s="28">
        <v>838428.45</v>
      </c>
      <c r="G34" s="28">
        <f t="shared" si="12"/>
        <v>45.116845651704821</v>
      </c>
      <c r="H34" s="28">
        <f t="shared" si="13"/>
        <v>1019920.55</v>
      </c>
      <c r="I34" s="28">
        <f t="shared" si="14"/>
        <v>54.883154348295179</v>
      </c>
      <c r="J34" s="25"/>
      <c r="K34" s="105"/>
      <c r="L34" s="105"/>
      <c r="M34" s="105"/>
    </row>
    <row r="35" spans="1:13" s="52" customFormat="1" ht="17.100000000000001" customHeight="1" x14ac:dyDescent="0.3">
      <c r="A35" s="25">
        <v>4.5</v>
      </c>
      <c r="B35" s="25" t="s">
        <v>106</v>
      </c>
      <c r="C35" s="115">
        <v>2</v>
      </c>
      <c r="D35" s="115">
        <v>2</v>
      </c>
      <c r="E35" s="28">
        <v>20982917</v>
      </c>
      <c r="F35" s="28">
        <v>8962199.5399999991</v>
      </c>
      <c r="G35" s="28">
        <f t="shared" si="12"/>
        <v>42.711885768789912</v>
      </c>
      <c r="H35" s="28">
        <f t="shared" si="13"/>
        <v>12020717.460000001</v>
      </c>
      <c r="I35" s="28">
        <f t="shared" si="14"/>
        <v>57.288114231210081</v>
      </c>
      <c r="J35" s="25"/>
      <c r="K35" s="53"/>
      <c r="L35" s="53"/>
    </row>
    <row r="36" spans="1:13" s="52" customFormat="1" ht="17.100000000000001" customHeight="1" x14ac:dyDescent="0.3">
      <c r="A36" s="25">
        <v>4.5999999999999996</v>
      </c>
      <c r="B36" s="25" t="s">
        <v>36</v>
      </c>
      <c r="C36" s="115">
        <v>8</v>
      </c>
      <c r="D36" s="115">
        <v>4</v>
      </c>
      <c r="E36" s="28">
        <v>2762400</v>
      </c>
      <c r="F36" s="28">
        <v>803101.4</v>
      </c>
      <c r="G36" s="28">
        <f t="shared" si="12"/>
        <v>29.072596293078483</v>
      </c>
      <c r="H36" s="28">
        <f t="shared" si="13"/>
        <v>1959298.6</v>
      </c>
      <c r="I36" s="28">
        <f t="shared" si="14"/>
        <v>70.927403706921524</v>
      </c>
      <c r="J36" s="25"/>
      <c r="K36" s="105"/>
      <c r="L36" s="105"/>
      <c r="M36" s="105"/>
    </row>
    <row r="37" spans="1:13" s="52" customFormat="1" ht="17.100000000000001" customHeight="1" x14ac:dyDescent="0.3">
      <c r="A37" s="25">
        <v>4.7</v>
      </c>
      <c r="B37" s="25" t="s">
        <v>107</v>
      </c>
      <c r="C37" s="115">
        <v>9</v>
      </c>
      <c r="D37" s="115">
        <v>3</v>
      </c>
      <c r="E37" s="28">
        <v>2604575</v>
      </c>
      <c r="F37" s="28">
        <v>612129.53</v>
      </c>
      <c r="G37" s="28">
        <f t="shared" si="12"/>
        <v>23.502088824472324</v>
      </c>
      <c r="H37" s="28">
        <f t="shared" si="13"/>
        <v>1992445.47</v>
      </c>
      <c r="I37" s="28">
        <f t="shared" si="14"/>
        <v>76.497911175527676</v>
      </c>
      <c r="J37" s="25"/>
      <c r="K37" s="105"/>
      <c r="L37" s="105"/>
      <c r="M37" s="105"/>
    </row>
    <row r="38" spans="1:13" ht="17.100000000000001" customHeight="1" x14ac:dyDescent="0.3">
      <c r="A38" s="25">
        <v>4.8</v>
      </c>
      <c r="B38" s="25" t="s">
        <v>108</v>
      </c>
      <c r="C38" s="115">
        <v>3</v>
      </c>
      <c r="D38" s="115">
        <v>2</v>
      </c>
      <c r="E38" s="28">
        <v>569450</v>
      </c>
      <c r="F38" s="28">
        <v>100510</v>
      </c>
      <c r="G38" s="28">
        <f t="shared" si="12"/>
        <v>17.65036438668891</v>
      </c>
      <c r="H38" s="28">
        <f t="shared" si="13"/>
        <v>468940</v>
      </c>
      <c r="I38" s="28">
        <f t="shared" si="14"/>
        <v>82.349635613311094</v>
      </c>
      <c r="J38" s="25"/>
      <c r="K38" s="52"/>
      <c r="L38" s="52"/>
      <c r="M38" s="52"/>
    </row>
    <row r="39" spans="1:13" ht="17.100000000000001" customHeight="1" x14ac:dyDescent="0.3">
      <c r="A39" s="25">
        <v>4.9000000000000004</v>
      </c>
      <c r="B39" s="25" t="s">
        <v>35</v>
      </c>
      <c r="C39" s="115">
        <v>9</v>
      </c>
      <c r="D39" s="115">
        <v>6</v>
      </c>
      <c r="E39" s="28">
        <v>3955710</v>
      </c>
      <c r="F39" s="28">
        <v>600911</v>
      </c>
      <c r="G39" s="28">
        <f t="shared" si="12"/>
        <v>15.190977093871897</v>
      </c>
      <c r="H39" s="28">
        <f t="shared" si="13"/>
        <v>3354799</v>
      </c>
      <c r="I39" s="28">
        <f t="shared" si="14"/>
        <v>84.809022906128106</v>
      </c>
      <c r="J39" s="25"/>
      <c r="K39" s="56"/>
      <c r="L39" s="56"/>
      <c r="M39" s="56"/>
    </row>
    <row r="40" spans="1:13" ht="17.100000000000001" customHeight="1" x14ac:dyDescent="0.3">
      <c r="A40" s="119">
        <v>4.0999999999999996</v>
      </c>
      <c r="B40" s="25" t="s">
        <v>105</v>
      </c>
      <c r="C40" s="115">
        <v>6</v>
      </c>
      <c r="D40" s="115">
        <v>1</v>
      </c>
      <c r="E40" s="28">
        <v>1727700</v>
      </c>
      <c r="F40" s="28">
        <v>191650</v>
      </c>
      <c r="G40" s="28">
        <f t="shared" si="12"/>
        <v>11.092782311743937</v>
      </c>
      <c r="H40" s="28">
        <f t="shared" si="13"/>
        <v>1536050</v>
      </c>
      <c r="I40" s="28">
        <f t="shared" si="14"/>
        <v>88.907217688256068</v>
      </c>
      <c r="J40" s="25"/>
    </row>
    <row r="41" spans="1:13" s="52" customFormat="1" x14ac:dyDescent="0.3">
      <c r="A41" s="25">
        <v>4.1100000000000003</v>
      </c>
      <c r="B41" s="25" t="s">
        <v>53</v>
      </c>
      <c r="C41" s="115">
        <v>6</v>
      </c>
      <c r="D41" s="115">
        <v>1</v>
      </c>
      <c r="E41" s="28">
        <v>400000</v>
      </c>
      <c r="F41" s="28">
        <v>35164</v>
      </c>
      <c r="G41" s="28">
        <f t="shared" si="12"/>
        <v>8.7910000000000004</v>
      </c>
      <c r="H41" s="28">
        <f t="shared" si="13"/>
        <v>364836</v>
      </c>
      <c r="I41" s="28">
        <f t="shared" si="14"/>
        <v>91.209000000000003</v>
      </c>
      <c r="J41" s="25"/>
    </row>
    <row r="42" spans="1:13" s="52" customFormat="1" x14ac:dyDescent="0.3">
      <c r="A42" s="25">
        <v>4.12</v>
      </c>
      <c r="B42" s="25" t="s">
        <v>56</v>
      </c>
      <c r="C42" s="115">
        <v>3</v>
      </c>
      <c r="D42" s="115">
        <v>1</v>
      </c>
      <c r="E42" s="28">
        <v>298380</v>
      </c>
      <c r="F42" s="28">
        <v>20242</v>
      </c>
      <c r="G42" s="28">
        <f t="shared" si="12"/>
        <v>6.7839667538038739</v>
      </c>
      <c r="H42" s="28">
        <f t="shared" si="13"/>
        <v>278138</v>
      </c>
      <c r="I42" s="28">
        <f t="shared" si="14"/>
        <v>93.216033246196119</v>
      </c>
      <c r="J42" s="25"/>
    </row>
    <row r="43" spans="1:13" ht="17.100000000000001" customHeight="1" x14ac:dyDescent="0.3">
      <c r="A43" s="116">
        <v>4.13</v>
      </c>
      <c r="B43" s="116" t="s">
        <v>109</v>
      </c>
      <c r="C43" s="117">
        <v>3</v>
      </c>
      <c r="D43" s="117">
        <v>0</v>
      </c>
      <c r="E43" s="118">
        <v>297580</v>
      </c>
      <c r="F43" s="118">
        <v>0</v>
      </c>
      <c r="G43" s="118">
        <f t="shared" si="12"/>
        <v>0</v>
      </c>
      <c r="H43" s="118">
        <f t="shared" si="13"/>
        <v>297580</v>
      </c>
      <c r="I43" s="118">
        <f t="shared" si="14"/>
        <v>100</v>
      </c>
      <c r="J43" s="116"/>
      <c r="K43" s="87"/>
      <c r="L43" s="87"/>
      <c r="M43" s="87"/>
    </row>
    <row r="44" spans="1:13" s="52" customFormat="1" ht="17.100000000000001" customHeight="1" x14ac:dyDescent="0.3">
      <c r="A44" s="89">
        <v>5</v>
      </c>
      <c r="B44" s="88" t="s">
        <v>25</v>
      </c>
      <c r="C44" s="89">
        <v>8</v>
      </c>
      <c r="D44" s="89">
        <v>3</v>
      </c>
      <c r="E44" s="90">
        <v>2720650</v>
      </c>
      <c r="F44" s="90">
        <f>SUM(F45:F47)</f>
        <v>955323.75</v>
      </c>
      <c r="G44" s="90">
        <f t="shared" si="12"/>
        <v>35.11380552441512</v>
      </c>
      <c r="H44" s="90">
        <f t="shared" si="13"/>
        <v>1765326.25</v>
      </c>
      <c r="I44" s="90">
        <f t="shared" si="14"/>
        <v>64.886194475584873</v>
      </c>
      <c r="J44" s="88"/>
    </row>
    <row r="45" spans="1:13" ht="17.100000000000001" customHeight="1" x14ac:dyDescent="0.3">
      <c r="A45" s="112">
        <v>5.0999999999999996</v>
      </c>
      <c r="B45" s="112" t="s">
        <v>35</v>
      </c>
      <c r="C45" s="113">
        <v>4</v>
      </c>
      <c r="D45" s="113">
        <v>2</v>
      </c>
      <c r="E45" s="114">
        <v>2148850</v>
      </c>
      <c r="F45" s="114">
        <f>731856.75+ค่าจ้างเงินรายได้!C16+ค่าจ้างเงินรายได้!D16</f>
        <v>783125.75</v>
      </c>
      <c r="G45" s="114">
        <f t="shared" si="12"/>
        <v>36.443946762221657</v>
      </c>
      <c r="H45" s="114">
        <f t="shared" si="13"/>
        <v>1365724.25</v>
      </c>
      <c r="I45" s="114">
        <f t="shared" si="14"/>
        <v>63.556053237778343</v>
      </c>
      <c r="J45" s="112"/>
      <c r="K45" s="52"/>
      <c r="L45" s="52"/>
      <c r="M45" s="52"/>
    </row>
    <row r="46" spans="1:13" s="52" customFormat="1" x14ac:dyDescent="0.3">
      <c r="A46" s="25">
        <v>5.2</v>
      </c>
      <c r="B46" s="25" t="s">
        <v>110</v>
      </c>
      <c r="C46" s="115">
        <v>3</v>
      </c>
      <c r="D46" s="115">
        <v>1</v>
      </c>
      <c r="E46" s="28">
        <v>528300</v>
      </c>
      <c r="F46" s="28">
        <v>172198</v>
      </c>
      <c r="G46" s="28">
        <f t="shared" si="12"/>
        <v>32.594737838349424</v>
      </c>
      <c r="H46" s="28">
        <f t="shared" si="13"/>
        <v>356102</v>
      </c>
      <c r="I46" s="28">
        <f t="shared" si="14"/>
        <v>67.405262161650583</v>
      </c>
      <c r="J46" s="25"/>
      <c r="K46" s="105"/>
      <c r="L46" s="105"/>
      <c r="M46" s="105"/>
    </row>
    <row r="47" spans="1:13" x14ac:dyDescent="0.3">
      <c r="A47" s="116">
        <v>5.3</v>
      </c>
      <c r="B47" s="116" t="s">
        <v>111</v>
      </c>
      <c r="C47" s="117">
        <v>1</v>
      </c>
      <c r="D47" s="117">
        <v>0</v>
      </c>
      <c r="E47" s="118">
        <v>43500</v>
      </c>
      <c r="F47" s="118">
        <v>0</v>
      </c>
      <c r="G47" s="118">
        <f t="shared" si="12"/>
        <v>0</v>
      </c>
      <c r="H47" s="118">
        <f t="shared" si="13"/>
        <v>43500</v>
      </c>
      <c r="I47" s="118">
        <f t="shared" si="14"/>
        <v>100</v>
      </c>
      <c r="J47" s="116"/>
      <c r="K47" s="52"/>
      <c r="L47" s="52"/>
      <c r="M47" s="52"/>
    </row>
    <row r="48" spans="1:13" s="52" customFormat="1" ht="17.100000000000001" customHeight="1" x14ac:dyDescent="0.3">
      <c r="A48" s="89">
        <v>6</v>
      </c>
      <c r="B48" s="88" t="s">
        <v>22</v>
      </c>
      <c r="C48" s="89">
        <v>77</v>
      </c>
      <c r="D48" s="89">
        <v>30</v>
      </c>
      <c r="E48" s="90">
        <v>5027118</v>
      </c>
      <c r="F48" s="90">
        <f>SUM(F49:F61)</f>
        <v>1688290.9099999997</v>
      </c>
      <c r="G48" s="90">
        <f t="shared" si="12"/>
        <v>33.583673786849637</v>
      </c>
      <c r="H48" s="90">
        <f t="shared" si="13"/>
        <v>3338827.0900000003</v>
      </c>
      <c r="I48" s="90">
        <f t="shared" si="14"/>
        <v>66.41632621315037</v>
      </c>
      <c r="J48" s="88"/>
    </row>
    <row r="49" spans="1:13" x14ac:dyDescent="0.3">
      <c r="A49" s="112">
        <v>6.1</v>
      </c>
      <c r="B49" s="112" t="s">
        <v>51</v>
      </c>
      <c r="C49" s="113">
        <v>3</v>
      </c>
      <c r="D49" s="113">
        <v>1</v>
      </c>
      <c r="E49" s="114">
        <v>191200</v>
      </c>
      <c r="F49" s="114">
        <v>141200</v>
      </c>
      <c r="G49" s="114">
        <f t="shared" si="12"/>
        <v>73.84937238493724</v>
      </c>
      <c r="H49" s="114">
        <f t="shared" si="13"/>
        <v>50000</v>
      </c>
      <c r="I49" s="114">
        <f t="shared" si="14"/>
        <v>26.15062761506276</v>
      </c>
      <c r="J49" s="112"/>
      <c r="K49" s="52"/>
      <c r="L49" s="52"/>
      <c r="M49" s="52"/>
    </row>
    <row r="50" spans="1:13" s="52" customFormat="1" ht="17.100000000000001" customHeight="1" x14ac:dyDescent="0.3">
      <c r="A50" s="25">
        <v>6.2</v>
      </c>
      <c r="B50" s="25" t="s">
        <v>43</v>
      </c>
      <c r="C50" s="115">
        <v>6</v>
      </c>
      <c r="D50" s="115">
        <v>4</v>
      </c>
      <c r="E50" s="28">
        <v>284500</v>
      </c>
      <c r="F50" s="28">
        <v>181655.08</v>
      </c>
      <c r="G50" s="28">
        <f t="shared" si="12"/>
        <v>63.850643233743412</v>
      </c>
      <c r="H50" s="28">
        <f t="shared" si="13"/>
        <v>102844.92000000001</v>
      </c>
      <c r="I50" s="28">
        <f t="shared" si="14"/>
        <v>36.149356766256595</v>
      </c>
      <c r="J50" s="25"/>
    </row>
    <row r="51" spans="1:13" s="52" customFormat="1" ht="17.100000000000001" customHeight="1" x14ac:dyDescent="0.3">
      <c r="A51" s="25">
        <v>6.3</v>
      </c>
      <c r="B51" s="25" t="s">
        <v>35</v>
      </c>
      <c r="C51" s="115">
        <v>2</v>
      </c>
      <c r="D51" s="115">
        <v>2</v>
      </c>
      <c r="E51" s="28">
        <v>1165136</v>
      </c>
      <c r="F51" s="28">
        <f>559504.11+ค่าจ้างเงินรายได้!C11+ค่าจ้างเงินรายได้!D11</f>
        <v>612488.11</v>
      </c>
      <c r="G51" s="28">
        <f t="shared" si="12"/>
        <v>52.567950007552767</v>
      </c>
      <c r="H51" s="28">
        <f t="shared" si="13"/>
        <v>552647.89</v>
      </c>
      <c r="I51" s="28">
        <f t="shared" si="14"/>
        <v>47.432049992447233</v>
      </c>
      <c r="J51" s="25"/>
    </row>
    <row r="52" spans="1:13" s="52" customFormat="1" ht="17.100000000000001" customHeight="1" x14ac:dyDescent="0.3">
      <c r="A52" s="25">
        <v>6.4</v>
      </c>
      <c r="B52" s="25" t="s">
        <v>48</v>
      </c>
      <c r="C52" s="115">
        <v>7</v>
      </c>
      <c r="D52" s="115">
        <v>3</v>
      </c>
      <c r="E52" s="28">
        <v>206050</v>
      </c>
      <c r="F52" s="28">
        <v>89505.94</v>
      </c>
      <c r="G52" s="28">
        <f t="shared" si="12"/>
        <v>43.438942004367874</v>
      </c>
      <c r="H52" s="28">
        <f t="shared" si="13"/>
        <v>116544.06</v>
      </c>
      <c r="I52" s="28">
        <f t="shared" si="14"/>
        <v>56.561057995632126</v>
      </c>
      <c r="J52" s="25"/>
    </row>
    <row r="53" spans="1:13" ht="17.100000000000001" customHeight="1" x14ac:dyDescent="0.3">
      <c r="A53" s="25">
        <v>6.5</v>
      </c>
      <c r="B53" s="25" t="s">
        <v>44</v>
      </c>
      <c r="C53" s="115">
        <v>8</v>
      </c>
      <c r="D53" s="115">
        <v>4</v>
      </c>
      <c r="E53" s="28">
        <v>730235</v>
      </c>
      <c r="F53" s="28">
        <v>255438.73</v>
      </c>
      <c r="G53" s="28">
        <f t="shared" si="12"/>
        <v>34.980346052982945</v>
      </c>
      <c r="H53" s="28">
        <f t="shared" si="13"/>
        <v>474796.27</v>
      </c>
      <c r="I53" s="28">
        <f t="shared" si="14"/>
        <v>65.019653947017062</v>
      </c>
      <c r="J53" s="25"/>
      <c r="K53" s="52"/>
      <c r="L53" s="52"/>
      <c r="M53" s="52"/>
    </row>
    <row r="54" spans="1:13" ht="17.100000000000001" customHeight="1" x14ac:dyDescent="0.3">
      <c r="A54" s="25">
        <v>6.6</v>
      </c>
      <c r="B54" s="25" t="s">
        <v>47</v>
      </c>
      <c r="C54" s="115">
        <v>4</v>
      </c>
      <c r="D54" s="115">
        <v>3</v>
      </c>
      <c r="E54" s="28">
        <v>140591</v>
      </c>
      <c r="F54" s="28">
        <v>47661.72</v>
      </c>
      <c r="G54" s="28">
        <f t="shared" si="12"/>
        <v>33.900975169107554</v>
      </c>
      <c r="H54" s="28">
        <f t="shared" si="13"/>
        <v>92929.279999999999</v>
      </c>
      <c r="I54" s="28">
        <f t="shared" si="14"/>
        <v>66.099024830892446</v>
      </c>
      <c r="J54" s="25"/>
      <c r="K54" s="52"/>
      <c r="L54" s="52"/>
      <c r="M54" s="52"/>
    </row>
    <row r="55" spans="1:13" s="52" customFormat="1" ht="17.100000000000001" customHeight="1" x14ac:dyDescent="0.3">
      <c r="A55" s="25">
        <v>6.7</v>
      </c>
      <c r="B55" s="25" t="s">
        <v>50</v>
      </c>
      <c r="C55" s="115">
        <v>3</v>
      </c>
      <c r="D55" s="115">
        <v>1</v>
      </c>
      <c r="E55" s="28">
        <v>58868</v>
      </c>
      <c r="F55" s="28">
        <v>14768</v>
      </c>
      <c r="G55" s="28">
        <f t="shared" si="12"/>
        <v>25.086634504314738</v>
      </c>
      <c r="H55" s="28">
        <f t="shared" si="13"/>
        <v>44100</v>
      </c>
      <c r="I55" s="28">
        <f t="shared" si="14"/>
        <v>74.913365495685255</v>
      </c>
      <c r="J55" s="25"/>
    </row>
    <row r="56" spans="1:13" ht="17.100000000000001" customHeight="1" x14ac:dyDescent="0.3">
      <c r="A56" s="25">
        <v>6.8</v>
      </c>
      <c r="B56" s="25" t="s">
        <v>45</v>
      </c>
      <c r="C56" s="115">
        <v>9</v>
      </c>
      <c r="D56" s="115">
        <v>2</v>
      </c>
      <c r="E56" s="28">
        <v>411089</v>
      </c>
      <c r="F56" s="28">
        <v>99977.64</v>
      </c>
      <c r="G56" s="28">
        <f t="shared" si="12"/>
        <v>24.320193437430824</v>
      </c>
      <c r="H56" s="28">
        <f t="shared" si="13"/>
        <v>311111.36</v>
      </c>
      <c r="I56" s="28">
        <f t="shared" si="14"/>
        <v>75.679806562569169</v>
      </c>
      <c r="J56" s="25"/>
      <c r="K56" s="52"/>
      <c r="L56" s="52"/>
      <c r="M56" s="52"/>
    </row>
    <row r="57" spans="1:13" s="52" customFormat="1" ht="17.100000000000001" customHeight="1" x14ac:dyDescent="0.3">
      <c r="A57" s="25">
        <v>6.9</v>
      </c>
      <c r="B57" s="25" t="s">
        <v>46</v>
      </c>
      <c r="C57" s="115">
        <v>13</v>
      </c>
      <c r="D57" s="115">
        <v>5</v>
      </c>
      <c r="E57" s="28">
        <v>717900</v>
      </c>
      <c r="F57" s="28">
        <v>154613.95000000001</v>
      </c>
      <c r="G57" s="28">
        <f t="shared" si="12"/>
        <v>21.536975901936206</v>
      </c>
      <c r="H57" s="28">
        <f t="shared" si="13"/>
        <v>563286.05000000005</v>
      </c>
      <c r="I57" s="28">
        <f t="shared" si="14"/>
        <v>78.463024098063812</v>
      </c>
      <c r="J57" s="25"/>
    </row>
    <row r="58" spans="1:13" s="52" customFormat="1" ht="17.100000000000001" customHeight="1" x14ac:dyDescent="0.3">
      <c r="A58" s="119">
        <v>6.1</v>
      </c>
      <c r="B58" s="25" t="s">
        <v>102</v>
      </c>
      <c r="C58" s="115">
        <v>9</v>
      </c>
      <c r="D58" s="115">
        <v>2</v>
      </c>
      <c r="E58" s="28">
        <v>309190</v>
      </c>
      <c r="F58" s="28">
        <v>57911.32</v>
      </c>
      <c r="G58" s="28">
        <f t="shared" si="12"/>
        <v>18.730010673048934</v>
      </c>
      <c r="H58" s="28">
        <f t="shared" si="13"/>
        <v>251278.68</v>
      </c>
      <c r="I58" s="28">
        <f t="shared" si="14"/>
        <v>81.269989326951062</v>
      </c>
      <c r="J58" s="25"/>
    </row>
    <row r="59" spans="1:13" s="52" customFormat="1" ht="17.100000000000001" customHeight="1" x14ac:dyDescent="0.3">
      <c r="A59" s="25">
        <v>6.11</v>
      </c>
      <c r="B59" s="25" t="s">
        <v>52</v>
      </c>
      <c r="C59" s="115">
        <v>4</v>
      </c>
      <c r="D59" s="115">
        <v>2</v>
      </c>
      <c r="E59" s="28">
        <v>197143</v>
      </c>
      <c r="F59" s="28">
        <v>30000</v>
      </c>
      <c r="G59" s="28">
        <f t="shared" si="12"/>
        <v>15.217380277260668</v>
      </c>
      <c r="H59" s="28">
        <f t="shared" si="13"/>
        <v>167143</v>
      </c>
      <c r="I59" s="28">
        <f t="shared" si="14"/>
        <v>84.782619722739327</v>
      </c>
      <c r="J59" s="25"/>
      <c r="K59" s="82"/>
      <c r="L59" s="82"/>
      <c r="M59" s="82"/>
    </row>
    <row r="60" spans="1:13" s="52" customFormat="1" x14ac:dyDescent="0.3">
      <c r="A60" s="25">
        <v>6.12</v>
      </c>
      <c r="B60" s="25" t="s">
        <v>42</v>
      </c>
      <c r="C60" s="115">
        <v>6</v>
      </c>
      <c r="D60" s="115">
        <v>1</v>
      </c>
      <c r="E60" s="28">
        <v>155216</v>
      </c>
      <c r="F60" s="28">
        <v>3070.42</v>
      </c>
      <c r="G60" s="28">
        <f t="shared" si="12"/>
        <v>1.9781594680960726</v>
      </c>
      <c r="H60" s="28">
        <f t="shared" si="13"/>
        <v>152145.57999999999</v>
      </c>
      <c r="I60" s="28">
        <f t="shared" si="14"/>
        <v>98.021840531903919</v>
      </c>
      <c r="J60" s="25"/>
    </row>
    <row r="61" spans="1:13" x14ac:dyDescent="0.3">
      <c r="A61" s="116">
        <v>6.13</v>
      </c>
      <c r="B61" s="116" t="s">
        <v>49</v>
      </c>
      <c r="C61" s="117">
        <v>3</v>
      </c>
      <c r="D61" s="117">
        <v>0</v>
      </c>
      <c r="E61" s="118">
        <v>460000</v>
      </c>
      <c r="F61" s="118">
        <v>0</v>
      </c>
      <c r="G61" s="118">
        <f t="shared" si="12"/>
        <v>0</v>
      </c>
      <c r="H61" s="118">
        <f t="shared" si="13"/>
        <v>460000</v>
      </c>
      <c r="I61" s="118">
        <f t="shared" si="14"/>
        <v>100</v>
      </c>
      <c r="J61" s="116"/>
      <c r="K61" s="52"/>
      <c r="L61" s="52"/>
      <c r="M61" s="52"/>
    </row>
    <row r="62" spans="1:13" s="52" customFormat="1" ht="17.100000000000001" customHeight="1" x14ac:dyDescent="0.3">
      <c r="A62" s="89">
        <v>7</v>
      </c>
      <c r="B62" s="88" t="s">
        <v>27</v>
      </c>
      <c r="C62" s="89">
        <v>16</v>
      </c>
      <c r="D62" s="89">
        <v>13</v>
      </c>
      <c r="E62" s="90">
        <v>8229014</v>
      </c>
      <c r="F62" s="90">
        <f>SUM(F63:F66)</f>
        <v>2745162.95</v>
      </c>
      <c r="G62" s="90">
        <f t="shared" ref="G62" si="15">F62*100/E62</f>
        <v>33.359561060413796</v>
      </c>
      <c r="H62" s="90">
        <f t="shared" ref="H62" si="16">E62-F62</f>
        <v>5483851.0499999998</v>
      </c>
      <c r="I62" s="90">
        <f t="shared" ref="I62" si="17">H62*100/E62</f>
        <v>66.640438939586204</v>
      </c>
      <c r="J62" s="88"/>
    </row>
    <row r="63" spans="1:13" ht="17.100000000000001" customHeight="1" x14ac:dyDescent="0.3">
      <c r="A63" s="112">
        <v>7.1</v>
      </c>
      <c r="B63" s="112" t="s">
        <v>98</v>
      </c>
      <c r="C63" s="113">
        <v>2</v>
      </c>
      <c r="D63" s="113">
        <v>2</v>
      </c>
      <c r="E63" s="114">
        <v>1149874</v>
      </c>
      <c r="F63" s="114">
        <f>577819.38+ค่าจ้างเงินรายได้!C25+ค่าจ้างเงินรายได้!D25</f>
        <v>614805.38</v>
      </c>
      <c r="G63" s="114">
        <f t="shared" ref="G63:G94" si="18">F63*100/E63</f>
        <v>53.467195536206575</v>
      </c>
      <c r="H63" s="114">
        <f t="shared" ref="H63:H94" si="19">E63-F63</f>
        <v>535068.62</v>
      </c>
      <c r="I63" s="114">
        <f t="shared" ref="I63:I94" si="20">H63*100/E63</f>
        <v>46.532804463793425</v>
      </c>
      <c r="J63" s="112"/>
    </row>
    <row r="64" spans="1:13" s="52" customFormat="1" ht="16.5" customHeight="1" x14ac:dyDescent="0.3">
      <c r="A64" s="25">
        <v>7.2</v>
      </c>
      <c r="B64" s="25" t="s">
        <v>39</v>
      </c>
      <c r="C64" s="115">
        <v>4</v>
      </c>
      <c r="D64" s="115">
        <v>3</v>
      </c>
      <c r="E64" s="28">
        <v>692750</v>
      </c>
      <c r="F64" s="28">
        <v>268703</v>
      </c>
      <c r="G64" s="28">
        <f t="shared" si="18"/>
        <v>38.787874413569106</v>
      </c>
      <c r="H64" s="28">
        <f t="shared" si="19"/>
        <v>424047</v>
      </c>
      <c r="I64" s="28">
        <f t="shared" si="20"/>
        <v>61.212125586430894</v>
      </c>
      <c r="J64" s="25"/>
    </row>
    <row r="65" spans="1:13" s="52" customFormat="1" ht="17.100000000000001" customHeight="1" x14ac:dyDescent="0.3">
      <c r="A65" s="25">
        <v>7.3</v>
      </c>
      <c r="B65" s="25" t="s">
        <v>38</v>
      </c>
      <c r="C65" s="115">
        <v>6</v>
      </c>
      <c r="D65" s="115">
        <v>5</v>
      </c>
      <c r="E65" s="28">
        <v>5429100</v>
      </c>
      <c r="F65" s="28">
        <v>1605199.08</v>
      </c>
      <c r="G65" s="28">
        <f t="shared" si="18"/>
        <v>29.566577885837432</v>
      </c>
      <c r="H65" s="28">
        <f t="shared" si="19"/>
        <v>3823900.92</v>
      </c>
      <c r="I65" s="28">
        <f t="shared" si="20"/>
        <v>70.433422114162568</v>
      </c>
      <c r="J65" s="25"/>
      <c r="K65" s="105"/>
      <c r="L65" s="105"/>
      <c r="M65" s="105"/>
    </row>
    <row r="66" spans="1:13" s="52" customFormat="1" ht="17.100000000000001" customHeight="1" x14ac:dyDescent="0.3">
      <c r="A66" s="116">
        <v>7.4</v>
      </c>
      <c r="B66" s="116" t="s">
        <v>35</v>
      </c>
      <c r="C66" s="117">
        <v>4</v>
      </c>
      <c r="D66" s="117">
        <v>3</v>
      </c>
      <c r="E66" s="118">
        <v>957290</v>
      </c>
      <c r="F66" s="118">
        <v>256455.49</v>
      </c>
      <c r="G66" s="118">
        <f t="shared" si="18"/>
        <v>26.789738741656134</v>
      </c>
      <c r="H66" s="118">
        <f t="shared" si="19"/>
        <v>700834.51</v>
      </c>
      <c r="I66" s="118">
        <f t="shared" si="20"/>
        <v>73.210261258343863</v>
      </c>
      <c r="J66" s="116"/>
      <c r="K66" s="82"/>
      <c r="L66" s="82"/>
      <c r="M66" s="82"/>
    </row>
    <row r="67" spans="1:13" s="52" customFormat="1" ht="17.100000000000001" customHeight="1" x14ac:dyDescent="0.3">
      <c r="A67" s="89">
        <v>8</v>
      </c>
      <c r="B67" s="88" t="s">
        <v>21</v>
      </c>
      <c r="C67" s="89">
        <v>57</v>
      </c>
      <c r="D67" s="89">
        <v>33</v>
      </c>
      <c r="E67" s="90">
        <v>26765760</v>
      </c>
      <c r="F67" s="90">
        <f>SUM(F68:F83)+ค่าจ้างเงินรายได้!E21+ค่าจ้างเงินรายได้!F21</f>
        <v>8103044.4399999995</v>
      </c>
      <c r="G67" s="90">
        <f t="shared" si="18"/>
        <v>30.273918767858639</v>
      </c>
      <c r="H67" s="90">
        <f t="shared" si="19"/>
        <v>18662715.560000002</v>
      </c>
      <c r="I67" s="90">
        <f t="shared" si="20"/>
        <v>69.726081232141368</v>
      </c>
      <c r="J67" s="88"/>
    </row>
    <row r="68" spans="1:13" s="52" customFormat="1" ht="17.100000000000001" customHeight="1" x14ac:dyDescent="0.3">
      <c r="A68" s="112">
        <v>8.1</v>
      </c>
      <c r="B68" s="112" t="s">
        <v>122</v>
      </c>
      <c r="C68" s="113">
        <v>4</v>
      </c>
      <c r="D68" s="113">
        <v>3</v>
      </c>
      <c r="E68" s="114">
        <v>3417650</v>
      </c>
      <c r="F68" s="114">
        <v>1637432.34</v>
      </c>
      <c r="G68" s="114">
        <f t="shared" si="18"/>
        <v>47.911059938846869</v>
      </c>
      <c r="H68" s="114">
        <f t="shared" si="19"/>
        <v>1780217.66</v>
      </c>
      <c r="I68" s="114">
        <f t="shared" si="20"/>
        <v>52.088940061153131</v>
      </c>
      <c r="J68" s="112"/>
    </row>
    <row r="69" spans="1:13" s="52" customFormat="1" ht="17.100000000000001" customHeight="1" x14ac:dyDescent="0.3">
      <c r="A69" s="25">
        <v>8.1999999999999993</v>
      </c>
      <c r="B69" s="25" t="s">
        <v>124</v>
      </c>
      <c r="C69" s="115">
        <v>6</v>
      </c>
      <c r="D69" s="115">
        <v>2</v>
      </c>
      <c r="E69" s="28">
        <v>1191320</v>
      </c>
      <c r="F69" s="28">
        <v>520128.08</v>
      </c>
      <c r="G69" s="28">
        <f t="shared" si="18"/>
        <v>43.65981264479737</v>
      </c>
      <c r="H69" s="28">
        <f t="shared" si="19"/>
        <v>671191.91999999993</v>
      </c>
      <c r="I69" s="28">
        <f t="shared" si="20"/>
        <v>56.34018735520263</v>
      </c>
      <c r="J69" s="25"/>
    </row>
    <row r="70" spans="1:13" s="52" customFormat="1" ht="17.100000000000001" customHeight="1" x14ac:dyDescent="0.3">
      <c r="A70" s="25">
        <v>8.3000000000000007</v>
      </c>
      <c r="B70" s="25" t="s">
        <v>35</v>
      </c>
      <c r="C70" s="115">
        <v>6</v>
      </c>
      <c r="D70" s="115">
        <v>4</v>
      </c>
      <c r="E70" s="28">
        <v>2720410</v>
      </c>
      <c r="F70" s="28">
        <v>1135057.9099999999</v>
      </c>
      <c r="G70" s="28">
        <f t="shared" si="18"/>
        <v>41.723780974191385</v>
      </c>
      <c r="H70" s="28">
        <f t="shared" si="19"/>
        <v>1585352.09</v>
      </c>
      <c r="I70" s="28">
        <f t="shared" si="20"/>
        <v>58.276219025808608</v>
      </c>
      <c r="J70" s="25"/>
      <c r="K70" s="87"/>
      <c r="L70" s="87"/>
      <c r="M70" s="87"/>
    </row>
    <row r="71" spans="1:13" s="52" customFormat="1" x14ac:dyDescent="0.3">
      <c r="A71" s="25">
        <v>8.4</v>
      </c>
      <c r="B71" s="25" t="s">
        <v>69</v>
      </c>
      <c r="C71" s="115">
        <v>4</v>
      </c>
      <c r="D71" s="115">
        <v>2</v>
      </c>
      <c r="E71" s="28">
        <v>1721150</v>
      </c>
      <c r="F71" s="28">
        <v>628297.59</v>
      </c>
      <c r="G71" s="28">
        <f t="shared" si="18"/>
        <v>36.50452255759231</v>
      </c>
      <c r="H71" s="28">
        <f t="shared" si="19"/>
        <v>1092852.4100000001</v>
      </c>
      <c r="I71" s="28">
        <f t="shared" si="20"/>
        <v>63.495477442407704</v>
      </c>
      <c r="J71" s="25"/>
      <c r="K71" s="105"/>
      <c r="L71" s="105"/>
      <c r="M71" s="105"/>
    </row>
    <row r="72" spans="1:13" s="52" customFormat="1" ht="17.100000000000001" customHeight="1" x14ac:dyDescent="0.3">
      <c r="A72" s="25">
        <v>8.5</v>
      </c>
      <c r="B72" s="25" t="s">
        <v>120</v>
      </c>
      <c r="C72" s="115">
        <v>4</v>
      </c>
      <c r="D72" s="115">
        <v>3</v>
      </c>
      <c r="E72" s="28">
        <v>2970180</v>
      </c>
      <c r="F72" s="28">
        <v>1020203.89</v>
      </c>
      <c r="G72" s="28">
        <f t="shared" si="18"/>
        <v>34.348217616440756</v>
      </c>
      <c r="H72" s="28">
        <f t="shared" si="19"/>
        <v>1949976.1099999999</v>
      </c>
      <c r="I72" s="28">
        <f t="shared" si="20"/>
        <v>65.651782383559251</v>
      </c>
      <c r="J72" s="25"/>
    </row>
    <row r="73" spans="1:13" s="52" customFormat="1" ht="17.100000000000001" customHeight="1" x14ac:dyDescent="0.3">
      <c r="A73" s="25">
        <v>8.6</v>
      </c>
      <c r="B73" s="25" t="s">
        <v>129</v>
      </c>
      <c r="C73" s="115">
        <v>2</v>
      </c>
      <c r="D73" s="115">
        <v>1</v>
      </c>
      <c r="E73" s="28">
        <v>247660</v>
      </c>
      <c r="F73" s="28">
        <v>77567.100000000006</v>
      </c>
      <c r="G73" s="28">
        <f t="shared" si="18"/>
        <v>31.319995154647504</v>
      </c>
      <c r="H73" s="28">
        <f t="shared" si="19"/>
        <v>170092.9</v>
      </c>
      <c r="I73" s="28">
        <f t="shared" si="20"/>
        <v>68.680004845352499</v>
      </c>
      <c r="J73" s="25"/>
      <c r="K73" s="87"/>
      <c r="L73" s="87"/>
      <c r="M73" s="87"/>
    </row>
    <row r="74" spans="1:13" ht="17.100000000000001" customHeight="1" x14ac:dyDescent="0.3">
      <c r="A74" s="25">
        <v>8.6999999999999993</v>
      </c>
      <c r="B74" s="25" t="s">
        <v>119</v>
      </c>
      <c r="C74" s="115">
        <v>4</v>
      </c>
      <c r="D74" s="115">
        <v>2</v>
      </c>
      <c r="E74" s="28">
        <v>887690</v>
      </c>
      <c r="F74" s="28">
        <v>277304.11</v>
      </c>
      <c r="G74" s="28">
        <f t="shared" si="18"/>
        <v>31.238845768229901</v>
      </c>
      <c r="H74" s="28">
        <f t="shared" si="19"/>
        <v>610385.89</v>
      </c>
      <c r="I74" s="28">
        <f t="shared" si="20"/>
        <v>68.761154231770107</v>
      </c>
      <c r="J74" s="25"/>
      <c r="K74" s="105"/>
      <c r="L74" s="105"/>
      <c r="M74" s="105"/>
    </row>
    <row r="75" spans="1:13" s="52" customFormat="1" ht="17.100000000000001" customHeight="1" x14ac:dyDescent="0.3">
      <c r="A75" s="25">
        <v>8.8000000000000007</v>
      </c>
      <c r="B75" s="25" t="s">
        <v>125</v>
      </c>
      <c r="C75" s="115">
        <v>2</v>
      </c>
      <c r="D75" s="115">
        <v>1</v>
      </c>
      <c r="E75" s="28">
        <v>359020</v>
      </c>
      <c r="F75" s="28">
        <v>106446</v>
      </c>
      <c r="G75" s="28">
        <f t="shared" si="18"/>
        <v>29.649044621469557</v>
      </c>
      <c r="H75" s="28">
        <f t="shared" si="19"/>
        <v>252574</v>
      </c>
      <c r="I75" s="28">
        <f t="shared" si="20"/>
        <v>70.350955378530443</v>
      </c>
      <c r="J75" s="25"/>
      <c r="K75" s="87"/>
      <c r="L75" s="87"/>
      <c r="M75" s="87"/>
    </row>
    <row r="76" spans="1:13" s="52" customFormat="1" ht="17.100000000000001" customHeight="1" x14ac:dyDescent="0.3">
      <c r="A76" s="25">
        <v>8.9</v>
      </c>
      <c r="B76" s="25" t="s">
        <v>60</v>
      </c>
      <c r="C76" s="115">
        <v>3</v>
      </c>
      <c r="D76" s="115">
        <v>2</v>
      </c>
      <c r="E76" s="28">
        <v>1557300</v>
      </c>
      <c r="F76" s="28">
        <v>412554.59</v>
      </c>
      <c r="G76" s="28">
        <f t="shared" si="18"/>
        <v>26.491657997816734</v>
      </c>
      <c r="H76" s="28">
        <f t="shared" si="19"/>
        <v>1144745.4099999999</v>
      </c>
      <c r="I76" s="28">
        <f t="shared" si="20"/>
        <v>73.508342002183255</v>
      </c>
      <c r="J76" s="25"/>
      <c r="K76" s="105"/>
      <c r="L76" s="105"/>
      <c r="M76" s="105"/>
    </row>
    <row r="77" spans="1:13" ht="17.100000000000001" customHeight="1" x14ac:dyDescent="0.3">
      <c r="A77" s="119">
        <v>8.1</v>
      </c>
      <c r="B77" s="25" t="s">
        <v>117</v>
      </c>
      <c r="C77" s="115">
        <v>4</v>
      </c>
      <c r="D77" s="115">
        <v>2</v>
      </c>
      <c r="E77" s="28">
        <v>2088000</v>
      </c>
      <c r="F77" s="28">
        <v>527324</v>
      </c>
      <c r="G77" s="28">
        <f t="shared" si="18"/>
        <v>25.254980842911877</v>
      </c>
      <c r="H77" s="28">
        <f t="shared" si="19"/>
        <v>1560676</v>
      </c>
      <c r="I77" s="28">
        <f t="shared" si="20"/>
        <v>74.745019157088123</v>
      </c>
      <c r="J77" s="25"/>
      <c r="K77" s="52"/>
      <c r="L77" s="52"/>
      <c r="M77" s="52"/>
    </row>
    <row r="78" spans="1:13" s="52" customFormat="1" ht="17.100000000000001" customHeight="1" x14ac:dyDescent="0.3">
      <c r="A78" s="25">
        <v>8.11</v>
      </c>
      <c r="B78" s="25" t="s">
        <v>121</v>
      </c>
      <c r="C78" s="115">
        <v>2</v>
      </c>
      <c r="D78" s="115">
        <v>1</v>
      </c>
      <c r="E78" s="28">
        <v>585800</v>
      </c>
      <c r="F78" s="28">
        <v>136780</v>
      </c>
      <c r="G78" s="28">
        <f t="shared" si="18"/>
        <v>23.349265961078867</v>
      </c>
      <c r="H78" s="28">
        <f t="shared" si="19"/>
        <v>449020</v>
      </c>
      <c r="I78" s="28">
        <f t="shared" si="20"/>
        <v>76.650734038921129</v>
      </c>
      <c r="J78" s="25"/>
      <c r="K78" s="105"/>
      <c r="L78" s="105"/>
      <c r="M78" s="105"/>
    </row>
    <row r="79" spans="1:13" s="52" customFormat="1" ht="17.100000000000001" customHeight="1" x14ac:dyDescent="0.3">
      <c r="A79" s="25">
        <v>8.1199999999999992</v>
      </c>
      <c r="B79" s="25" t="s">
        <v>126</v>
      </c>
      <c r="C79" s="115">
        <v>4</v>
      </c>
      <c r="D79" s="115">
        <v>2</v>
      </c>
      <c r="E79" s="28">
        <v>1558750</v>
      </c>
      <c r="F79" s="28">
        <v>348305</v>
      </c>
      <c r="G79" s="28">
        <f t="shared" si="18"/>
        <v>22.34514835605453</v>
      </c>
      <c r="H79" s="28">
        <f t="shared" si="19"/>
        <v>1210445</v>
      </c>
      <c r="I79" s="28">
        <f t="shared" si="20"/>
        <v>77.654851643945463</v>
      </c>
      <c r="J79" s="25"/>
    </row>
    <row r="80" spans="1:13" ht="17.100000000000001" customHeight="1" x14ac:dyDescent="0.3">
      <c r="A80" s="25">
        <v>8.1300000000000008</v>
      </c>
      <c r="B80" s="25" t="s">
        <v>128</v>
      </c>
      <c r="C80" s="115">
        <v>2</v>
      </c>
      <c r="D80" s="115">
        <v>1</v>
      </c>
      <c r="E80" s="28">
        <v>192850</v>
      </c>
      <c r="F80" s="28">
        <v>30000</v>
      </c>
      <c r="G80" s="28">
        <f t="shared" si="18"/>
        <v>15.5561317085818</v>
      </c>
      <c r="H80" s="28">
        <f t="shared" si="19"/>
        <v>162850</v>
      </c>
      <c r="I80" s="28">
        <f t="shared" si="20"/>
        <v>84.443868291418198</v>
      </c>
      <c r="J80" s="25"/>
      <c r="K80" s="52"/>
      <c r="L80" s="52"/>
      <c r="M80" s="52"/>
    </row>
    <row r="81" spans="1:13" s="52" customFormat="1" ht="17.100000000000001" customHeight="1" x14ac:dyDescent="0.3">
      <c r="A81" s="25">
        <v>8.14</v>
      </c>
      <c r="B81" s="25" t="s">
        <v>123</v>
      </c>
      <c r="C81" s="115">
        <v>4</v>
      </c>
      <c r="D81" s="115">
        <v>3</v>
      </c>
      <c r="E81" s="28">
        <v>2793280</v>
      </c>
      <c r="F81" s="28">
        <v>414519.83</v>
      </c>
      <c r="G81" s="28">
        <f t="shared" si="18"/>
        <v>14.839895391797457</v>
      </c>
      <c r="H81" s="28">
        <f t="shared" si="19"/>
        <v>2378760.17</v>
      </c>
      <c r="I81" s="28">
        <f t="shared" si="20"/>
        <v>85.160104608202545</v>
      </c>
      <c r="J81" s="25"/>
    </row>
    <row r="82" spans="1:13" s="52" customFormat="1" ht="17.100000000000001" customHeight="1" x14ac:dyDescent="0.3">
      <c r="A82" s="25">
        <v>8.15</v>
      </c>
      <c r="B82" s="25" t="s">
        <v>118</v>
      </c>
      <c r="C82" s="115">
        <v>3</v>
      </c>
      <c r="D82" s="115">
        <v>2</v>
      </c>
      <c r="E82" s="28">
        <v>2923200</v>
      </c>
      <c r="F82" s="28">
        <v>417277</v>
      </c>
      <c r="G82" s="28">
        <f t="shared" si="18"/>
        <v>14.274664750957854</v>
      </c>
      <c r="H82" s="28">
        <f t="shared" si="19"/>
        <v>2505923</v>
      </c>
      <c r="I82" s="28">
        <f t="shared" si="20"/>
        <v>85.725335249042146</v>
      </c>
      <c r="J82" s="25"/>
    </row>
    <row r="83" spans="1:13" x14ac:dyDescent="0.3">
      <c r="A83" s="116">
        <v>8.16</v>
      </c>
      <c r="B83" s="116" t="s">
        <v>127</v>
      </c>
      <c r="C83" s="117">
        <v>3</v>
      </c>
      <c r="D83" s="117">
        <v>2</v>
      </c>
      <c r="E83" s="118">
        <v>1551500</v>
      </c>
      <c r="F83" s="118">
        <v>178414</v>
      </c>
      <c r="G83" s="118">
        <f t="shared" si="18"/>
        <v>11.499452143087336</v>
      </c>
      <c r="H83" s="118">
        <f t="shared" si="19"/>
        <v>1373086</v>
      </c>
      <c r="I83" s="118">
        <f t="shared" si="20"/>
        <v>88.500547856912661</v>
      </c>
      <c r="J83" s="116"/>
    </row>
    <row r="84" spans="1:13" s="52" customFormat="1" ht="17.100000000000001" customHeight="1" x14ac:dyDescent="0.3">
      <c r="A84" s="89">
        <v>9</v>
      </c>
      <c r="B84" s="88" t="s">
        <v>23</v>
      </c>
      <c r="C84" s="89">
        <v>45</v>
      </c>
      <c r="D84" s="89">
        <v>22</v>
      </c>
      <c r="E84" s="90">
        <v>7042496</v>
      </c>
      <c r="F84" s="90">
        <f>SUM(F85:F96)</f>
        <v>2094350.52</v>
      </c>
      <c r="G84" s="90">
        <f t="shared" si="18"/>
        <v>29.738753419242268</v>
      </c>
      <c r="H84" s="90">
        <f t="shared" si="19"/>
        <v>4948145.4800000004</v>
      </c>
      <c r="I84" s="90">
        <f t="shared" si="20"/>
        <v>70.261246580757742</v>
      </c>
      <c r="J84" s="88"/>
    </row>
    <row r="85" spans="1:13" s="52" customFormat="1" ht="17.100000000000001" customHeight="1" x14ac:dyDescent="0.3">
      <c r="A85" s="112">
        <v>9.1</v>
      </c>
      <c r="B85" s="112" t="s">
        <v>59</v>
      </c>
      <c r="C85" s="113">
        <v>2</v>
      </c>
      <c r="D85" s="113">
        <v>2</v>
      </c>
      <c r="E85" s="114">
        <v>34250</v>
      </c>
      <c r="F85" s="114">
        <v>34230</v>
      </c>
      <c r="G85" s="114">
        <f t="shared" si="18"/>
        <v>99.941605839416056</v>
      </c>
      <c r="H85" s="114">
        <f t="shared" si="19"/>
        <v>20</v>
      </c>
      <c r="I85" s="114">
        <f t="shared" si="20"/>
        <v>5.8394160583941604E-2</v>
      </c>
      <c r="J85" s="112"/>
      <c r="K85" s="87"/>
      <c r="L85" s="87"/>
      <c r="M85" s="87"/>
    </row>
    <row r="86" spans="1:13" s="52" customFormat="1" ht="17.100000000000001" customHeight="1" x14ac:dyDescent="0.3">
      <c r="A86" s="25">
        <v>9.1999999999999993</v>
      </c>
      <c r="B86" s="25" t="s">
        <v>115</v>
      </c>
      <c r="C86" s="115">
        <v>2</v>
      </c>
      <c r="D86" s="115">
        <v>2</v>
      </c>
      <c r="E86" s="28">
        <v>226800</v>
      </c>
      <c r="F86" s="28">
        <v>159955</v>
      </c>
      <c r="G86" s="28">
        <f t="shared" si="18"/>
        <v>70.526895943562607</v>
      </c>
      <c r="H86" s="28">
        <f t="shared" si="19"/>
        <v>66845</v>
      </c>
      <c r="I86" s="28">
        <f t="shared" si="20"/>
        <v>29.473104056437389</v>
      </c>
      <c r="J86" s="25"/>
    </row>
    <row r="87" spans="1:13" s="52" customFormat="1" ht="17.100000000000001" customHeight="1" x14ac:dyDescent="0.3">
      <c r="A87" s="25">
        <v>9.3000000000000007</v>
      </c>
      <c r="B87" s="25" t="s">
        <v>51</v>
      </c>
      <c r="C87" s="115">
        <v>3</v>
      </c>
      <c r="D87" s="115">
        <v>3</v>
      </c>
      <c r="E87" s="28">
        <v>350000</v>
      </c>
      <c r="F87" s="28">
        <v>221240</v>
      </c>
      <c r="G87" s="28">
        <f t="shared" si="18"/>
        <v>63.21142857142857</v>
      </c>
      <c r="H87" s="28">
        <f t="shared" si="19"/>
        <v>128760</v>
      </c>
      <c r="I87" s="28">
        <f t="shared" si="20"/>
        <v>36.78857142857143</v>
      </c>
      <c r="J87" s="25"/>
    </row>
    <row r="88" spans="1:13" s="52" customFormat="1" ht="17.100000000000001" customHeight="1" x14ac:dyDescent="0.3">
      <c r="A88" s="25">
        <v>9.4</v>
      </c>
      <c r="B88" s="25" t="s">
        <v>142</v>
      </c>
      <c r="C88" s="115">
        <v>4</v>
      </c>
      <c r="D88" s="115">
        <v>3</v>
      </c>
      <c r="E88" s="28">
        <v>97550</v>
      </c>
      <c r="F88" s="28">
        <v>59480</v>
      </c>
      <c r="G88" s="28">
        <f t="shared" si="18"/>
        <v>60.973859559200413</v>
      </c>
      <c r="H88" s="28">
        <f t="shared" si="19"/>
        <v>38070</v>
      </c>
      <c r="I88" s="28">
        <f t="shared" si="20"/>
        <v>39.026140440799587</v>
      </c>
      <c r="J88" s="25"/>
    </row>
    <row r="89" spans="1:13" s="52" customFormat="1" ht="17.100000000000001" customHeight="1" x14ac:dyDescent="0.3">
      <c r="A89" s="25">
        <v>9.5</v>
      </c>
      <c r="B89" s="25" t="s">
        <v>114</v>
      </c>
      <c r="C89" s="115">
        <v>1</v>
      </c>
      <c r="D89" s="115">
        <v>1</v>
      </c>
      <c r="E89" s="28">
        <v>42800</v>
      </c>
      <c r="F89" s="28">
        <v>25040</v>
      </c>
      <c r="G89" s="28">
        <f t="shared" si="18"/>
        <v>58.504672897196265</v>
      </c>
      <c r="H89" s="28">
        <f t="shared" si="19"/>
        <v>17760</v>
      </c>
      <c r="I89" s="28">
        <f t="shared" si="20"/>
        <v>41.495327102803735</v>
      </c>
      <c r="J89" s="25"/>
    </row>
    <row r="90" spans="1:13" s="52" customFormat="1" ht="17.100000000000001" customHeight="1" x14ac:dyDescent="0.3">
      <c r="A90" s="25">
        <v>9.6</v>
      </c>
      <c r="B90" s="25" t="s">
        <v>60</v>
      </c>
      <c r="C90" s="115">
        <v>6</v>
      </c>
      <c r="D90" s="115">
        <v>3</v>
      </c>
      <c r="E90" s="28">
        <v>324100</v>
      </c>
      <c r="F90" s="28">
        <v>157260</v>
      </c>
      <c r="G90" s="28">
        <f t="shared" si="18"/>
        <v>48.522061092255477</v>
      </c>
      <c r="H90" s="28">
        <f t="shared" si="19"/>
        <v>166840</v>
      </c>
      <c r="I90" s="28">
        <f t="shared" si="20"/>
        <v>51.477938907744523</v>
      </c>
      <c r="J90" s="25"/>
    </row>
    <row r="91" spans="1:13" ht="17.100000000000001" customHeight="1" x14ac:dyDescent="0.3">
      <c r="A91" s="25">
        <v>9.6999999999999993</v>
      </c>
      <c r="B91" s="25" t="s">
        <v>49</v>
      </c>
      <c r="C91" s="115">
        <v>13</v>
      </c>
      <c r="D91" s="115">
        <v>3</v>
      </c>
      <c r="E91" s="28">
        <v>2011000</v>
      </c>
      <c r="F91" s="28">
        <v>620720</v>
      </c>
      <c r="G91" s="28">
        <f t="shared" si="18"/>
        <v>30.866235703630036</v>
      </c>
      <c r="H91" s="28">
        <f t="shared" si="19"/>
        <v>1390280</v>
      </c>
      <c r="I91" s="28">
        <f t="shared" si="20"/>
        <v>69.133764296369961</v>
      </c>
      <c r="J91" s="25"/>
      <c r="K91" s="105"/>
      <c r="L91" s="105"/>
      <c r="M91" s="105"/>
    </row>
    <row r="92" spans="1:13" s="52" customFormat="1" ht="17.100000000000001" customHeight="1" x14ac:dyDescent="0.3">
      <c r="A92" s="25">
        <v>9.8000000000000007</v>
      </c>
      <c r="B92" s="25" t="s">
        <v>116</v>
      </c>
      <c r="C92" s="115">
        <v>1</v>
      </c>
      <c r="D92" s="115">
        <v>1</v>
      </c>
      <c r="E92" s="28">
        <v>142180</v>
      </c>
      <c r="F92" s="28">
        <v>36050</v>
      </c>
      <c r="G92" s="28">
        <f t="shared" si="18"/>
        <v>25.355183570122382</v>
      </c>
      <c r="H92" s="28">
        <f t="shared" si="19"/>
        <v>106130</v>
      </c>
      <c r="I92" s="28">
        <f t="shared" si="20"/>
        <v>74.644816429877622</v>
      </c>
      <c r="J92" s="25"/>
    </row>
    <row r="93" spans="1:13" s="52" customFormat="1" ht="17.100000000000001" customHeight="1" x14ac:dyDescent="0.3">
      <c r="A93" s="25">
        <v>9.9</v>
      </c>
      <c r="B93" s="25" t="s">
        <v>143</v>
      </c>
      <c r="C93" s="115">
        <v>1</v>
      </c>
      <c r="D93" s="115">
        <v>1</v>
      </c>
      <c r="E93" s="28">
        <v>896000</v>
      </c>
      <c r="F93" s="28">
        <v>196555</v>
      </c>
      <c r="G93" s="28">
        <f t="shared" si="18"/>
        <v>21.936941964285715</v>
      </c>
      <c r="H93" s="28">
        <f t="shared" si="19"/>
        <v>699445</v>
      </c>
      <c r="I93" s="28">
        <f t="shared" si="20"/>
        <v>78.063058035714292</v>
      </c>
      <c r="J93" s="25"/>
    </row>
    <row r="94" spans="1:13" s="52" customFormat="1" ht="17.100000000000001" customHeight="1" x14ac:dyDescent="0.3">
      <c r="A94" s="119">
        <v>9.1</v>
      </c>
      <c r="B94" s="25" t="s">
        <v>35</v>
      </c>
      <c r="C94" s="115">
        <v>7</v>
      </c>
      <c r="D94" s="115">
        <v>3</v>
      </c>
      <c r="E94" s="28">
        <v>2724816</v>
      </c>
      <c r="F94" s="28">
        <v>583820.52</v>
      </c>
      <c r="G94" s="28">
        <f t="shared" si="18"/>
        <v>21.426052988532071</v>
      </c>
      <c r="H94" s="28">
        <f t="shared" si="19"/>
        <v>2140995.48</v>
      </c>
      <c r="I94" s="28">
        <f t="shared" si="20"/>
        <v>78.573947011467936</v>
      </c>
      <c r="J94" s="25"/>
      <c r="K94" s="105"/>
      <c r="L94" s="105"/>
      <c r="M94" s="105"/>
    </row>
    <row r="95" spans="1:13" x14ac:dyDescent="0.3">
      <c r="A95" s="25">
        <v>9.11</v>
      </c>
      <c r="B95" s="25" t="s">
        <v>140</v>
      </c>
      <c r="C95" s="115">
        <v>1</v>
      </c>
      <c r="D95" s="115">
        <v>0</v>
      </c>
      <c r="E95" s="28">
        <v>81650</v>
      </c>
      <c r="F95" s="28">
        <v>0</v>
      </c>
      <c r="G95" s="28">
        <f t="shared" ref="G95:G126" si="21">F95*100/E95</f>
        <v>0</v>
      </c>
      <c r="H95" s="28">
        <f t="shared" ref="H95:H124" si="22">E95-F95</f>
        <v>81650</v>
      </c>
      <c r="I95" s="28">
        <f t="shared" ref="I95:I126" si="23">H95*100/E95</f>
        <v>100</v>
      </c>
      <c r="J95" s="25"/>
      <c r="K95" s="52"/>
      <c r="L95" s="52"/>
      <c r="M95" s="52"/>
    </row>
    <row r="96" spans="1:13" s="52" customFormat="1" ht="17.100000000000001" customHeight="1" x14ac:dyDescent="0.3">
      <c r="A96" s="116">
        <v>9.1199999999999992</v>
      </c>
      <c r="B96" s="116" t="s">
        <v>141</v>
      </c>
      <c r="C96" s="117">
        <v>4</v>
      </c>
      <c r="D96" s="117">
        <v>0</v>
      </c>
      <c r="E96" s="118">
        <v>111350</v>
      </c>
      <c r="F96" s="118">
        <v>0</v>
      </c>
      <c r="G96" s="118">
        <f t="shared" si="21"/>
        <v>0</v>
      </c>
      <c r="H96" s="118">
        <f t="shared" si="22"/>
        <v>111350</v>
      </c>
      <c r="I96" s="118">
        <f t="shared" si="23"/>
        <v>100</v>
      </c>
      <c r="J96" s="116"/>
    </row>
    <row r="97" spans="1:13" s="52" customFormat="1" ht="17.100000000000001" customHeight="1" x14ac:dyDescent="0.3">
      <c r="A97" s="89">
        <v>10</v>
      </c>
      <c r="B97" s="88" t="s">
        <v>20</v>
      </c>
      <c r="C97" s="89">
        <v>25</v>
      </c>
      <c r="D97" s="89">
        <v>14</v>
      </c>
      <c r="E97" s="90">
        <v>2869840</v>
      </c>
      <c r="F97" s="90">
        <f>SUM(F98:F104)</f>
        <v>808597.53</v>
      </c>
      <c r="G97" s="90">
        <f t="shared" si="21"/>
        <v>28.175700735929528</v>
      </c>
      <c r="H97" s="90">
        <f t="shared" si="22"/>
        <v>2061242.47</v>
      </c>
      <c r="I97" s="90">
        <f t="shared" si="23"/>
        <v>71.824299264070476</v>
      </c>
      <c r="J97" s="88"/>
    </row>
    <row r="98" spans="1:13" ht="17.100000000000001" customHeight="1" x14ac:dyDescent="0.3">
      <c r="A98" s="112">
        <v>10.1</v>
      </c>
      <c r="B98" s="112" t="s">
        <v>64</v>
      </c>
      <c r="C98" s="113">
        <v>5</v>
      </c>
      <c r="D98" s="113">
        <v>2</v>
      </c>
      <c r="E98" s="114">
        <v>224818</v>
      </c>
      <c r="F98" s="114">
        <v>101764</v>
      </c>
      <c r="G98" s="114">
        <f t="shared" si="21"/>
        <v>45.265058847601168</v>
      </c>
      <c r="H98" s="114">
        <f t="shared" si="22"/>
        <v>123054</v>
      </c>
      <c r="I98" s="114">
        <f t="shared" si="23"/>
        <v>54.734941152398832</v>
      </c>
      <c r="J98" s="112"/>
    </row>
    <row r="99" spans="1:13" s="52" customFormat="1" ht="17.100000000000001" customHeight="1" x14ac:dyDescent="0.3">
      <c r="A99" s="25">
        <v>10.199999999999999</v>
      </c>
      <c r="B99" s="25" t="s">
        <v>61</v>
      </c>
      <c r="C99" s="115">
        <v>3</v>
      </c>
      <c r="D99" s="115">
        <v>2</v>
      </c>
      <c r="E99" s="28">
        <v>373283</v>
      </c>
      <c r="F99" s="28">
        <v>145458.5</v>
      </c>
      <c r="G99" s="28">
        <f t="shared" si="21"/>
        <v>38.96735184832955</v>
      </c>
      <c r="H99" s="28">
        <f t="shared" si="22"/>
        <v>227824.5</v>
      </c>
      <c r="I99" s="28">
        <f t="shared" si="23"/>
        <v>61.03264815167045</v>
      </c>
      <c r="J99" s="25"/>
    </row>
    <row r="100" spans="1:13" s="52" customFormat="1" ht="17.100000000000001" customHeight="1" x14ac:dyDescent="0.3">
      <c r="A100" s="25">
        <v>10.3</v>
      </c>
      <c r="B100" s="25" t="s">
        <v>62</v>
      </c>
      <c r="C100" s="115">
        <v>7</v>
      </c>
      <c r="D100" s="115">
        <v>5</v>
      </c>
      <c r="E100" s="28">
        <v>639838</v>
      </c>
      <c r="F100" s="28">
        <v>249170</v>
      </c>
      <c r="G100" s="28">
        <f t="shared" si="21"/>
        <v>38.942669863309149</v>
      </c>
      <c r="H100" s="28">
        <f t="shared" si="22"/>
        <v>390668</v>
      </c>
      <c r="I100" s="28">
        <f t="shared" si="23"/>
        <v>61.057330136690851</v>
      </c>
      <c r="J100" s="25"/>
      <c r="K100" s="105"/>
      <c r="L100" s="105"/>
      <c r="M100" s="105"/>
    </row>
    <row r="101" spans="1:13" ht="17.100000000000001" customHeight="1" x14ac:dyDescent="0.3">
      <c r="A101" s="25">
        <v>10.4</v>
      </c>
      <c r="B101" s="25" t="s">
        <v>35</v>
      </c>
      <c r="C101" s="115">
        <v>6</v>
      </c>
      <c r="D101" s="115">
        <v>3</v>
      </c>
      <c r="E101" s="28">
        <v>1130667</v>
      </c>
      <c r="F101" s="28">
        <f>279530.03+ค่าจ้างเงินรายได้!C17+ค่าจ้างเงินรายได้!D17</f>
        <v>296890.03000000003</v>
      </c>
      <c r="G101" s="28">
        <f t="shared" si="21"/>
        <v>26.257954817819929</v>
      </c>
      <c r="H101" s="28">
        <f t="shared" si="22"/>
        <v>833776.97</v>
      </c>
      <c r="I101" s="28">
        <f t="shared" si="23"/>
        <v>73.742045182180078</v>
      </c>
      <c r="J101" s="25"/>
      <c r="K101" s="87"/>
      <c r="L101" s="87"/>
      <c r="M101" s="87"/>
    </row>
    <row r="102" spans="1:13" ht="17.100000000000001" customHeight="1" x14ac:dyDescent="0.3">
      <c r="A102" s="25">
        <v>10.5</v>
      </c>
      <c r="B102" s="25" t="s">
        <v>51</v>
      </c>
      <c r="C102" s="115">
        <v>1</v>
      </c>
      <c r="D102" s="115">
        <v>1</v>
      </c>
      <c r="E102" s="28">
        <v>50000</v>
      </c>
      <c r="F102" s="28">
        <v>4935</v>
      </c>
      <c r="G102" s="28">
        <f t="shared" si="21"/>
        <v>9.8699999999999992</v>
      </c>
      <c r="H102" s="28">
        <f t="shared" si="22"/>
        <v>45065</v>
      </c>
      <c r="I102" s="28">
        <f t="shared" si="23"/>
        <v>90.13</v>
      </c>
      <c r="J102" s="25"/>
      <c r="K102" s="52"/>
      <c r="L102" s="52"/>
      <c r="M102" s="52"/>
    </row>
    <row r="103" spans="1:13" s="52" customFormat="1" ht="17.100000000000001" customHeight="1" x14ac:dyDescent="0.3">
      <c r="A103" s="25">
        <v>10.6</v>
      </c>
      <c r="B103" s="25" t="s">
        <v>63</v>
      </c>
      <c r="C103" s="115">
        <v>2</v>
      </c>
      <c r="D103" s="115">
        <v>1</v>
      </c>
      <c r="E103" s="28">
        <v>436234</v>
      </c>
      <c r="F103" s="28">
        <v>10380</v>
      </c>
      <c r="G103" s="28">
        <f t="shared" si="21"/>
        <v>2.3794568969864796</v>
      </c>
      <c r="H103" s="28">
        <f t="shared" si="22"/>
        <v>425854</v>
      </c>
      <c r="I103" s="28">
        <f t="shared" si="23"/>
        <v>97.620543103013517</v>
      </c>
      <c r="J103" s="25"/>
    </row>
    <row r="104" spans="1:13" s="52" customFormat="1" ht="17.100000000000001" customHeight="1" x14ac:dyDescent="0.3">
      <c r="A104" s="116">
        <v>10.7</v>
      </c>
      <c r="B104" s="116" t="s">
        <v>49</v>
      </c>
      <c r="C104" s="117">
        <v>1</v>
      </c>
      <c r="D104" s="117">
        <v>0</v>
      </c>
      <c r="E104" s="118">
        <v>15000</v>
      </c>
      <c r="F104" s="118">
        <v>0</v>
      </c>
      <c r="G104" s="118">
        <f t="shared" si="21"/>
        <v>0</v>
      </c>
      <c r="H104" s="118">
        <f t="shared" si="22"/>
        <v>15000</v>
      </c>
      <c r="I104" s="118">
        <f t="shared" si="23"/>
        <v>100</v>
      </c>
      <c r="J104" s="116"/>
      <c r="K104" s="87"/>
      <c r="L104" s="87"/>
      <c r="M104" s="87"/>
    </row>
    <row r="105" spans="1:13" s="52" customFormat="1" x14ac:dyDescent="0.3">
      <c r="A105" s="89">
        <v>11</v>
      </c>
      <c r="B105" s="88" t="s">
        <v>26</v>
      </c>
      <c r="C105" s="89">
        <v>17</v>
      </c>
      <c r="D105" s="89">
        <v>7</v>
      </c>
      <c r="E105" s="90">
        <v>7020995</v>
      </c>
      <c r="F105" s="90">
        <f>SUM(F106:F111)</f>
        <v>1911061.0999999999</v>
      </c>
      <c r="G105" s="90">
        <f t="shared" si="21"/>
        <v>27.219234595666283</v>
      </c>
      <c r="H105" s="90">
        <f t="shared" si="22"/>
        <v>5109933.9000000004</v>
      </c>
      <c r="I105" s="90">
        <f t="shared" si="23"/>
        <v>72.780765404333721</v>
      </c>
      <c r="J105" s="88"/>
    </row>
    <row r="106" spans="1:13" s="52" customFormat="1" ht="17.100000000000001" customHeight="1" x14ac:dyDescent="0.3">
      <c r="A106" s="112">
        <v>11.1</v>
      </c>
      <c r="B106" s="112" t="s">
        <v>35</v>
      </c>
      <c r="C106" s="113">
        <v>6</v>
      </c>
      <c r="D106" s="113">
        <v>5</v>
      </c>
      <c r="E106" s="114">
        <v>3740605</v>
      </c>
      <c r="F106" s="114">
        <f>1627759.88+ค่าจ้างเงินรายได้!C7+ค่าจ้างเงินรายได้!D7</f>
        <v>1784361.0999999999</v>
      </c>
      <c r="G106" s="114">
        <f t="shared" si="21"/>
        <v>47.702473263014937</v>
      </c>
      <c r="H106" s="114">
        <f t="shared" si="22"/>
        <v>1956243.9000000001</v>
      </c>
      <c r="I106" s="114">
        <f t="shared" si="23"/>
        <v>52.297526736985063</v>
      </c>
      <c r="J106" s="112"/>
    </row>
    <row r="107" spans="1:13" s="52" customFormat="1" ht="17.100000000000001" customHeight="1" x14ac:dyDescent="0.3">
      <c r="A107" s="25">
        <v>11.2</v>
      </c>
      <c r="B107" s="25" t="s">
        <v>41</v>
      </c>
      <c r="C107" s="115">
        <v>1</v>
      </c>
      <c r="D107" s="115">
        <v>1</v>
      </c>
      <c r="E107" s="28">
        <v>50000</v>
      </c>
      <c r="F107" s="28">
        <v>4900</v>
      </c>
      <c r="G107" s="28">
        <f t="shared" si="21"/>
        <v>9.8000000000000007</v>
      </c>
      <c r="H107" s="28">
        <f t="shared" si="22"/>
        <v>45100</v>
      </c>
      <c r="I107" s="28">
        <f t="shared" si="23"/>
        <v>90.2</v>
      </c>
      <c r="J107" s="25"/>
    </row>
    <row r="108" spans="1:13" s="52" customFormat="1" ht="17.100000000000001" customHeight="1" x14ac:dyDescent="0.3">
      <c r="A108" s="25">
        <v>11.3</v>
      </c>
      <c r="B108" s="25" t="s">
        <v>99</v>
      </c>
      <c r="C108" s="115">
        <v>3</v>
      </c>
      <c r="D108" s="115">
        <v>1</v>
      </c>
      <c r="E108" s="28">
        <v>2068390</v>
      </c>
      <c r="F108" s="28">
        <v>121800</v>
      </c>
      <c r="G108" s="28">
        <f t="shared" si="21"/>
        <v>5.8886380228100119</v>
      </c>
      <c r="H108" s="28">
        <f t="shared" si="22"/>
        <v>1946590</v>
      </c>
      <c r="I108" s="28">
        <f t="shared" si="23"/>
        <v>94.111361977189986</v>
      </c>
      <c r="J108" s="25"/>
    </row>
    <row r="109" spans="1:13" s="52" customFormat="1" ht="17.100000000000001" customHeight="1" x14ac:dyDescent="0.3">
      <c r="A109" s="25">
        <v>11.4</v>
      </c>
      <c r="B109" s="25" t="s">
        <v>136</v>
      </c>
      <c r="C109" s="115">
        <v>2</v>
      </c>
      <c r="D109" s="115">
        <v>0</v>
      </c>
      <c r="E109" s="28">
        <v>1032000</v>
      </c>
      <c r="F109" s="28">
        <v>0</v>
      </c>
      <c r="G109" s="28">
        <f t="shared" si="21"/>
        <v>0</v>
      </c>
      <c r="H109" s="28">
        <f t="shared" si="22"/>
        <v>1032000</v>
      </c>
      <c r="I109" s="28">
        <f t="shared" si="23"/>
        <v>100</v>
      </c>
      <c r="J109" s="25"/>
      <c r="K109" s="105"/>
      <c r="L109" s="105"/>
      <c r="M109" s="105"/>
    </row>
    <row r="110" spans="1:13" s="52" customFormat="1" x14ac:dyDescent="0.3">
      <c r="A110" s="25">
        <v>11.5</v>
      </c>
      <c r="B110" s="25" t="s">
        <v>100</v>
      </c>
      <c r="C110" s="115">
        <v>2</v>
      </c>
      <c r="D110" s="115">
        <v>0</v>
      </c>
      <c r="E110" s="28">
        <v>60000</v>
      </c>
      <c r="F110" s="28">
        <v>0</v>
      </c>
      <c r="G110" s="28">
        <f t="shared" si="21"/>
        <v>0</v>
      </c>
      <c r="H110" s="28">
        <f t="shared" si="22"/>
        <v>60000</v>
      </c>
      <c r="I110" s="28">
        <f t="shared" si="23"/>
        <v>100</v>
      </c>
      <c r="J110" s="25"/>
    </row>
    <row r="111" spans="1:13" s="52" customFormat="1" x14ac:dyDescent="0.3">
      <c r="A111" s="116">
        <v>11.6</v>
      </c>
      <c r="B111" s="116" t="s">
        <v>40</v>
      </c>
      <c r="C111" s="117">
        <v>3</v>
      </c>
      <c r="D111" s="117">
        <v>0</v>
      </c>
      <c r="E111" s="118">
        <v>70000</v>
      </c>
      <c r="F111" s="118">
        <v>0</v>
      </c>
      <c r="G111" s="118">
        <f t="shared" si="21"/>
        <v>0</v>
      </c>
      <c r="H111" s="118">
        <f t="shared" si="22"/>
        <v>70000</v>
      </c>
      <c r="I111" s="118">
        <f t="shared" si="23"/>
        <v>100</v>
      </c>
      <c r="J111" s="116"/>
      <c r="K111" s="105"/>
      <c r="L111" s="105"/>
      <c r="M111" s="105"/>
    </row>
    <row r="112" spans="1:13" s="52" customFormat="1" x14ac:dyDescent="0.3">
      <c r="A112" s="89">
        <v>12</v>
      </c>
      <c r="B112" s="88" t="s">
        <v>24</v>
      </c>
      <c r="C112" s="89">
        <v>35</v>
      </c>
      <c r="D112" s="89">
        <v>14</v>
      </c>
      <c r="E112" s="90">
        <v>5176278</v>
      </c>
      <c r="F112" s="90">
        <f>SUM(F113:F124)</f>
        <v>1014047.51</v>
      </c>
      <c r="G112" s="90">
        <f t="shared" si="21"/>
        <v>19.590283018029556</v>
      </c>
      <c r="H112" s="90">
        <f t="shared" si="22"/>
        <v>4162230.49</v>
      </c>
      <c r="I112" s="90">
        <f t="shared" si="23"/>
        <v>80.409716981970448</v>
      </c>
      <c r="J112" s="88"/>
    </row>
    <row r="113" spans="1:13" ht="17.100000000000001" customHeight="1" x14ac:dyDescent="0.3">
      <c r="A113" s="112">
        <v>12.1</v>
      </c>
      <c r="B113" s="112" t="s">
        <v>85</v>
      </c>
      <c r="C113" s="113">
        <v>5</v>
      </c>
      <c r="D113" s="113">
        <v>3</v>
      </c>
      <c r="E113" s="114">
        <v>450024</v>
      </c>
      <c r="F113" s="114">
        <v>219004</v>
      </c>
      <c r="G113" s="114">
        <f t="shared" si="21"/>
        <v>48.66496009101737</v>
      </c>
      <c r="H113" s="114">
        <f t="shared" si="22"/>
        <v>231020</v>
      </c>
      <c r="I113" s="114">
        <f t="shared" si="23"/>
        <v>51.33503990898263</v>
      </c>
      <c r="J113" s="112"/>
      <c r="K113" s="52"/>
      <c r="L113" s="52"/>
      <c r="M113" s="52"/>
    </row>
    <row r="114" spans="1:13" s="52" customFormat="1" ht="17.100000000000001" customHeight="1" x14ac:dyDescent="0.3">
      <c r="A114" s="25">
        <v>12.2</v>
      </c>
      <c r="B114" s="25" t="s">
        <v>87</v>
      </c>
      <c r="C114" s="115">
        <v>1</v>
      </c>
      <c r="D114" s="115">
        <v>1</v>
      </c>
      <c r="E114" s="28">
        <v>662663</v>
      </c>
      <c r="F114" s="28">
        <f>271165.71+ค่าจ้างเงินรายได้!C4+ค่าจ้างเงินรายได้!D4</f>
        <v>297311.71000000002</v>
      </c>
      <c r="G114" s="28">
        <f t="shared" si="21"/>
        <v>44.866200466903997</v>
      </c>
      <c r="H114" s="28">
        <f t="shared" si="22"/>
        <v>365351.29</v>
      </c>
      <c r="I114" s="28">
        <f t="shared" si="23"/>
        <v>55.13379953309601</v>
      </c>
      <c r="J114" s="25"/>
    </row>
    <row r="115" spans="1:13" x14ac:dyDescent="0.3">
      <c r="A115" s="25">
        <v>12.3</v>
      </c>
      <c r="B115" s="25" t="s">
        <v>101</v>
      </c>
      <c r="C115" s="115">
        <v>1</v>
      </c>
      <c r="D115" s="115">
        <v>1</v>
      </c>
      <c r="E115" s="28">
        <v>808768</v>
      </c>
      <c r="F115" s="28">
        <f>169195.6+ค่าจ้างเงินรายได้!C15+ค่าจ้างเงินรายได้!D15</f>
        <v>197130.6</v>
      </c>
      <c r="G115" s="28">
        <f t="shared" si="21"/>
        <v>24.374183943974046</v>
      </c>
      <c r="H115" s="28">
        <f t="shared" si="22"/>
        <v>611637.4</v>
      </c>
      <c r="I115" s="28">
        <f t="shared" si="23"/>
        <v>75.625816056025954</v>
      </c>
      <c r="J115" s="25"/>
      <c r="K115" s="52"/>
      <c r="L115" s="52"/>
      <c r="M115" s="52"/>
    </row>
    <row r="116" spans="1:13" ht="16.5" customHeight="1" x14ac:dyDescent="0.3">
      <c r="A116" s="25">
        <v>12.4</v>
      </c>
      <c r="B116" s="25" t="s">
        <v>35</v>
      </c>
      <c r="C116" s="115">
        <v>9</v>
      </c>
      <c r="D116" s="115">
        <v>3</v>
      </c>
      <c r="E116" s="28">
        <v>1203288</v>
      </c>
      <c r="F116" s="28">
        <f>226867.2+ค่าจ้างเงินรายได้!C13+ค่าจ้างเงินรายได้!D13</f>
        <v>253321.2</v>
      </c>
      <c r="G116" s="28">
        <f t="shared" si="21"/>
        <v>21.052416379121208</v>
      </c>
      <c r="H116" s="28">
        <f t="shared" si="22"/>
        <v>949966.8</v>
      </c>
      <c r="I116" s="28">
        <f t="shared" si="23"/>
        <v>78.947583620878788</v>
      </c>
      <c r="J116" s="25"/>
      <c r="K116" s="84"/>
      <c r="L116" s="84"/>
      <c r="M116" s="84"/>
    </row>
    <row r="117" spans="1:13" s="52" customFormat="1" ht="17.100000000000001" customHeight="1" x14ac:dyDescent="0.3">
      <c r="A117" s="25">
        <v>12.5</v>
      </c>
      <c r="B117" s="25" t="s">
        <v>91</v>
      </c>
      <c r="C117" s="115">
        <v>7</v>
      </c>
      <c r="D117" s="115">
        <v>2</v>
      </c>
      <c r="E117" s="28">
        <v>193186</v>
      </c>
      <c r="F117" s="28">
        <v>14440</v>
      </c>
      <c r="G117" s="28">
        <f t="shared" si="21"/>
        <v>7.4746617249697183</v>
      </c>
      <c r="H117" s="28">
        <f t="shared" si="22"/>
        <v>178746</v>
      </c>
      <c r="I117" s="28">
        <f t="shared" si="23"/>
        <v>92.525338275030279</v>
      </c>
      <c r="J117" s="25"/>
      <c r="K117" s="105"/>
      <c r="L117" s="105"/>
      <c r="M117" s="105"/>
    </row>
    <row r="118" spans="1:13" s="52" customFormat="1" ht="17.100000000000001" customHeight="1" x14ac:dyDescent="0.3">
      <c r="A118" s="25">
        <v>12.6</v>
      </c>
      <c r="B118" s="25" t="s">
        <v>90</v>
      </c>
      <c r="C118" s="115">
        <v>1</v>
      </c>
      <c r="D118" s="115">
        <v>1</v>
      </c>
      <c r="E118" s="28">
        <v>145557</v>
      </c>
      <c r="F118" s="28">
        <v>8990</v>
      </c>
      <c r="G118" s="28">
        <f t="shared" si="21"/>
        <v>6.1762745865880717</v>
      </c>
      <c r="H118" s="28">
        <f t="shared" si="22"/>
        <v>136567</v>
      </c>
      <c r="I118" s="28">
        <f t="shared" si="23"/>
        <v>93.823725413411921</v>
      </c>
      <c r="J118" s="25"/>
    </row>
    <row r="119" spans="1:13" s="52" customFormat="1" x14ac:dyDescent="0.3">
      <c r="A119" s="25">
        <v>12.7</v>
      </c>
      <c r="B119" s="25" t="s">
        <v>67</v>
      </c>
      <c r="C119" s="115">
        <v>4</v>
      </c>
      <c r="D119" s="115">
        <v>1</v>
      </c>
      <c r="E119" s="28">
        <v>145134</v>
      </c>
      <c r="F119" s="28">
        <v>5250</v>
      </c>
      <c r="G119" s="28">
        <f t="shared" si="21"/>
        <v>3.6173467278515026</v>
      </c>
      <c r="H119" s="28">
        <f t="shared" si="22"/>
        <v>139884</v>
      </c>
      <c r="I119" s="28">
        <f t="shared" si="23"/>
        <v>96.382653272148502</v>
      </c>
      <c r="J119" s="25"/>
    </row>
    <row r="120" spans="1:13" x14ac:dyDescent="0.3">
      <c r="A120" s="25">
        <v>12.8</v>
      </c>
      <c r="B120" s="25" t="s">
        <v>89</v>
      </c>
      <c r="C120" s="115">
        <v>1</v>
      </c>
      <c r="D120" s="115">
        <v>1</v>
      </c>
      <c r="E120" s="28">
        <v>830951</v>
      </c>
      <c r="F120" s="28">
        <v>13600</v>
      </c>
      <c r="G120" s="28">
        <f t="shared" si="21"/>
        <v>1.6366789377472317</v>
      </c>
      <c r="H120" s="28">
        <f t="shared" si="22"/>
        <v>817351</v>
      </c>
      <c r="I120" s="28">
        <f t="shared" si="23"/>
        <v>98.363321062252766</v>
      </c>
      <c r="J120" s="25"/>
      <c r="K120" s="52"/>
      <c r="L120" s="52"/>
      <c r="M120" s="52"/>
    </row>
    <row r="121" spans="1:13" s="52" customFormat="1" ht="17.100000000000001" customHeight="1" x14ac:dyDescent="0.3">
      <c r="A121" s="25">
        <v>12.9</v>
      </c>
      <c r="B121" s="25" t="s">
        <v>88</v>
      </c>
      <c r="C121" s="115">
        <v>1</v>
      </c>
      <c r="D121" s="115">
        <v>1</v>
      </c>
      <c r="E121" s="28">
        <v>360074</v>
      </c>
      <c r="F121" s="28">
        <v>5000</v>
      </c>
      <c r="G121" s="28">
        <f t="shared" si="21"/>
        <v>1.3886034537345102</v>
      </c>
      <c r="H121" s="28">
        <f t="shared" si="22"/>
        <v>355074</v>
      </c>
      <c r="I121" s="28">
        <f t="shared" si="23"/>
        <v>98.611396546265496</v>
      </c>
      <c r="J121" s="25"/>
    </row>
    <row r="122" spans="1:13" s="52" customFormat="1" ht="17.100000000000001" customHeight="1" x14ac:dyDescent="0.3">
      <c r="A122" s="119">
        <v>12.1</v>
      </c>
      <c r="B122" s="25" t="s">
        <v>49</v>
      </c>
      <c r="C122" s="115">
        <v>1</v>
      </c>
      <c r="D122" s="115">
        <v>0</v>
      </c>
      <c r="E122" s="28">
        <v>80000</v>
      </c>
      <c r="F122" s="28">
        <v>0</v>
      </c>
      <c r="G122" s="28">
        <f t="shared" si="21"/>
        <v>0</v>
      </c>
      <c r="H122" s="28">
        <f t="shared" si="22"/>
        <v>80000</v>
      </c>
      <c r="I122" s="28">
        <f t="shared" si="23"/>
        <v>100</v>
      </c>
      <c r="J122" s="25"/>
      <c r="K122" s="105"/>
      <c r="L122" s="105"/>
      <c r="M122" s="105"/>
    </row>
    <row r="123" spans="1:13" ht="17.100000000000001" customHeight="1" x14ac:dyDescent="0.3">
      <c r="A123" s="25">
        <v>12.11</v>
      </c>
      <c r="B123" s="25" t="s">
        <v>86</v>
      </c>
      <c r="C123" s="115">
        <v>3</v>
      </c>
      <c r="D123" s="115">
        <v>0</v>
      </c>
      <c r="E123" s="28">
        <v>186633</v>
      </c>
      <c r="F123" s="28">
        <v>0</v>
      </c>
      <c r="G123" s="28">
        <f t="shared" si="21"/>
        <v>0</v>
      </c>
      <c r="H123" s="28">
        <f t="shared" si="22"/>
        <v>186633</v>
      </c>
      <c r="I123" s="28">
        <f t="shared" si="23"/>
        <v>100</v>
      </c>
      <c r="J123" s="25"/>
      <c r="K123" s="52"/>
      <c r="L123" s="52"/>
      <c r="M123" s="52"/>
    </row>
    <row r="124" spans="1:13" s="52" customFormat="1" ht="17.100000000000001" customHeight="1" x14ac:dyDescent="0.3">
      <c r="A124" s="116">
        <v>12.12</v>
      </c>
      <c r="B124" s="116" t="s">
        <v>51</v>
      </c>
      <c r="C124" s="117">
        <v>1</v>
      </c>
      <c r="D124" s="117">
        <v>0</v>
      </c>
      <c r="E124" s="118">
        <v>110000</v>
      </c>
      <c r="F124" s="118">
        <v>0</v>
      </c>
      <c r="G124" s="118">
        <f t="shared" si="21"/>
        <v>0</v>
      </c>
      <c r="H124" s="118">
        <f t="shared" si="22"/>
        <v>110000</v>
      </c>
      <c r="I124" s="118">
        <f t="shared" si="23"/>
        <v>100</v>
      </c>
      <c r="J124" s="116"/>
    </row>
    <row r="125" spans="1:13" s="52" customFormat="1" ht="17.100000000000001" customHeight="1" x14ac:dyDescent="0.3">
      <c r="A125" s="89">
        <v>13</v>
      </c>
      <c r="B125" s="88" t="s">
        <v>16</v>
      </c>
      <c r="C125" s="89">
        <v>16</v>
      </c>
      <c r="D125" s="89">
        <v>4</v>
      </c>
      <c r="E125" s="90">
        <v>1578100</v>
      </c>
      <c r="F125" s="90">
        <f>SUM(F126:F129)</f>
        <v>265495.79000000004</v>
      </c>
      <c r="G125" s="90">
        <f t="shared" si="9"/>
        <v>16.823762119003867</v>
      </c>
      <c r="H125" s="90">
        <f t="shared" si="10"/>
        <v>1312604.21</v>
      </c>
      <c r="I125" s="90">
        <f t="shared" si="11"/>
        <v>83.17623788099614</v>
      </c>
      <c r="J125" s="88"/>
    </row>
    <row r="126" spans="1:13" s="52" customFormat="1" ht="16.5" customHeight="1" x14ac:dyDescent="0.3">
      <c r="A126" s="112">
        <v>13.1</v>
      </c>
      <c r="B126" s="112" t="s">
        <v>35</v>
      </c>
      <c r="C126" s="113">
        <v>2</v>
      </c>
      <c r="D126" s="113">
        <v>1</v>
      </c>
      <c r="E126" s="114">
        <v>667260</v>
      </c>
      <c r="F126" s="114">
        <v>259195.79</v>
      </c>
      <c r="G126" s="114">
        <f>F126*100/E126</f>
        <v>38.84479663099841</v>
      </c>
      <c r="H126" s="114">
        <f>E126-F126</f>
        <v>408064.20999999996</v>
      </c>
      <c r="I126" s="114">
        <f>H126*100/E126</f>
        <v>61.15520336900159</v>
      </c>
      <c r="J126" s="112"/>
    </row>
    <row r="127" spans="1:13" s="52" customFormat="1" ht="17.100000000000001" customHeight="1" x14ac:dyDescent="0.3">
      <c r="A127" s="25">
        <v>13.2</v>
      </c>
      <c r="B127" s="25" t="s">
        <v>79</v>
      </c>
      <c r="C127" s="115">
        <v>5</v>
      </c>
      <c r="D127" s="115">
        <v>1</v>
      </c>
      <c r="E127" s="28">
        <v>257500</v>
      </c>
      <c r="F127" s="28">
        <v>3250</v>
      </c>
      <c r="G127" s="28">
        <f>F127*100/E127</f>
        <v>1.2621359223300972</v>
      </c>
      <c r="H127" s="28">
        <f>E127-F127</f>
        <v>254250</v>
      </c>
      <c r="I127" s="28">
        <f>H127*100/E127</f>
        <v>98.737864077669897</v>
      </c>
      <c r="J127" s="25"/>
    </row>
    <row r="128" spans="1:13" s="52" customFormat="1" ht="17.100000000000001" customHeight="1" x14ac:dyDescent="0.3">
      <c r="A128" s="25">
        <v>13.3</v>
      </c>
      <c r="B128" s="25" t="s">
        <v>77</v>
      </c>
      <c r="C128" s="115">
        <v>4</v>
      </c>
      <c r="D128" s="115">
        <v>2</v>
      </c>
      <c r="E128" s="28">
        <v>312500</v>
      </c>
      <c r="F128" s="28">
        <v>3050</v>
      </c>
      <c r="G128" s="28">
        <f>F128*100/E128</f>
        <v>0.97599999999999998</v>
      </c>
      <c r="H128" s="28">
        <f>E128-F128</f>
        <v>309450</v>
      </c>
      <c r="I128" s="28">
        <f>H128*100/E128</f>
        <v>99.024000000000001</v>
      </c>
      <c r="J128" s="25"/>
    </row>
    <row r="129" spans="1:13" s="52" customFormat="1" x14ac:dyDescent="0.3">
      <c r="A129" s="116">
        <v>13.4</v>
      </c>
      <c r="B129" s="116" t="s">
        <v>78</v>
      </c>
      <c r="C129" s="117">
        <v>5</v>
      </c>
      <c r="D129" s="117">
        <v>0</v>
      </c>
      <c r="E129" s="118">
        <v>340840</v>
      </c>
      <c r="F129" s="118">
        <v>0</v>
      </c>
      <c r="G129" s="118">
        <f>F129*100/E129</f>
        <v>0</v>
      </c>
      <c r="H129" s="118">
        <f>E129-F129</f>
        <v>340840</v>
      </c>
      <c r="I129" s="118">
        <f>H129*100/E129</f>
        <v>100</v>
      </c>
      <c r="J129" s="116"/>
    </row>
    <row r="130" spans="1:13" s="52" customFormat="1" ht="17.100000000000001" customHeight="1" x14ac:dyDescent="0.3">
      <c r="A130" s="89">
        <v>14</v>
      </c>
      <c r="B130" s="88" t="s">
        <v>18</v>
      </c>
      <c r="C130" s="89">
        <v>70</v>
      </c>
      <c r="D130" s="89">
        <v>18</v>
      </c>
      <c r="E130" s="90">
        <v>5476610</v>
      </c>
      <c r="F130" s="90">
        <f>SUM(F131:F140)</f>
        <v>824710.53</v>
      </c>
      <c r="G130" s="90">
        <f t="shared" si="9"/>
        <v>15.058777784067152</v>
      </c>
      <c r="H130" s="90">
        <f t="shared" si="10"/>
        <v>4651899.47</v>
      </c>
      <c r="I130" s="90">
        <f t="shared" si="11"/>
        <v>84.941222215932854</v>
      </c>
      <c r="J130" s="88"/>
    </row>
    <row r="131" spans="1:13" s="52" customFormat="1" ht="17.100000000000001" customHeight="1" x14ac:dyDescent="0.3">
      <c r="A131" s="112">
        <v>14.1</v>
      </c>
      <c r="B131" s="112" t="s">
        <v>76</v>
      </c>
      <c r="C131" s="113">
        <v>3</v>
      </c>
      <c r="D131" s="113">
        <v>1</v>
      </c>
      <c r="E131" s="114">
        <v>45465</v>
      </c>
      <c r="F131" s="114">
        <v>30000</v>
      </c>
      <c r="G131" s="114">
        <f t="shared" ref="G131:G140" si="24">F131*100/E131</f>
        <v>65.984823490597165</v>
      </c>
      <c r="H131" s="114">
        <f t="shared" ref="H131:H140" si="25">E131-F131</f>
        <v>15465</v>
      </c>
      <c r="I131" s="114">
        <f t="shared" ref="I131:I140" si="26">H131*100/E131</f>
        <v>34.015176509402835</v>
      </c>
      <c r="J131" s="112"/>
      <c r="K131" s="105"/>
      <c r="L131" s="105"/>
      <c r="M131" s="105"/>
    </row>
    <row r="132" spans="1:13" ht="17.100000000000001" customHeight="1" x14ac:dyDescent="0.3">
      <c r="A132" s="25">
        <v>14.2</v>
      </c>
      <c r="B132" s="25" t="s">
        <v>45</v>
      </c>
      <c r="C132" s="115">
        <v>2</v>
      </c>
      <c r="D132" s="115">
        <v>1</v>
      </c>
      <c r="E132" s="28">
        <v>57068</v>
      </c>
      <c r="F132" s="28">
        <v>21900</v>
      </c>
      <c r="G132" s="28">
        <f t="shared" si="24"/>
        <v>38.375271605803604</v>
      </c>
      <c r="H132" s="28">
        <f t="shared" si="25"/>
        <v>35168</v>
      </c>
      <c r="I132" s="28">
        <f t="shared" si="26"/>
        <v>61.624728394196396</v>
      </c>
      <c r="J132" s="25"/>
      <c r="K132" s="105"/>
      <c r="L132" s="105"/>
      <c r="M132" s="105"/>
    </row>
    <row r="133" spans="1:13" s="52" customFormat="1" ht="17.100000000000001" customHeight="1" x14ac:dyDescent="0.3">
      <c r="A133" s="25">
        <v>14.3</v>
      </c>
      <c r="B133" s="25" t="s">
        <v>73</v>
      </c>
      <c r="C133" s="115">
        <v>4</v>
      </c>
      <c r="D133" s="115">
        <v>1</v>
      </c>
      <c r="E133" s="28">
        <v>57330</v>
      </c>
      <c r="F133" s="28">
        <v>10706</v>
      </c>
      <c r="G133" s="28">
        <f t="shared" si="24"/>
        <v>18.674341531484387</v>
      </c>
      <c r="H133" s="28">
        <f t="shared" si="25"/>
        <v>46624</v>
      </c>
      <c r="I133" s="28">
        <f t="shared" si="26"/>
        <v>81.325658468515613</v>
      </c>
      <c r="J133" s="25"/>
    </row>
    <row r="134" spans="1:13" s="52" customFormat="1" ht="17.100000000000001" customHeight="1" x14ac:dyDescent="0.3">
      <c r="A134" s="25">
        <v>14.4</v>
      </c>
      <c r="B134" s="25" t="s">
        <v>35</v>
      </c>
      <c r="C134" s="115">
        <v>41</v>
      </c>
      <c r="D134" s="115">
        <v>14</v>
      </c>
      <c r="E134" s="28">
        <v>5054969</v>
      </c>
      <c r="F134" s="28">
        <v>757379.53</v>
      </c>
      <c r="G134" s="28">
        <f t="shared" si="24"/>
        <v>14.982871902874182</v>
      </c>
      <c r="H134" s="28">
        <f t="shared" si="25"/>
        <v>4297589.47</v>
      </c>
      <c r="I134" s="28">
        <f t="shared" si="26"/>
        <v>85.01712809712582</v>
      </c>
      <c r="J134" s="25"/>
    </row>
    <row r="135" spans="1:13" s="52" customFormat="1" x14ac:dyDescent="0.3">
      <c r="A135" s="25">
        <v>14.5</v>
      </c>
      <c r="B135" s="25" t="s">
        <v>71</v>
      </c>
      <c r="C135" s="115">
        <v>4</v>
      </c>
      <c r="D135" s="115">
        <v>1</v>
      </c>
      <c r="E135" s="28">
        <v>57330</v>
      </c>
      <c r="F135" s="28">
        <v>4725</v>
      </c>
      <c r="G135" s="28">
        <f t="shared" si="24"/>
        <v>8.2417582417582409</v>
      </c>
      <c r="H135" s="28">
        <f t="shared" si="25"/>
        <v>52605</v>
      </c>
      <c r="I135" s="28">
        <f t="shared" si="26"/>
        <v>91.758241758241752</v>
      </c>
      <c r="J135" s="25"/>
    </row>
    <row r="136" spans="1:13" s="52" customFormat="1" ht="17.100000000000001" customHeight="1" x14ac:dyDescent="0.3">
      <c r="A136" s="25">
        <v>14.6</v>
      </c>
      <c r="B136" s="25" t="s">
        <v>67</v>
      </c>
      <c r="C136" s="115">
        <v>2</v>
      </c>
      <c r="D136" s="115">
        <v>0</v>
      </c>
      <c r="E136" s="28">
        <v>25000</v>
      </c>
      <c r="F136" s="28">
        <v>0</v>
      </c>
      <c r="G136" s="28">
        <f t="shared" si="24"/>
        <v>0</v>
      </c>
      <c r="H136" s="28">
        <f t="shared" si="25"/>
        <v>25000</v>
      </c>
      <c r="I136" s="28">
        <f t="shared" si="26"/>
        <v>100</v>
      </c>
      <c r="J136" s="25"/>
      <c r="K136" s="105"/>
      <c r="L136" s="105"/>
      <c r="M136" s="105"/>
    </row>
    <row r="137" spans="1:13" s="52" customFormat="1" ht="17.100000000000001" customHeight="1" x14ac:dyDescent="0.3">
      <c r="A137" s="25">
        <v>14.7</v>
      </c>
      <c r="B137" s="25" t="s">
        <v>68</v>
      </c>
      <c r="C137" s="115">
        <v>2</v>
      </c>
      <c r="D137" s="115">
        <v>0</v>
      </c>
      <c r="E137" s="28">
        <v>32500</v>
      </c>
      <c r="F137" s="28">
        <v>0</v>
      </c>
      <c r="G137" s="28">
        <f t="shared" si="24"/>
        <v>0</v>
      </c>
      <c r="H137" s="28">
        <f t="shared" si="25"/>
        <v>32500</v>
      </c>
      <c r="I137" s="28">
        <f t="shared" si="26"/>
        <v>100</v>
      </c>
      <c r="J137" s="25"/>
    </row>
    <row r="138" spans="1:13" s="52" customFormat="1" x14ac:dyDescent="0.3">
      <c r="A138" s="25">
        <v>14.8</v>
      </c>
      <c r="B138" s="25" t="s">
        <v>72</v>
      </c>
      <c r="C138" s="115">
        <v>3</v>
      </c>
      <c r="D138" s="115">
        <v>0</v>
      </c>
      <c r="E138" s="28">
        <v>53918</v>
      </c>
      <c r="F138" s="28">
        <v>0</v>
      </c>
      <c r="G138" s="28">
        <f t="shared" si="24"/>
        <v>0</v>
      </c>
      <c r="H138" s="28">
        <f t="shared" si="25"/>
        <v>53918</v>
      </c>
      <c r="I138" s="28">
        <f t="shared" si="26"/>
        <v>100</v>
      </c>
      <c r="J138" s="25"/>
    </row>
    <row r="139" spans="1:13" s="52" customFormat="1" ht="17.100000000000001" customHeight="1" x14ac:dyDescent="0.3">
      <c r="A139" s="25">
        <v>14.9</v>
      </c>
      <c r="B139" s="25" t="s">
        <v>74</v>
      </c>
      <c r="C139" s="115">
        <v>3</v>
      </c>
      <c r="D139" s="115">
        <v>0</v>
      </c>
      <c r="E139" s="28">
        <v>48090</v>
      </c>
      <c r="F139" s="28">
        <v>0</v>
      </c>
      <c r="G139" s="28">
        <f t="shared" si="24"/>
        <v>0</v>
      </c>
      <c r="H139" s="28">
        <f t="shared" si="25"/>
        <v>48090</v>
      </c>
      <c r="I139" s="28">
        <f t="shared" si="26"/>
        <v>100</v>
      </c>
      <c r="J139" s="25"/>
    </row>
    <row r="140" spans="1:13" ht="17.100000000000001" customHeight="1" x14ac:dyDescent="0.3">
      <c r="A140" s="120">
        <v>14.1</v>
      </c>
      <c r="B140" s="116" t="s">
        <v>75</v>
      </c>
      <c r="C140" s="117">
        <v>6</v>
      </c>
      <c r="D140" s="117">
        <v>0</v>
      </c>
      <c r="E140" s="118">
        <v>44940</v>
      </c>
      <c r="F140" s="118">
        <v>0</v>
      </c>
      <c r="G140" s="118">
        <f t="shared" si="24"/>
        <v>0</v>
      </c>
      <c r="H140" s="118">
        <f t="shared" si="25"/>
        <v>44940</v>
      </c>
      <c r="I140" s="118">
        <f t="shared" si="26"/>
        <v>100</v>
      </c>
      <c r="J140" s="116"/>
    </row>
    <row r="141" spans="1:13" s="52" customFormat="1" x14ac:dyDescent="0.3">
      <c r="A141" s="122" t="s">
        <v>29</v>
      </c>
      <c r="B141" s="123"/>
      <c r="C141" s="66">
        <f>SUM(C130,C125,C112,C105,C97,C84,C67,C62,C48,C44,C30,C19,C14,C7)</f>
        <v>495</v>
      </c>
      <c r="D141" s="66">
        <f t="shared" ref="D141:F141" si="27">SUM(D130,D125,D112,D105,D97,D84,D67,D62,D48,D44,D30,D19,D14,D7)</f>
        <v>219</v>
      </c>
      <c r="E141" s="67">
        <f t="shared" si="27"/>
        <v>172171002</v>
      </c>
      <c r="F141" s="67">
        <f t="shared" si="27"/>
        <v>61845497.079999998</v>
      </c>
      <c r="G141" s="67">
        <f t="shared" ref="G141" si="28">F141*100/E141</f>
        <v>35.920971802208598</v>
      </c>
      <c r="H141" s="67">
        <f t="shared" ref="H141" si="29">E141-F141</f>
        <v>110325504.92</v>
      </c>
      <c r="I141" s="67">
        <f t="shared" ref="I141" si="30">H141*100/E141</f>
        <v>64.079028197791402</v>
      </c>
      <c r="J141" s="68"/>
    </row>
    <row r="142" spans="1:13" s="52" customFormat="1" ht="18.75" customHeight="1" x14ac:dyDescent="0.3">
      <c r="A142" s="69" t="s">
        <v>14</v>
      </c>
      <c r="B142" s="136" t="s">
        <v>167</v>
      </c>
      <c r="C142" s="136"/>
      <c r="D142" s="136"/>
      <c r="E142" s="136"/>
      <c r="F142" s="136"/>
      <c r="G142" s="136"/>
      <c r="H142" s="136"/>
      <c r="I142" s="136"/>
      <c r="J142" s="136"/>
      <c r="K142" s="70">
        <f>2343270+144820</f>
        <v>2488090</v>
      </c>
      <c r="L142" s="70">
        <f>121108+8365</f>
        <v>129473</v>
      </c>
      <c r="M142" s="72">
        <f>K142+L142</f>
        <v>2617563</v>
      </c>
    </row>
    <row r="143" spans="1:13" s="52" customFormat="1" x14ac:dyDescent="0.3">
      <c r="A143" s="85"/>
      <c r="B143" s="86" t="s">
        <v>149</v>
      </c>
      <c r="C143" s="86"/>
      <c r="D143" s="86"/>
      <c r="E143" s="86"/>
      <c r="F143" s="86"/>
      <c r="G143" s="86"/>
      <c r="H143" s="86"/>
      <c r="I143" s="86"/>
      <c r="J143" s="86"/>
      <c r="K143" s="70"/>
      <c r="L143" s="70"/>
      <c r="M143" s="72"/>
    </row>
    <row r="144" spans="1:13" x14ac:dyDescent="0.3">
      <c r="A144" s="71"/>
      <c r="B144" s="137" t="s">
        <v>148</v>
      </c>
      <c r="C144" s="137"/>
      <c r="D144" s="137"/>
      <c r="E144" s="137"/>
      <c r="F144" s="137"/>
      <c r="G144" s="137"/>
      <c r="H144" s="137"/>
      <c r="I144" s="137"/>
      <c r="J144" s="137"/>
    </row>
    <row r="146" spans="5:5" x14ac:dyDescent="0.3">
      <c r="E146" s="17">
        <v>172171002</v>
      </c>
    </row>
    <row r="148" spans="5:5" x14ac:dyDescent="0.3">
      <c r="E148" s="17">
        <f>E141-E146</f>
        <v>0</v>
      </c>
    </row>
  </sheetData>
  <sortState ref="A58:M61">
    <sortCondition descending="1" ref="G137:G140"/>
  </sortState>
  <mergeCells count="11">
    <mergeCell ref="B142:J142"/>
    <mergeCell ref="B144:J144"/>
    <mergeCell ref="A141:B141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"/>
  <sheetViews>
    <sheetView showGridLines="0" view="pageBreakPreview" zoomScaleNormal="100" zoomScaleSheetLayoutView="100" workbookViewId="0">
      <selection activeCell="C19" sqref="C19"/>
    </sheetView>
  </sheetViews>
  <sheetFormatPr defaultRowHeight="18.75" x14ac:dyDescent="0.3"/>
  <cols>
    <col min="1" max="1" width="7" style="1" bestFit="1" customWidth="1"/>
    <col min="2" max="2" width="38" style="1" bestFit="1" customWidth="1"/>
    <col min="3" max="3" width="9.25" style="17" customWidth="1"/>
    <col min="4" max="4" width="14.125" style="17" customWidth="1"/>
    <col min="5" max="5" width="10.125" style="17" bestFit="1" customWidth="1"/>
    <col min="6" max="6" width="12" style="11" bestFit="1" customWidth="1"/>
    <col min="7" max="7" width="10.125" style="11" bestFit="1" customWidth="1"/>
    <col min="8" max="8" width="11" style="11" bestFit="1" customWidth="1"/>
    <col min="9" max="9" width="10.125" style="11" bestFit="1" customWidth="1"/>
    <col min="10" max="10" width="12.375" style="1" customWidth="1"/>
    <col min="11" max="16384" width="9" style="1"/>
  </cols>
  <sheetData>
    <row r="1" spans="1:10" ht="21" x14ac:dyDescent="0.35">
      <c r="A1" s="141" t="s">
        <v>147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1" customHeight="1" x14ac:dyDescent="0.3">
      <c r="A2" s="125" t="s">
        <v>150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21" x14ac:dyDescent="0.35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x14ac:dyDescent="0.3">
      <c r="A4" s="127" t="s">
        <v>2</v>
      </c>
      <c r="B4" s="127" t="s">
        <v>3</v>
      </c>
      <c r="C4" s="130" t="s">
        <v>33</v>
      </c>
      <c r="D4" s="46" t="s">
        <v>4</v>
      </c>
      <c r="E4" s="46" t="s">
        <v>7</v>
      </c>
      <c r="F4" s="47" t="s">
        <v>9</v>
      </c>
      <c r="G4" s="47" t="s">
        <v>11</v>
      </c>
      <c r="H4" s="133" t="s">
        <v>31</v>
      </c>
      <c r="I4" s="47" t="s">
        <v>11</v>
      </c>
      <c r="J4" s="127" t="s">
        <v>14</v>
      </c>
    </row>
    <row r="5" spans="1:10" x14ac:dyDescent="0.3">
      <c r="A5" s="128"/>
      <c r="B5" s="128"/>
      <c r="C5" s="131"/>
      <c r="D5" s="48" t="s">
        <v>5</v>
      </c>
      <c r="E5" s="48" t="s">
        <v>8</v>
      </c>
      <c r="F5" s="63" t="s">
        <v>151</v>
      </c>
      <c r="G5" s="49" t="s">
        <v>12</v>
      </c>
      <c r="H5" s="134"/>
      <c r="I5" s="49" t="s">
        <v>32</v>
      </c>
      <c r="J5" s="128"/>
    </row>
    <row r="6" spans="1:10" x14ac:dyDescent="0.3">
      <c r="A6" s="129"/>
      <c r="B6" s="129"/>
      <c r="C6" s="132"/>
      <c r="D6" s="50" t="s">
        <v>6</v>
      </c>
      <c r="E6" s="50"/>
      <c r="F6" s="51"/>
      <c r="G6" s="51"/>
      <c r="H6" s="135"/>
      <c r="I6" s="51"/>
      <c r="J6" s="129"/>
    </row>
    <row r="7" spans="1:10" x14ac:dyDescent="0.3">
      <c r="A7" s="18">
        <v>1</v>
      </c>
      <c r="B7" s="3" t="s">
        <v>15</v>
      </c>
      <c r="C7" s="12">
        <v>1</v>
      </c>
      <c r="D7" s="12">
        <v>1</v>
      </c>
      <c r="E7" s="13">
        <v>3656000</v>
      </c>
      <c r="F7" s="9">
        <f>F8</f>
        <v>2005702.64</v>
      </c>
      <c r="G7" s="9">
        <f t="shared" ref="G7:G9" si="0">F7*100/E7</f>
        <v>54.860575492341354</v>
      </c>
      <c r="H7" s="9">
        <f t="shared" ref="H7:H9" si="1">E7-F7</f>
        <v>1650297.36</v>
      </c>
      <c r="I7" s="9">
        <f t="shared" ref="I7:I9" si="2">H7*100/E7</f>
        <v>45.139424507658646</v>
      </c>
      <c r="J7" s="2"/>
    </row>
    <row r="8" spans="1:10" x14ac:dyDescent="0.3">
      <c r="A8" s="4">
        <v>1.1000000000000001</v>
      </c>
      <c r="B8" s="4" t="s">
        <v>144</v>
      </c>
      <c r="C8" s="14">
        <v>1</v>
      </c>
      <c r="D8" s="14">
        <v>1</v>
      </c>
      <c r="E8" s="15">
        <v>3656000</v>
      </c>
      <c r="F8" s="10">
        <f>1783523.64+ค่าจ้างเงินรายได้!G21+ค่าจ้างเงินรายได้!H21+ค่าจ้างเงินรายได้!C24</f>
        <v>2005702.64</v>
      </c>
      <c r="G8" s="10">
        <f t="shared" si="0"/>
        <v>54.860575492341354</v>
      </c>
      <c r="H8" s="10">
        <f t="shared" si="1"/>
        <v>1650297.36</v>
      </c>
      <c r="I8" s="10">
        <f t="shared" si="2"/>
        <v>45.139424507658646</v>
      </c>
      <c r="J8" s="4"/>
    </row>
    <row r="9" spans="1:10" x14ac:dyDescent="0.3">
      <c r="A9" s="139" t="s">
        <v>29</v>
      </c>
      <c r="B9" s="140"/>
      <c r="C9" s="16">
        <f>C7</f>
        <v>1</v>
      </c>
      <c r="D9" s="16">
        <f t="shared" ref="D9:E9" si="3">D7</f>
        <v>1</v>
      </c>
      <c r="E9" s="8">
        <f t="shared" si="3"/>
        <v>3656000</v>
      </c>
      <c r="F9" s="7">
        <f>F7</f>
        <v>2005702.64</v>
      </c>
      <c r="G9" s="7">
        <f t="shared" si="0"/>
        <v>54.860575492341354</v>
      </c>
      <c r="H9" s="7">
        <f t="shared" si="1"/>
        <v>1650297.36</v>
      </c>
      <c r="I9" s="7">
        <f t="shared" si="2"/>
        <v>45.139424507658646</v>
      </c>
      <c r="J9" s="5"/>
    </row>
    <row r="10" spans="1:10" s="65" customFormat="1" ht="18.75" customHeight="1" x14ac:dyDescent="0.3">
      <c r="A10" s="69" t="s">
        <v>14</v>
      </c>
      <c r="B10" s="138" t="s">
        <v>168</v>
      </c>
      <c r="C10" s="138"/>
      <c r="D10" s="138"/>
      <c r="E10" s="138"/>
      <c r="F10" s="138"/>
      <c r="G10" s="138"/>
      <c r="H10" s="138"/>
      <c r="I10" s="138"/>
      <c r="J10" s="138"/>
    </row>
    <row r="11" spans="1:10" x14ac:dyDescent="0.3">
      <c r="A11" s="71"/>
      <c r="B11" s="137" t="s">
        <v>148</v>
      </c>
      <c r="C11" s="137"/>
      <c r="D11" s="137"/>
      <c r="E11" s="137"/>
      <c r="F11" s="137"/>
      <c r="G11" s="137"/>
      <c r="H11" s="137"/>
      <c r="I11" s="137"/>
      <c r="J11" s="137"/>
    </row>
  </sheetData>
  <mergeCells count="11">
    <mergeCell ref="B10:J10"/>
    <mergeCell ref="B11:J11"/>
    <mergeCell ref="A9:B9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" right="0" top="0.98425196850393704" bottom="0.98425196850393704" header="0.51181102362204722" footer="0.51181102362204722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workbookViewId="0">
      <pane ySplit="3" topLeftCell="A7" activePane="bottomLeft" state="frozen"/>
      <selection pane="bottomLeft" activeCell="J9" sqref="J9"/>
    </sheetView>
  </sheetViews>
  <sheetFormatPr defaultRowHeight="18.75" x14ac:dyDescent="0.3"/>
  <cols>
    <col min="1" max="1" width="9" style="91"/>
    <col min="2" max="2" width="30.625" style="91" customWidth="1"/>
    <col min="3" max="3" width="10.875" style="91" bestFit="1" customWidth="1"/>
    <col min="4" max="4" width="10.125" style="91" bestFit="1" customWidth="1"/>
    <col min="5" max="5" width="9.625" style="91" bestFit="1" customWidth="1"/>
    <col min="6" max="6" width="10.125" style="91" bestFit="1" customWidth="1"/>
    <col min="7" max="7" width="9.625" style="91" bestFit="1" customWidth="1"/>
    <col min="8" max="11" width="9" style="91"/>
    <col min="12" max="12" width="12.625" style="91" bestFit="1" customWidth="1"/>
    <col min="13" max="16384" width="9" style="91"/>
  </cols>
  <sheetData>
    <row r="1" spans="1:12" x14ac:dyDescent="0.3">
      <c r="A1" s="143" t="s">
        <v>152</v>
      </c>
      <c r="B1" s="143"/>
      <c r="C1" s="143"/>
      <c r="D1" s="143"/>
      <c r="E1" s="143"/>
      <c r="F1" s="143"/>
      <c r="G1" s="143"/>
      <c r="H1" s="143"/>
    </row>
    <row r="2" spans="1:12" x14ac:dyDescent="0.3">
      <c r="A2" s="144" t="s">
        <v>2</v>
      </c>
      <c r="B2" s="144" t="s">
        <v>153</v>
      </c>
      <c r="C2" s="145" t="s">
        <v>154</v>
      </c>
      <c r="D2" s="145"/>
      <c r="E2" s="145" t="s">
        <v>21</v>
      </c>
      <c r="F2" s="145"/>
      <c r="G2" s="145" t="s">
        <v>155</v>
      </c>
      <c r="H2" s="145"/>
    </row>
    <row r="3" spans="1:12" x14ac:dyDescent="0.3">
      <c r="A3" s="144"/>
      <c r="B3" s="144"/>
      <c r="C3" s="92" t="s">
        <v>156</v>
      </c>
      <c r="D3" s="92" t="s">
        <v>157</v>
      </c>
      <c r="E3" s="92" t="s">
        <v>156</v>
      </c>
      <c r="F3" s="92" t="s">
        <v>157</v>
      </c>
      <c r="G3" s="92" t="s">
        <v>156</v>
      </c>
      <c r="H3" s="92" t="s">
        <v>157</v>
      </c>
    </row>
    <row r="4" spans="1:12" x14ac:dyDescent="0.3">
      <c r="A4" s="93">
        <v>1</v>
      </c>
      <c r="B4" s="94" t="s">
        <v>158</v>
      </c>
      <c r="C4" s="95">
        <v>24690</v>
      </c>
      <c r="D4" s="95">
        <v>1456</v>
      </c>
      <c r="E4" s="95"/>
      <c r="F4" s="95"/>
      <c r="G4" s="95">
        <v>197450</v>
      </c>
      <c r="H4" s="95">
        <v>11229</v>
      </c>
    </row>
    <row r="5" spans="1:12" x14ac:dyDescent="0.3">
      <c r="A5" s="96">
        <v>2</v>
      </c>
      <c r="B5" s="97" t="s">
        <v>23</v>
      </c>
      <c r="C5" s="98">
        <v>0</v>
      </c>
      <c r="D5" s="98">
        <v>0</v>
      </c>
      <c r="E5" s="98"/>
      <c r="F5" s="98"/>
      <c r="G5" s="98"/>
      <c r="H5" s="98"/>
    </row>
    <row r="6" spans="1:12" x14ac:dyDescent="0.3">
      <c r="A6" s="96">
        <v>3</v>
      </c>
      <c r="B6" s="97" t="s">
        <v>17</v>
      </c>
      <c r="C6" s="98">
        <v>31820</v>
      </c>
      <c r="D6" s="98">
        <v>1890</v>
      </c>
      <c r="E6" s="98"/>
      <c r="F6" s="98"/>
      <c r="G6" s="98"/>
      <c r="H6" s="98"/>
    </row>
    <row r="7" spans="1:12" x14ac:dyDescent="0.3">
      <c r="A7" s="96">
        <v>4</v>
      </c>
      <c r="B7" s="97" t="s">
        <v>26</v>
      </c>
      <c r="C7" s="98">
        <v>148023.22</v>
      </c>
      <c r="D7" s="98">
        <v>8578</v>
      </c>
      <c r="E7" s="98"/>
      <c r="F7" s="98"/>
      <c r="G7" s="98"/>
      <c r="H7" s="98"/>
    </row>
    <row r="8" spans="1:12" x14ac:dyDescent="0.3">
      <c r="A8" s="96">
        <v>5</v>
      </c>
      <c r="B8" s="97" t="s">
        <v>28</v>
      </c>
      <c r="C8" s="98">
        <v>20430</v>
      </c>
      <c r="D8" s="98">
        <v>1172</v>
      </c>
      <c r="E8" s="98"/>
      <c r="F8" s="98"/>
      <c r="G8" s="98"/>
      <c r="H8" s="98"/>
      <c r="L8" s="11"/>
    </row>
    <row r="9" spans="1:12" x14ac:dyDescent="0.3">
      <c r="A9" s="96">
        <v>6</v>
      </c>
      <c r="B9" s="97" t="s">
        <v>159</v>
      </c>
      <c r="C9" s="98">
        <v>562310</v>
      </c>
      <c r="D9" s="98">
        <v>20234</v>
      </c>
      <c r="E9" s="98"/>
      <c r="F9" s="98"/>
      <c r="G9" s="98"/>
      <c r="H9" s="98"/>
      <c r="L9" s="11"/>
    </row>
    <row r="10" spans="1:12" x14ac:dyDescent="0.3">
      <c r="A10" s="96">
        <v>7</v>
      </c>
      <c r="B10" s="97" t="s">
        <v>160</v>
      </c>
      <c r="C10" s="98">
        <v>9970</v>
      </c>
      <c r="D10" s="98">
        <v>574</v>
      </c>
      <c r="E10" s="98"/>
      <c r="F10" s="98"/>
      <c r="G10" s="98"/>
      <c r="H10" s="98"/>
      <c r="L10" s="11"/>
    </row>
    <row r="11" spans="1:12" x14ac:dyDescent="0.3">
      <c r="A11" s="96">
        <v>8</v>
      </c>
      <c r="B11" s="97" t="s">
        <v>22</v>
      </c>
      <c r="C11" s="98">
        <v>50030</v>
      </c>
      <c r="D11" s="98">
        <v>2954</v>
      </c>
      <c r="E11" s="98"/>
      <c r="F11" s="98"/>
      <c r="G11" s="98"/>
      <c r="H11" s="98"/>
      <c r="L11" s="11"/>
    </row>
    <row r="12" spans="1:12" x14ac:dyDescent="0.3">
      <c r="A12" s="96">
        <v>9</v>
      </c>
      <c r="B12" s="97" t="s">
        <v>19</v>
      </c>
      <c r="C12" s="98">
        <v>24320</v>
      </c>
      <c r="D12" s="98">
        <v>1442</v>
      </c>
      <c r="E12" s="98"/>
      <c r="F12" s="98"/>
      <c r="G12" s="98"/>
      <c r="H12" s="98"/>
      <c r="L12" s="70">
        <v>220018576.21000001</v>
      </c>
    </row>
    <row r="13" spans="1:12" x14ac:dyDescent="0.3">
      <c r="A13" s="96">
        <v>10</v>
      </c>
      <c r="B13" s="97" t="s">
        <v>24</v>
      </c>
      <c r="C13" s="98">
        <v>24980</v>
      </c>
      <c r="D13" s="98">
        <v>1474</v>
      </c>
      <c r="E13" s="98"/>
      <c r="F13" s="98"/>
      <c r="G13" s="98"/>
      <c r="H13" s="98"/>
      <c r="L13" s="11">
        <v>1113000</v>
      </c>
    </row>
    <row r="14" spans="1:12" x14ac:dyDescent="0.3">
      <c r="A14" s="96">
        <v>11</v>
      </c>
      <c r="B14" s="97" t="s">
        <v>15</v>
      </c>
      <c r="C14" s="98">
        <v>1086080</v>
      </c>
      <c r="D14" s="98">
        <v>63344</v>
      </c>
      <c r="E14" s="98"/>
      <c r="F14" s="98"/>
      <c r="G14" s="98"/>
      <c r="H14" s="98"/>
      <c r="L14" s="11">
        <v>582000</v>
      </c>
    </row>
    <row r="15" spans="1:12" x14ac:dyDescent="0.3">
      <c r="A15" s="96">
        <v>12</v>
      </c>
      <c r="B15" s="97" t="s">
        <v>161</v>
      </c>
      <c r="C15" s="98">
        <v>26390</v>
      </c>
      <c r="D15" s="98">
        <v>1545</v>
      </c>
      <c r="E15" s="98"/>
      <c r="F15" s="98"/>
      <c r="G15" s="98"/>
      <c r="H15" s="98"/>
      <c r="L15" s="11">
        <v>220000</v>
      </c>
    </row>
    <row r="16" spans="1:12" x14ac:dyDescent="0.3">
      <c r="A16" s="96">
        <v>13</v>
      </c>
      <c r="B16" s="97" t="s">
        <v>25</v>
      </c>
      <c r="C16" s="98">
        <v>48470</v>
      </c>
      <c r="D16" s="98">
        <v>2799</v>
      </c>
      <c r="E16" s="98"/>
      <c r="F16" s="98"/>
      <c r="G16" s="98"/>
      <c r="H16" s="98"/>
      <c r="L16" s="70">
        <f>L13+L14+L15</f>
        <v>1915000</v>
      </c>
    </row>
    <row r="17" spans="1:12" x14ac:dyDescent="0.3">
      <c r="A17" s="96">
        <v>14</v>
      </c>
      <c r="B17" s="97" t="s">
        <v>20</v>
      </c>
      <c r="C17" s="98">
        <v>16390</v>
      </c>
      <c r="D17" s="98">
        <v>970</v>
      </c>
      <c r="E17" s="98"/>
      <c r="F17" s="98"/>
      <c r="G17" s="98"/>
      <c r="H17" s="98"/>
      <c r="L17" s="104">
        <f>L12-L16</f>
        <v>218103576.21000001</v>
      </c>
    </row>
    <row r="18" spans="1:12" x14ac:dyDescent="0.3">
      <c r="A18" s="96">
        <v>15</v>
      </c>
      <c r="B18" s="97" t="s">
        <v>16</v>
      </c>
      <c r="C18" s="98">
        <v>0</v>
      </c>
      <c r="D18" s="98">
        <v>0</v>
      </c>
      <c r="E18" s="98"/>
      <c r="F18" s="98"/>
      <c r="G18" s="98"/>
      <c r="H18" s="98"/>
    </row>
    <row r="19" spans="1:12" x14ac:dyDescent="0.3">
      <c r="A19" s="96">
        <v>16</v>
      </c>
      <c r="B19" s="97" t="s">
        <v>162</v>
      </c>
      <c r="C19" s="98"/>
      <c r="D19" s="98"/>
      <c r="E19" s="98">
        <v>107750</v>
      </c>
      <c r="F19" s="98">
        <v>6183</v>
      </c>
      <c r="G19" s="98"/>
      <c r="H19" s="98"/>
    </row>
    <row r="20" spans="1:12" x14ac:dyDescent="0.3">
      <c r="A20" s="99">
        <v>17</v>
      </c>
      <c r="B20" s="100" t="s">
        <v>163</v>
      </c>
      <c r="C20" s="101"/>
      <c r="D20" s="101"/>
      <c r="E20" s="101">
        <v>121500</v>
      </c>
      <c r="F20" s="101">
        <v>0</v>
      </c>
      <c r="G20" s="101"/>
      <c r="H20" s="101"/>
    </row>
    <row r="21" spans="1:12" x14ac:dyDescent="0.3">
      <c r="A21" s="102"/>
      <c r="B21" s="102" t="s">
        <v>29</v>
      </c>
      <c r="C21" s="103">
        <f>SUM(C4:C20)</f>
        <v>2073903.22</v>
      </c>
      <c r="D21" s="103">
        <f t="shared" ref="D21:H21" si="0">SUM(D4:D20)</f>
        <v>108432</v>
      </c>
      <c r="E21" s="103">
        <f t="shared" si="0"/>
        <v>229250</v>
      </c>
      <c r="F21" s="103">
        <f t="shared" si="0"/>
        <v>6183</v>
      </c>
      <c r="G21" s="103">
        <f t="shared" si="0"/>
        <v>197450</v>
      </c>
      <c r="H21" s="103">
        <f t="shared" si="0"/>
        <v>11229</v>
      </c>
    </row>
    <row r="22" spans="1:12" x14ac:dyDescent="0.3">
      <c r="C22" s="11"/>
      <c r="D22" s="11"/>
      <c r="E22" s="11"/>
      <c r="F22" s="11"/>
      <c r="G22" s="11"/>
      <c r="H22" s="11"/>
    </row>
    <row r="23" spans="1:12" x14ac:dyDescent="0.3">
      <c r="B23" s="94" t="s">
        <v>164</v>
      </c>
      <c r="C23" s="95">
        <v>299576.77</v>
      </c>
      <c r="D23" s="95"/>
      <c r="E23" s="11"/>
      <c r="F23" s="11"/>
      <c r="G23" s="11"/>
      <c r="H23" s="11"/>
    </row>
    <row r="24" spans="1:12" x14ac:dyDescent="0.3">
      <c r="B24" s="97" t="s">
        <v>165</v>
      </c>
      <c r="C24" s="98">
        <v>13500</v>
      </c>
      <c r="D24" s="98"/>
      <c r="E24" s="11"/>
      <c r="F24" s="11"/>
      <c r="G24" s="11"/>
      <c r="H24" s="11"/>
    </row>
    <row r="25" spans="1:12" x14ac:dyDescent="0.3">
      <c r="B25" s="100" t="s">
        <v>166</v>
      </c>
      <c r="C25" s="101">
        <v>35010</v>
      </c>
      <c r="D25" s="101">
        <v>1976</v>
      </c>
      <c r="E25" s="11"/>
      <c r="F25" s="11"/>
      <c r="G25" s="11"/>
      <c r="H25" s="11"/>
    </row>
    <row r="26" spans="1:12" x14ac:dyDescent="0.3">
      <c r="C26" s="11"/>
      <c r="D26" s="11"/>
      <c r="E26" s="11"/>
      <c r="F26" s="11"/>
      <c r="G26" s="11"/>
      <c r="H26" s="11"/>
    </row>
    <row r="27" spans="1:12" x14ac:dyDescent="0.3">
      <c r="C27" s="11"/>
      <c r="D27" s="11"/>
      <c r="E27" s="11"/>
      <c r="F27" s="11"/>
      <c r="G27" s="11"/>
      <c r="H27" s="11"/>
    </row>
    <row r="28" spans="1:12" x14ac:dyDescent="0.3">
      <c r="C28" s="11"/>
      <c r="D28" s="11"/>
      <c r="E28" s="11"/>
      <c r="F28" s="11"/>
      <c r="G28" s="11"/>
      <c r="H28" s="11"/>
    </row>
    <row r="29" spans="1:12" x14ac:dyDescent="0.3">
      <c r="C29" s="11"/>
      <c r="D29" s="11"/>
      <c r="E29" s="11"/>
      <c r="F29" s="11"/>
      <c r="G29" s="11"/>
      <c r="H29" s="11"/>
    </row>
    <row r="30" spans="1:12" x14ac:dyDescent="0.3">
      <c r="C30" s="11"/>
      <c r="D30" s="11"/>
      <c r="E30" s="11"/>
      <c r="F30" s="11"/>
      <c r="G30" s="11"/>
      <c r="H30" s="11"/>
    </row>
    <row r="31" spans="1:12" x14ac:dyDescent="0.3">
      <c r="C31" s="11"/>
      <c r="D31" s="11"/>
      <c r="E31" s="11"/>
      <c r="F31" s="11"/>
      <c r="G31" s="11"/>
      <c r="H31" s="11"/>
    </row>
    <row r="32" spans="1:12" x14ac:dyDescent="0.3">
      <c r="C32" s="11"/>
      <c r="D32" s="11"/>
      <c r="E32" s="11"/>
      <c r="F32" s="11"/>
      <c r="G32" s="11"/>
      <c r="H32" s="11"/>
    </row>
    <row r="33" spans="3:8" x14ac:dyDescent="0.3">
      <c r="C33" s="11"/>
      <c r="D33" s="11"/>
      <c r="E33" s="11"/>
      <c r="F33" s="11"/>
      <c r="G33" s="11"/>
      <c r="H33" s="11"/>
    </row>
  </sheetData>
  <mergeCells count="6">
    <mergeCell ref="A1:H1"/>
    <mergeCell ref="A2:A3"/>
    <mergeCell ref="B2:B3"/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view="pageBreakPreview" zoomScaleNormal="100" zoomScaleSheetLayoutView="100" workbookViewId="0">
      <selection activeCell="N6" sqref="N6"/>
    </sheetView>
  </sheetViews>
  <sheetFormatPr defaultRowHeight="18.75" x14ac:dyDescent="0.3"/>
  <cols>
    <col min="1" max="1" width="7.375" style="1" customWidth="1"/>
    <col min="2" max="2" width="27.25" style="1" bestFit="1" customWidth="1"/>
    <col min="3" max="3" width="6.375" style="17" bestFit="1" customWidth="1"/>
    <col min="4" max="4" width="11.5" style="17" bestFit="1" customWidth="1"/>
    <col min="5" max="5" width="10.75" style="17" customWidth="1"/>
    <col min="6" max="6" width="13" style="11" customWidth="1"/>
    <col min="7" max="7" width="10.125" style="11" bestFit="1" customWidth="1"/>
    <col min="8" max="8" width="14" style="11" bestFit="1" customWidth="1"/>
    <col min="9" max="9" width="10.125" style="11" bestFit="1" customWidth="1"/>
    <col min="10" max="10" width="7" style="1" bestFit="1" customWidth="1"/>
    <col min="11" max="16384" width="9" style="1"/>
  </cols>
  <sheetData>
    <row r="1" spans="1:12" ht="21" x14ac:dyDescent="0.35">
      <c r="A1" s="141" t="s">
        <v>34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2" ht="21" x14ac:dyDescent="0.35">
      <c r="A2" s="141" t="s">
        <v>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2" ht="21" x14ac:dyDescent="0.35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2" x14ac:dyDescent="0.3">
      <c r="A4" s="146" t="s">
        <v>2</v>
      </c>
      <c r="B4" s="146" t="s">
        <v>3</v>
      </c>
      <c r="C4" s="149" t="s">
        <v>33</v>
      </c>
      <c r="D4" s="22" t="s">
        <v>4</v>
      </c>
      <c r="E4" s="22" t="s">
        <v>7</v>
      </c>
      <c r="F4" s="19" t="s">
        <v>9</v>
      </c>
      <c r="G4" s="19" t="s">
        <v>11</v>
      </c>
      <c r="H4" s="152" t="s">
        <v>13</v>
      </c>
      <c r="I4" s="19" t="s">
        <v>11</v>
      </c>
      <c r="J4" s="146" t="s">
        <v>14</v>
      </c>
    </row>
    <row r="5" spans="1:12" x14ac:dyDescent="0.3">
      <c r="A5" s="147"/>
      <c r="B5" s="147"/>
      <c r="C5" s="150"/>
      <c r="D5" s="23" t="s">
        <v>5</v>
      </c>
      <c r="E5" s="23" t="s">
        <v>8</v>
      </c>
      <c r="F5" s="20" t="s">
        <v>10</v>
      </c>
      <c r="G5" s="20" t="s">
        <v>12</v>
      </c>
      <c r="H5" s="153"/>
      <c r="I5" s="20" t="s">
        <v>32</v>
      </c>
      <c r="J5" s="147"/>
    </row>
    <row r="6" spans="1:12" x14ac:dyDescent="0.3">
      <c r="A6" s="148"/>
      <c r="B6" s="148"/>
      <c r="C6" s="151"/>
      <c r="D6" s="24" t="s">
        <v>6</v>
      </c>
      <c r="E6" s="24"/>
      <c r="F6" s="21"/>
      <c r="G6" s="21"/>
      <c r="H6" s="154"/>
      <c r="I6" s="21"/>
      <c r="J6" s="148"/>
    </row>
    <row r="7" spans="1:12" x14ac:dyDescent="0.3">
      <c r="A7" s="39">
        <v>1</v>
      </c>
      <c r="B7" s="40" t="s">
        <v>15</v>
      </c>
      <c r="C7" s="41">
        <f>C8+C9</f>
        <v>26</v>
      </c>
      <c r="D7" s="41">
        <f t="shared" ref="D7:E7" si="0">D8+D9</f>
        <v>11</v>
      </c>
      <c r="E7" s="42">
        <f t="shared" si="0"/>
        <v>327413815</v>
      </c>
      <c r="F7" s="43">
        <f>F8+F9</f>
        <v>134559885.50999999</v>
      </c>
      <c r="G7" s="43">
        <f t="shared" ref="G7:G36" si="1">F7*100/E7</f>
        <v>41.097803252437593</v>
      </c>
      <c r="H7" s="43">
        <f t="shared" ref="H7:H36" si="2">E7-F7</f>
        <v>192853929.49000001</v>
      </c>
      <c r="I7" s="43">
        <f t="shared" ref="I7:I36" si="3">H7*100/E7</f>
        <v>58.902196747562407</v>
      </c>
      <c r="J7" s="40"/>
    </row>
    <row r="8" spans="1:12" x14ac:dyDescent="0.3">
      <c r="A8" s="25"/>
      <c r="B8" s="44" t="s">
        <v>37</v>
      </c>
      <c r="C8" s="26">
        <v>25</v>
      </c>
      <c r="D8" s="26">
        <v>11</v>
      </c>
      <c r="E8" s="27">
        <v>327383815</v>
      </c>
      <c r="F8" s="28">
        <f>124555928.49+10003957.02</f>
        <v>134559885.50999999</v>
      </c>
      <c r="G8" s="28">
        <f>F8*100/E8</f>
        <v>41.101569272751007</v>
      </c>
      <c r="H8" s="28">
        <f t="shared" si="2"/>
        <v>192823929.49000001</v>
      </c>
      <c r="I8" s="28">
        <f t="shared" si="3"/>
        <v>58.898430727248993</v>
      </c>
      <c r="J8" s="25"/>
      <c r="L8" s="45">
        <f>F8-แผ่นดิน!F77</f>
        <v>134415526.50999999</v>
      </c>
    </row>
    <row r="9" spans="1:12" x14ac:dyDescent="0.3">
      <c r="A9" s="25"/>
      <c r="B9" s="44" t="s">
        <v>35</v>
      </c>
      <c r="C9" s="26">
        <v>1</v>
      </c>
      <c r="D9" s="26">
        <v>0</v>
      </c>
      <c r="E9" s="27">
        <v>30000</v>
      </c>
      <c r="F9" s="28">
        <v>0</v>
      </c>
      <c r="G9" s="28">
        <f t="shared" si="1"/>
        <v>0</v>
      </c>
      <c r="H9" s="28">
        <f t="shared" si="2"/>
        <v>30000</v>
      </c>
      <c r="I9" s="28">
        <f t="shared" si="3"/>
        <v>100</v>
      </c>
      <c r="J9" s="25"/>
    </row>
    <row r="10" spans="1:12" x14ac:dyDescent="0.3">
      <c r="A10" s="29">
        <v>2</v>
      </c>
      <c r="B10" s="30" t="s">
        <v>26</v>
      </c>
      <c r="C10" s="31">
        <v>6</v>
      </c>
      <c r="D10" s="31">
        <v>1</v>
      </c>
      <c r="E10" s="32">
        <v>420000</v>
      </c>
      <c r="F10" s="33">
        <v>69999.77</v>
      </c>
      <c r="G10" s="33">
        <f t="shared" si="1"/>
        <v>16.666611904761904</v>
      </c>
      <c r="H10" s="33">
        <f t="shared" si="2"/>
        <v>350000.23</v>
      </c>
      <c r="I10" s="33">
        <f t="shared" si="3"/>
        <v>83.333388095238092</v>
      </c>
      <c r="J10" s="30"/>
    </row>
    <row r="11" spans="1:12" hidden="1" x14ac:dyDescent="0.3">
      <c r="A11" s="30"/>
      <c r="B11" s="30" t="s">
        <v>35</v>
      </c>
      <c r="C11" s="31">
        <v>6</v>
      </c>
      <c r="D11" s="31">
        <v>1</v>
      </c>
      <c r="E11" s="32">
        <v>420000</v>
      </c>
      <c r="F11" s="33">
        <v>69999.77</v>
      </c>
      <c r="G11" s="33">
        <f t="shared" si="1"/>
        <v>16.666611904761904</v>
      </c>
      <c r="H11" s="33">
        <f t="shared" si="2"/>
        <v>350000.23</v>
      </c>
      <c r="I11" s="33">
        <f t="shared" si="3"/>
        <v>83.333388095238092</v>
      </c>
      <c r="J11" s="30"/>
    </row>
    <row r="12" spans="1:12" x14ac:dyDescent="0.3">
      <c r="A12" s="29">
        <v>3</v>
      </c>
      <c r="B12" s="30" t="s">
        <v>16</v>
      </c>
      <c r="C12" s="31">
        <v>1</v>
      </c>
      <c r="D12" s="31">
        <v>0</v>
      </c>
      <c r="E12" s="32">
        <v>300000</v>
      </c>
      <c r="F12" s="33">
        <v>0</v>
      </c>
      <c r="G12" s="33">
        <f t="shared" si="1"/>
        <v>0</v>
      </c>
      <c r="H12" s="33">
        <f t="shared" si="2"/>
        <v>300000</v>
      </c>
      <c r="I12" s="33">
        <f t="shared" si="3"/>
        <v>100</v>
      </c>
      <c r="J12" s="30"/>
    </row>
    <row r="13" spans="1:12" hidden="1" x14ac:dyDescent="0.3">
      <c r="A13" s="30"/>
      <c r="B13" s="30" t="s">
        <v>35</v>
      </c>
      <c r="C13" s="31">
        <v>1</v>
      </c>
      <c r="D13" s="31">
        <v>0</v>
      </c>
      <c r="E13" s="32">
        <v>300000</v>
      </c>
      <c r="F13" s="33">
        <v>0</v>
      </c>
      <c r="G13" s="33">
        <f t="shared" si="1"/>
        <v>0</v>
      </c>
      <c r="H13" s="33">
        <f t="shared" si="2"/>
        <v>300000</v>
      </c>
      <c r="I13" s="33">
        <f t="shared" si="3"/>
        <v>100</v>
      </c>
      <c r="J13" s="30"/>
    </row>
    <row r="14" spans="1:12" x14ac:dyDescent="0.3">
      <c r="A14" s="29">
        <v>4</v>
      </c>
      <c r="B14" s="30" t="s">
        <v>17</v>
      </c>
      <c r="C14" s="31">
        <v>5</v>
      </c>
      <c r="D14" s="31">
        <v>0</v>
      </c>
      <c r="E14" s="32">
        <v>460000</v>
      </c>
      <c r="F14" s="33">
        <v>0</v>
      </c>
      <c r="G14" s="33">
        <f t="shared" si="1"/>
        <v>0</v>
      </c>
      <c r="H14" s="33">
        <f t="shared" si="2"/>
        <v>460000</v>
      </c>
      <c r="I14" s="33">
        <f t="shared" si="3"/>
        <v>100</v>
      </c>
      <c r="J14" s="30"/>
    </row>
    <row r="15" spans="1:12" hidden="1" x14ac:dyDescent="0.3">
      <c r="A15" s="30"/>
      <c r="B15" s="30" t="s">
        <v>35</v>
      </c>
      <c r="C15" s="31">
        <v>5</v>
      </c>
      <c r="D15" s="31">
        <v>0</v>
      </c>
      <c r="E15" s="32">
        <v>460000</v>
      </c>
      <c r="F15" s="33">
        <v>0</v>
      </c>
      <c r="G15" s="33">
        <f t="shared" si="1"/>
        <v>0</v>
      </c>
      <c r="H15" s="33">
        <f t="shared" si="2"/>
        <v>460000</v>
      </c>
      <c r="I15" s="33">
        <f t="shared" si="3"/>
        <v>100</v>
      </c>
      <c r="J15" s="30"/>
    </row>
    <row r="16" spans="1:12" x14ac:dyDescent="0.3">
      <c r="A16" s="29">
        <v>5</v>
      </c>
      <c r="B16" s="30" t="s">
        <v>18</v>
      </c>
      <c r="C16" s="31">
        <v>9</v>
      </c>
      <c r="D16" s="31">
        <v>0</v>
      </c>
      <c r="E16" s="32">
        <v>550200</v>
      </c>
      <c r="F16" s="33">
        <v>0</v>
      </c>
      <c r="G16" s="33">
        <f t="shared" si="1"/>
        <v>0</v>
      </c>
      <c r="H16" s="33">
        <f t="shared" si="2"/>
        <v>550200</v>
      </c>
      <c r="I16" s="33">
        <f t="shared" si="3"/>
        <v>100</v>
      </c>
      <c r="J16" s="30"/>
    </row>
    <row r="17" spans="1:10" hidden="1" x14ac:dyDescent="0.3">
      <c r="A17" s="30"/>
      <c r="B17" s="30" t="s">
        <v>35</v>
      </c>
      <c r="C17" s="31">
        <v>9</v>
      </c>
      <c r="D17" s="31">
        <v>0</v>
      </c>
      <c r="E17" s="32">
        <v>550200</v>
      </c>
      <c r="F17" s="33">
        <v>0</v>
      </c>
      <c r="G17" s="33">
        <f t="shared" si="1"/>
        <v>0</v>
      </c>
      <c r="H17" s="33">
        <f t="shared" si="2"/>
        <v>550200</v>
      </c>
      <c r="I17" s="33">
        <f t="shared" si="3"/>
        <v>100</v>
      </c>
      <c r="J17" s="30"/>
    </row>
    <row r="18" spans="1:10" x14ac:dyDescent="0.3">
      <c r="A18" s="29">
        <v>6</v>
      </c>
      <c r="B18" s="30" t="s">
        <v>19</v>
      </c>
      <c r="C18" s="31">
        <v>12</v>
      </c>
      <c r="D18" s="31">
        <v>0</v>
      </c>
      <c r="E18" s="32">
        <v>710000</v>
      </c>
      <c r="F18" s="33">
        <v>0</v>
      </c>
      <c r="G18" s="33">
        <f t="shared" si="1"/>
        <v>0</v>
      </c>
      <c r="H18" s="33">
        <f t="shared" si="2"/>
        <v>710000</v>
      </c>
      <c r="I18" s="33">
        <f t="shared" si="3"/>
        <v>100</v>
      </c>
      <c r="J18" s="30"/>
    </row>
    <row r="19" spans="1:10" hidden="1" x14ac:dyDescent="0.3">
      <c r="A19" s="30"/>
      <c r="B19" s="30" t="s">
        <v>35</v>
      </c>
      <c r="C19" s="31">
        <v>12</v>
      </c>
      <c r="D19" s="31">
        <v>0</v>
      </c>
      <c r="E19" s="32">
        <v>710000</v>
      </c>
      <c r="F19" s="33">
        <v>0</v>
      </c>
      <c r="G19" s="33">
        <f t="shared" si="1"/>
        <v>0</v>
      </c>
      <c r="H19" s="33">
        <f t="shared" si="2"/>
        <v>710000</v>
      </c>
      <c r="I19" s="33">
        <f t="shared" si="3"/>
        <v>100</v>
      </c>
      <c r="J19" s="30"/>
    </row>
    <row r="20" spans="1:10" x14ac:dyDescent="0.3">
      <c r="A20" s="29">
        <v>7</v>
      </c>
      <c r="B20" s="30" t="s">
        <v>20</v>
      </c>
      <c r="C20" s="31">
        <v>11</v>
      </c>
      <c r="D20" s="31">
        <v>0</v>
      </c>
      <c r="E20" s="32">
        <v>590000</v>
      </c>
      <c r="F20" s="33">
        <v>0</v>
      </c>
      <c r="G20" s="33">
        <f t="shared" si="1"/>
        <v>0</v>
      </c>
      <c r="H20" s="33">
        <f t="shared" si="2"/>
        <v>590000</v>
      </c>
      <c r="I20" s="33">
        <f t="shared" si="3"/>
        <v>100</v>
      </c>
      <c r="J20" s="30"/>
    </row>
    <row r="21" spans="1:10" hidden="1" x14ac:dyDescent="0.3">
      <c r="A21" s="30"/>
      <c r="B21" s="30" t="s">
        <v>35</v>
      </c>
      <c r="C21" s="31">
        <v>11</v>
      </c>
      <c r="D21" s="31">
        <v>0</v>
      </c>
      <c r="E21" s="32">
        <v>590000</v>
      </c>
      <c r="F21" s="33">
        <v>0</v>
      </c>
      <c r="G21" s="33">
        <f t="shared" si="1"/>
        <v>0</v>
      </c>
      <c r="H21" s="33">
        <f t="shared" si="2"/>
        <v>590000</v>
      </c>
      <c r="I21" s="33">
        <f t="shared" si="3"/>
        <v>100</v>
      </c>
      <c r="J21" s="30"/>
    </row>
    <row r="22" spans="1:10" x14ac:dyDescent="0.3">
      <c r="A22" s="29">
        <v>8</v>
      </c>
      <c r="B22" s="30" t="s">
        <v>21</v>
      </c>
      <c r="C22" s="31">
        <v>2</v>
      </c>
      <c r="D22" s="31">
        <v>0</v>
      </c>
      <c r="E22" s="32">
        <v>128225</v>
      </c>
      <c r="F22" s="33">
        <v>0</v>
      </c>
      <c r="G22" s="33">
        <f t="shared" si="1"/>
        <v>0</v>
      </c>
      <c r="H22" s="33">
        <f t="shared" si="2"/>
        <v>128225</v>
      </c>
      <c r="I22" s="33">
        <f t="shared" si="3"/>
        <v>100</v>
      </c>
      <c r="J22" s="30"/>
    </row>
    <row r="23" spans="1:10" hidden="1" x14ac:dyDescent="0.3">
      <c r="A23" s="30"/>
      <c r="B23" s="30" t="s">
        <v>35</v>
      </c>
      <c r="C23" s="31">
        <v>2</v>
      </c>
      <c r="D23" s="31">
        <v>0</v>
      </c>
      <c r="E23" s="32">
        <v>128225</v>
      </c>
      <c r="F23" s="33">
        <v>0</v>
      </c>
      <c r="G23" s="33">
        <f t="shared" si="1"/>
        <v>0</v>
      </c>
      <c r="H23" s="33">
        <f t="shared" si="2"/>
        <v>128225</v>
      </c>
      <c r="I23" s="33">
        <f t="shared" si="3"/>
        <v>100</v>
      </c>
      <c r="J23" s="30"/>
    </row>
    <row r="24" spans="1:10" x14ac:dyDescent="0.3">
      <c r="A24" s="29">
        <v>9</v>
      </c>
      <c r="B24" s="30" t="s">
        <v>22</v>
      </c>
      <c r="C24" s="31">
        <v>7</v>
      </c>
      <c r="D24" s="31">
        <v>0</v>
      </c>
      <c r="E24" s="32">
        <v>550000</v>
      </c>
      <c r="F24" s="33">
        <v>0</v>
      </c>
      <c r="G24" s="33">
        <f t="shared" si="1"/>
        <v>0</v>
      </c>
      <c r="H24" s="33">
        <f t="shared" si="2"/>
        <v>550000</v>
      </c>
      <c r="I24" s="33">
        <f t="shared" si="3"/>
        <v>100</v>
      </c>
      <c r="J24" s="30"/>
    </row>
    <row r="25" spans="1:10" hidden="1" x14ac:dyDescent="0.3">
      <c r="A25" s="30"/>
      <c r="B25" s="30" t="s">
        <v>35</v>
      </c>
      <c r="C25" s="31">
        <v>7</v>
      </c>
      <c r="D25" s="31">
        <v>0</v>
      </c>
      <c r="E25" s="32">
        <v>550000</v>
      </c>
      <c r="F25" s="33">
        <v>0</v>
      </c>
      <c r="G25" s="33">
        <f t="shared" si="1"/>
        <v>0</v>
      </c>
      <c r="H25" s="33">
        <f t="shared" si="2"/>
        <v>550000</v>
      </c>
      <c r="I25" s="33">
        <f t="shared" si="3"/>
        <v>100</v>
      </c>
      <c r="J25" s="30"/>
    </row>
    <row r="26" spans="1:10" x14ac:dyDescent="0.3">
      <c r="A26" s="29">
        <v>10</v>
      </c>
      <c r="B26" s="30" t="s">
        <v>23</v>
      </c>
      <c r="C26" s="31">
        <v>6</v>
      </c>
      <c r="D26" s="31">
        <v>0</v>
      </c>
      <c r="E26" s="32">
        <v>719900</v>
      </c>
      <c r="F26" s="33">
        <v>0</v>
      </c>
      <c r="G26" s="33">
        <f t="shared" si="1"/>
        <v>0</v>
      </c>
      <c r="H26" s="33">
        <f t="shared" si="2"/>
        <v>719900</v>
      </c>
      <c r="I26" s="33">
        <f t="shared" si="3"/>
        <v>100</v>
      </c>
      <c r="J26" s="30"/>
    </row>
    <row r="27" spans="1:10" hidden="1" x14ac:dyDescent="0.3">
      <c r="A27" s="30"/>
      <c r="B27" s="30" t="s">
        <v>35</v>
      </c>
      <c r="C27" s="31">
        <v>6</v>
      </c>
      <c r="D27" s="31">
        <v>0</v>
      </c>
      <c r="E27" s="32">
        <v>719900</v>
      </c>
      <c r="F27" s="33">
        <v>0</v>
      </c>
      <c r="G27" s="33">
        <f t="shared" si="1"/>
        <v>0</v>
      </c>
      <c r="H27" s="33">
        <f t="shared" si="2"/>
        <v>719900</v>
      </c>
      <c r="I27" s="33">
        <f t="shared" si="3"/>
        <v>100</v>
      </c>
      <c r="J27" s="30"/>
    </row>
    <row r="28" spans="1:10" x14ac:dyDescent="0.3">
      <c r="A28" s="29">
        <v>11</v>
      </c>
      <c r="B28" s="30" t="s">
        <v>24</v>
      </c>
      <c r="C28" s="31">
        <v>20</v>
      </c>
      <c r="D28" s="31">
        <v>0</v>
      </c>
      <c r="E28" s="32">
        <v>1152500</v>
      </c>
      <c r="F28" s="33">
        <v>0</v>
      </c>
      <c r="G28" s="33">
        <f t="shared" si="1"/>
        <v>0</v>
      </c>
      <c r="H28" s="33">
        <f t="shared" si="2"/>
        <v>1152500</v>
      </c>
      <c r="I28" s="33">
        <f t="shared" si="3"/>
        <v>100</v>
      </c>
      <c r="J28" s="30"/>
    </row>
    <row r="29" spans="1:10" hidden="1" x14ac:dyDescent="0.3">
      <c r="A29" s="30"/>
      <c r="B29" s="30" t="s">
        <v>35</v>
      </c>
      <c r="C29" s="31">
        <v>20</v>
      </c>
      <c r="D29" s="31">
        <v>0</v>
      </c>
      <c r="E29" s="32">
        <v>1152500</v>
      </c>
      <c r="F29" s="33">
        <v>0</v>
      </c>
      <c r="G29" s="33">
        <f t="shared" si="1"/>
        <v>0</v>
      </c>
      <c r="H29" s="33">
        <f t="shared" si="2"/>
        <v>1152500</v>
      </c>
      <c r="I29" s="33">
        <f t="shared" si="3"/>
        <v>100</v>
      </c>
      <c r="J29" s="30"/>
    </row>
    <row r="30" spans="1:10" x14ac:dyDescent="0.3">
      <c r="A30" s="29">
        <v>12</v>
      </c>
      <c r="B30" s="30" t="s">
        <v>25</v>
      </c>
      <c r="C30" s="31">
        <v>4</v>
      </c>
      <c r="D30" s="31">
        <v>0</v>
      </c>
      <c r="E30" s="32">
        <v>330000</v>
      </c>
      <c r="F30" s="33">
        <v>0</v>
      </c>
      <c r="G30" s="33">
        <f t="shared" si="1"/>
        <v>0</v>
      </c>
      <c r="H30" s="33">
        <f t="shared" si="2"/>
        <v>330000</v>
      </c>
      <c r="I30" s="33">
        <f t="shared" si="3"/>
        <v>100</v>
      </c>
      <c r="J30" s="30"/>
    </row>
    <row r="31" spans="1:10" hidden="1" x14ac:dyDescent="0.3">
      <c r="A31" s="30"/>
      <c r="B31" s="30" t="s">
        <v>35</v>
      </c>
      <c r="C31" s="31">
        <v>4</v>
      </c>
      <c r="D31" s="31">
        <v>0</v>
      </c>
      <c r="E31" s="32">
        <v>330000</v>
      </c>
      <c r="F31" s="33">
        <v>0</v>
      </c>
      <c r="G31" s="33">
        <f t="shared" si="1"/>
        <v>0</v>
      </c>
      <c r="H31" s="33">
        <f t="shared" si="2"/>
        <v>330000</v>
      </c>
      <c r="I31" s="33">
        <f t="shared" si="3"/>
        <v>100</v>
      </c>
      <c r="J31" s="30"/>
    </row>
    <row r="32" spans="1:10" x14ac:dyDescent="0.3">
      <c r="A32" s="29">
        <v>13</v>
      </c>
      <c r="B32" s="30" t="s">
        <v>27</v>
      </c>
      <c r="C32" s="31">
        <v>1</v>
      </c>
      <c r="D32" s="31">
        <v>0</v>
      </c>
      <c r="E32" s="32">
        <v>30000</v>
      </c>
      <c r="F32" s="33">
        <v>0</v>
      </c>
      <c r="G32" s="33">
        <f t="shared" si="1"/>
        <v>0</v>
      </c>
      <c r="H32" s="33">
        <f t="shared" si="2"/>
        <v>30000</v>
      </c>
      <c r="I32" s="33">
        <f t="shared" si="3"/>
        <v>100</v>
      </c>
      <c r="J32" s="30"/>
    </row>
    <row r="33" spans="1:10" hidden="1" x14ac:dyDescent="0.3">
      <c r="A33" s="30"/>
      <c r="B33" s="30" t="s">
        <v>35</v>
      </c>
      <c r="C33" s="31">
        <v>1</v>
      </c>
      <c r="D33" s="31">
        <v>0</v>
      </c>
      <c r="E33" s="32">
        <v>30000</v>
      </c>
      <c r="F33" s="33">
        <v>0</v>
      </c>
      <c r="G33" s="33">
        <f t="shared" si="1"/>
        <v>0</v>
      </c>
      <c r="H33" s="33">
        <f t="shared" si="2"/>
        <v>30000</v>
      </c>
      <c r="I33" s="33">
        <f t="shared" si="3"/>
        <v>100</v>
      </c>
      <c r="J33" s="30"/>
    </row>
    <row r="34" spans="1:10" x14ac:dyDescent="0.3">
      <c r="A34" s="34">
        <v>14</v>
      </c>
      <c r="B34" s="35" t="s">
        <v>28</v>
      </c>
      <c r="C34" s="36">
        <v>4</v>
      </c>
      <c r="D34" s="36">
        <v>0</v>
      </c>
      <c r="E34" s="37">
        <v>778000</v>
      </c>
      <c r="F34" s="38">
        <v>0</v>
      </c>
      <c r="G34" s="38">
        <f t="shared" si="1"/>
        <v>0</v>
      </c>
      <c r="H34" s="38">
        <f t="shared" si="2"/>
        <v>778000</v>
      </c>
      <c r="I34" s="38">
        <f t="shared" si="3"/>
        <v>100</v>
      </c>
      <c r="J34" s="35"/>
    </row>
    <row r="35" spans="1:10" hidden="1" x14ac:dyDescent="0.3">
      <c r="A35" s="4"/>
      <c r="B35" s="4" t="s">
        <v>35</v>
      </c>
      <c r="C35" s="14">
        <v>4</v>
      </c>
      <c r="D35" s="14">
        <v>0</v>
      </c>
      <c r="E35" s="15">
        <v>778000</v>
      </c>
      <c r="F35" s="10">
        <v>0</v>
      </c>
      <c r="G35" s="10">
        <f t="shared" si="1"/>
        <v>0</v>
      </c>
      <c r="H35" s="10">
        <f t="shared" si="2"/>
        <v>778000</v>
      </c>
      <c r="I35" s="10">
        <f t="shared" si="3"/>
        <v>100</v>
      </c>
      <c r="J35" s="4"/>
    </row>
    <row r="36" spans="1:10" x14ac:dyDescent="0.3">
      <c r="A36" s="139" t="s">
        <v>29</v>
      </c>
      <c r="B36" s="140"/>
      <c r="C36" s="16">
        <f>SUM(C34,C32,C30,C28,C26,C24,C22,C20,C18,C16,C14,C12,C10,C7)</f>
        <v>114</v>
      </c>
      <c r="D36" s="16">
        <f t="shared" ref="D36:E36" si="4">SUM(D34,D32,D30,D28,D26,D24,D22,D20,D18,D16,D14,D12,D10,D7)</f>
        <v>12</v>
      </c>
      <c r="E36" s="8">
        <f t="shared" si="4"/>
        <v>334132640</v>
      </c>
      <c r="F36" s="7">
        <f>SUM(F34,F32,F30,F28,F26,F24,F22,F20,F18,F16,F14,F12,F10,F7)</f>
        <v>134629885.28</v>
      </c>
      <c r="G36" s="7">
        <f t="shared" si="1"/>
        <v>40.292347757465421</v>
      </c>
      <c r="H36" s="7">
        <f t="shared" si="2"/>
        <v>199502754.72</v>
      </c>
      <c r="I36" s="7">
        <f t="shared" si="3"/>
        <v>59.707652242534579</v>
      </c>
      <c r="J36" s="5"/>
    </row>
    <row r="37" spans="1:10" x14ac:dyDescent="0.3">
      <c r="A37" s="6" t="s">
        <v>30</v>
      </c>
    </row>
  </sheetData>
  <mergeCells count="9">
    <mergeCell ref="A36:B36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78740157480314965" right="0" top="0.98425196850393704" bottom="0.98425196850393704" header="0.51181102362204722" footer="0.51181102362204722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10</vt:i4>
      </vt:variant>
    </vt:vector>
  </HeadingPairs>
  <TitlesOfParts>
    <vt:vector size="17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ภูพานเพลช</vt:lpstr>
      <vt:lpstr>ค่าจ้างเงินรายได้</vt:lpstr>
      <vt:lpstr>งบกลาง</vt:lpstr>
      <vt:lpstr>งบกลาง!Print_Area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ภูพานเพลช!Print_Area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รายงานผลการเบิกจ่ายงบประมาณ</dc:title>
  <dc:creator>ART</dc:creator>
  <cp:lastModifiedBy>ARTPLAN</cp:lastModifiedBy>
  <cp:lastPrinted>2016-04-05T10:41:49Z</cp:lastPrinted>
  <dcterms:created xsi:type="dcterms:W3CDTF">2015-03-17T10:36:12Z</dcterms:created>
  <dcterms:modified xsi:type="dcterms:W3CDTF">2016-06-16T06:46:18Z</dcterms:modified>
</cp:coreProperties>
</file>