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59\รายงานผลเบิกจ่าย\"/>
    </mc:Choice>
  </mc:AlternateContent>
  <bookViews>
    <workbookView xWindow="0" yWindow="45" windowWidth="19440" windowHeight="10545"/>
  </bookViews>
  <sheets>
    <sheet name="แผ่นดิน (สรุป)" sheetId="16" r:id="rId1"/>
    <sheet name="เงินรายได้ (สรุป)" sheetId="17" r:id="rId2"/>
    <sheet name="แผ่นดิน" sheetId="2" r:id="rId3"/>
    <sheet name="เงินรายได้" sheetId="3" r:id="rId4"/>
    <sheet name="ภูพานเพลช" sheetId="6" r:id="rId5"/>
    <sheet name="ค่าจ้างเงินรายได้" sheetId="15" r:id="rId6"/>
    <sheet name="งบกลาง" sheetId="8" state="hidden" r:id="rId7"/>
  </sheets>
  <definedNames>
    <definedName name="_xlnm.Print_Area" localSheetId="5">ค่าจ้างเงินรายได้!$A$1:$H$26</definedName>
    <definedName name="_xlnm.Print_Area" localSheetId="6">งบกลาง!$A$1:$J$37</definedName>
    <definedName name="_xlnm.Print_Area" localSheetId="3">เงินรายได้!$A$1:$J$145</definedName>
    <definedName name="_xlnm.Print_Area" localSheetId="1">'เงินรายได้ (สรุป)'!$A$1:$J$145</definedName>
    <definedName name="_xlnm.Print_Area" localSheetId="2">แผ่นดิน!$A$1:$J$107</definedName>
    <definedName name="_xlnm.Print_Area" localSheetId="0">'แผ่นดิน (สรุป)'!$A$1:$J$107</definedName>
    <definedName name="_xlnm.Print_Area" localSheetId="4">ภูพานเพลช!$A$1:$J$11</definedName>
    <definedName name="_xlnm.Print_Titles" localSheetId="3">เงินรายได้!$4:$6</definedName>
    <definedName name="_xlnm.Print_Titles" localSheetId="1">'เงินรายได้ (สรุป)'!$4:$6</definedName>
    <definedName name="_xlnm.Print_Titles" localSheetId="2">แผ่นดิน!$4:$6</definedName>
    <definedName name="_xlnm.Print_Titles" localSheetId="0">'แผ่นดิน (สรุป)'!$4:$6</definedName>
  </definedNames>
  <calcPr calcId="152511"/>
</workbook>
</file>

<file path=xl/calcChain.xml><?xml version="1.0" encoding="utf-8"?>
<calcChain xmlns="http://schemas.openxmlformats.org/spreadsheetml/2006/main">
  <c r="F87" i="16" l="1"/>
  <c r="F89" i="2"/>
  <c r="F87" i="2"/>
  <c r="F106" i="2" s="1"/>
  <c r="C106" i="16"/>
  <c r="E142" i="17" l="1"/>
  <c r="E149" i="17" s="1"/>
  <c r="D142" i="17"/>
  <c r="C142" i="17"/>
  <c r="H141" i="17"/>
  <c r="I141" i="17" s="1"/>
  <c r="G141" i="17"/>
  <c r="H140" i="17"/>
  <c r="I140" i="17" s="1"/>
  <c r="G140" i="17"/>
  <c r="H139" i="17"/>
  <c r="I139" i="17" s="1"/>
  <c r="G139" i="17"/>
  <c r="H138" i="17"/>
  <c r="I138" i="17" s="1"/>
  <c r="G138" i="17"/>
  <c r="F137" i="17"/>
  <c r="H137" i="17" s="1"/>
  <c r="I137" i="17" s="1"/>
  <c r="H136" i="17"/>
  <c r="I136" i="17" s="1"/>
  <c r="G136" i="17"/>
  <c r="I135" i="17"/>
  <c r="H135" i="17"/>
  <c r="G135" i="17"/>
  <c r="H134" i="17"/>
  <c r="I134" i="17" s="1"/>
  <c r="G134" i="17"/>
  <c r="H133" i="17"/>
  <c r="I133" i="17" s="1"/>
  <c r="G133" i="17"/>
  <c r="H132" i="17"/>
  <c r="I132" i="17" s="1"/>
  <c r="G132" i="17"/>
  <c r="H131" i="17"/>
  <c r="I131" i="17" s="1"/>
  <c r="G131" i="17"/>
  <c r="H130" i="17"/>
  <c r="I130" i="17" s="1"/>
  <c r="G130" i="17"/>
  <c r="H129" i="17"/>
  <c r="I129" i="17" s="1"/>
  <c r="G129" i="17"/>
  <c r="H128" i="17"/>
  <c r="I128" i="17" s="1"/>
  <c r="G128" i="17"/>
  <c r="H127" i="17"/>
  <c r="I127" i="17" s="1"/>
  <c r="G127" i="17"/>
  <c r="H126" i="17"/>
  <c r="I126" i="17" s="1"/>
  <c r="F126" i="17"/>
  <c r="G126" i="17" s="1"/>
  <c r="H125" i="17"/>
  <c r="I125" i="17" s="1"/>
  <c r="G125" i="17"/>
  <c r="H124" i="17"/>
  <c r="I124" i="17" s="1"/>
  <c r="G124" i="17"/>
  <c r="H123" i="17"/>
  <c r="I123" i="17" s="1"/>
  <c r="G123" i="17"/>
  <c r="F122" i="17"/>
  <c r="I121" i="17"/>
  <c r="H121" i="17"/>
  <c r="G121" i="17"/>
  <c r="H120" i="17"/>
  <c r="I120" i="17" s="1"/>
  <c r="G120" i="17"/>
  <c r="H119" i="17"/>
  <c r="I119" i="17" s="1"/>
  <c r="G119" i="17"/>
  <c r="H118" i="17"/>
  <c r="I118" i="17" s="1"/>
  <c r="G118" i="17"/>
  <c r="H117" i="17"/>
  <c r="I117" i="17" s="1"/>
  <c r="G117" i="17"/>
  <c r="I116" i="17"/>
  <c r="H116" i="17"/>
  <c r="G116" i="17"/>
  <c r="H115" i="17"/>
  <c r="I115" i="17" s="1"/>
  <c r="G115" i="17"/>
  <c r="H114" i="17"/>
  <c r="I114" i="17" s="1"/>
  <c r="G114" i="17"/>
  <c r="H113" i="17"/>
  <c r="I113" i="17" s="1"/>
  <c r="G113" i="17"/>
  <c r="H112" i="17"/>
  <c r="I112" i="17" s="1"/>
  <c r="G112" i="17"/>
  <c r="H111" i="17"/>
  <c r="I111" i="17" s="1"/>
  <c r="G111" i="17"/>
  <c r="H110" i="17"/>
  <c r="I110" i="17" s="1"/>
  <c r="G110" i="17"/>
  <c r="I109" i="17"/>
  <c r="H109" i="17"/>
  <c r="G109" i="17"/>
  <c r="H108" i="17"/>
  <c r="I108" i="17" s="1"/>
  <c r="G108" i="17"/>
  <c r="H107" i="17"/>
  <c r="I107" i="17" s="1"/>
  <c r="G107" i="17"/>
  <c r="H106" i="17"/>
  <c r="I106" i="17" s="1"/>
  <c r="G106" i="17"/>
  <c r="F105" i="17"/>
  <c r="F104" i="17"/>
  <c r="H103" i="17"/>
  <c r="I103" i="17" s="1"/>
  <c r="G103" i="17"/>
  <c r="H102" i="17"/>
  <c r="I102" i="17" s="1"/>
  <c r="G102" i="17"/>
  <c r="H101" i="17"/>
  <c r="I101" i="17" s="1"/>
  <c r="G101" i="17"/>
  <c r="F101" i="17"/>
  <c r="H99" i="17"/>
  <c r="I99" i="17" s="1"/>
  <c r="G99" i="17"/>
  <c r="G98" i="17"/>
  <c r="F98" i="17"/>
  <c r="H98" i="17" s="1"/>
  <c r="I98" i="17" s="1"/>
  <c r="H97" i="17"/>
  <c r="I97" i="17" s="1"/>
  <c r="G97" i="17"/>
  <c r="H96" i="17"/>
  <c r="I96" i="17" s="1"/>
  <c r="G96" i="17"/>
  <c r="H95" i="17"/>
  <c r="I95" i="17" s="1"/>
  <c r="G95" i="17"/>
  <c r="H94" i="17"/>
  <c r="I94" i="17" s="1"/>
  <c r="G94" i="17"/>
  <c r="H93" i="17"/>
  <c r="I93" i="17" s="1"/>
  <c r="G93" i="17"/>
  <c r="H92" i="17"/>
  <c r="I92" i="17" s="1"/>
  <c r="G92" i="17"/>
  <c r="H91" i="17"/>
  <c r="I91" i="17" s="1"/>
  <c r="G91" i="17"/>
  <c r="H90" i="17"/>
  <c r="I90" i="17" s="1"/>
  <c r="G90" i="17"/>
  <c r="F89" i="17"/>
  <c r="H89" i="17" s="1"/>
  <c r="I89" i="17" s="1"/>
  <c r="H88" i="17"/>
  <c r="I88" i="17" s="1"/>
  <c r="G88" i="17"/>
  <c r="F87" i="17"/>
  <c r="I86" i="17"/>
  <c r="H86" i="17"/>
  <c r="G86" i="17"/>
  <c r="H85" i="17"/>
  <c r="I85" i="17" s="1"/>
  <c r="G85" i="17"/>
  <c r="H83" i="17"/>
  <c r="I83" i="17" s="1"/>
  <c r="G83" i="17"/>
  <c r="H82" i="17"/>
  <c r="I82" i="17" s="1"/>
  <c r="G82" i="17"/>
  <c r="F81" i="17"/>
  <c r="F80" i="17"/>
  <c r="H79" i="17"/>
  <c r="I79" i="17" s="1"/>
  <c r="G79" i="17"/>
  <c r="H78" i="17"/>
  <c r="I78" i="17" s="1"/>
  <c r="F78" i="17"/>
  <c r="G78" i="17" s="1"/>
  <c r="H77" i="17"/>
  <c r="I77" i="17" s="1"/>
  <c r="G77" i="17"/>
  <c r="H76" i="17"/>
  <c r="I76" i="17" s="1"/>
  <c r="G76" i="17"/>
  <c r="H75" i="17"/>
  <c r="I75" i="17" s="1"/>
  <c r="G75" i="17"/>
  <c r="H74" i="17"/>
  <c r="I74" i="17" s="1"/>
  <c r="G74" i="17"/>
  <c r="H73" i="17"/>
  <c r="I73" i="17" s="1"/>
  <c r="G73" i="17"/>
  <c r="H72" i="17"/>
  <c r="I72" i="17" s="1"/>
  <c r="G72" i="17"/>
  <c r="H70" i="17"/>
  <c r="I70" i="17" s="1"/>
  <c r="G70" i="17"/>
  <c r="H69" i="17"/>
  <c r="I69" i="17" s="1"/>
  <c r="G69" i="17"/>
  <c r="I68" i="17"/>
  <c r="H68" i="17"/>
  <c r="G68" i="17"/>
  <c r="H67" i="17"/>
  <c r="I67" i="17" s="1"/>
  <c r="G67" i="17"/>
  <c r="H66" i="17"/>
  <c r="I66" i="17" s="1"/>
  <c r="G66" i="17"/>
  <c r="H65" i="17"/>
  <c r="I65" i="17" s="1"/>
  <c r="G65" i="17"/>
  <c r="H64" i="17"/>
  <c r="I64" i="17" s="1"/>
  <c r="G64" i="17"/>
  <c r="H63" i="17"/>
  <c r="I63" i="17" s="1"/>
  <c r="G63" i="17"/>
  <c r="H62" i="17"/>
  <c r="I62" i="17" s="1"/>
  <c r="G62" i="17"/>
  <c r="I61" i="17"/>
  <c r="H61" i="17"/>
  <c r="G61" i="17"/>
  <c r="H60" i="17"/>
  <c r="I60" i="17" s="1"/>
  <c r="G60" i="17"/>
  <c r="H59" i="17"/>
  <c r="I59" i="17" s="1"/>
  <c r="G59" i="17"/>
  <c r="F58" i="17"/>
  <c r="H58" i="17" s="1"/>
  <c r="I58" i="17" s="1"/>
  <c r="F57" i="17"/>
  <c r="H57" i="17" s="1"/>
  <c r="I57" i="17" s="1"/>
  <c r="H56" i="17"/>
  <c r="I56" i="17" s="1"/>
  <c r="G56" i="17"/>
  <c r="H55" i="17"/>
  <c r="I55" i="17" s="1"/>
  <c r="G55" i="17"/>
  <c r="F54" i="17"/>
  <c r="G54" i="17" s="1"/>
  <c r="H53" i="17"/>
  <c r="I53" i="17" s="1"/>
  <c r="G53" i="17"/>
  <c r="H52" i="17"/>
  <c r="I52" i="17" s="1"/>
  <c r="G52" i="17"/>
  <c r="H51" i="17"/>
  <c r="I51" i="17" s="1"/>
  <c r="G51" i="17"/>
  <c r="H50" i="17"/>
  <c r="I50" i="17" s="1"/>
  <c r="G50" i="17"/>
  <c r="F49" i="17"/>
  <c r="G49" i="17" s="1"/>
  <c r="H48" i="17"/>
  <c r="I48" i="17" s="1"/>
  <c r="G48" i="17"/>
  <c r="H47" i="17"/>
  <c r="I47" i="17" s="1"/>
  <c r="G47" i="17"/>
  <c r="H46" i="17"/>
  <c r="I46" i="17" s="1"/>
  <c r="G46" i="17"/>
  <c r="H45" i="17"/>
  <c r="I45" i="17" s="1"/>
  <c r="G45" i="17"/>
  <c r="H44" i="17"/>
  <c r="I44" i="17" s="1"/>
  <c r="G44" i="17"/>
  <c r="H43" i="17"/>
  <c r="I43" i="17" s="1"/>
  <c r="G43" i="17"/>
  <c r="H42" i="17"/>
  <c r="I42" i="17" s="1"/>
  <c r="G42" i="17"/>
  <c r="H41" i="17"/>
  <c r="I41" i="17" s="1"/>
  <c r="G41" i="17"/>
  <c r="F40" i="17"/>
  <c r="G40" i="17" s="1"/>
  <c r="H39" i="17"/>
  <c r="I39" i="17" s="1"/>
  <c r="G39" i="17"/>
  <c r="H38" i="17"/>
  <c r="I38" i="17" s="1"/>
  <c r="G38" i="17"/>
  <c r="F38" i="17"/>
  <c r="H37" i="17"/>
  <c r="I37" i="17" s="1"/>
  <c r="G37" i="17"/>
  <c r="H36" i="17"/>
  <c r="I36" i="17" s="1"/>
  <c r="G36" i="17"/>
  <c r="I35" i="17"/>
  <c r="H35" i="17"/>
  <c r="G35" i="17"/>
  <c r="H34" i="17"/>
  <c r="I34" i="17" s="1"/>
  <c r="G34" i="17"/>
  <c r="F33" i="17"/>
  <c r="H33" i="17" s="1"/>
  <c r="I33" i="17" s="1"/>
  <c r="H32" i="17"/>
  <c r="I32" i="17" s="1"/>
  <c r="G32" i="17"/>
  <c r="F32" i="17"/>
  <c r="H31" i="17"/>
  <c r="I31" i="17" s="1"/>
  <c r="G31" i="17"/>
  <c r="H30" i="17"/>
  <c r="I30" i="17" s="1"/>
  <c r="G30" i="17"/>
  <c r="I29" i="17"/>
  <c r="H29" i="17"/>
  <c r="G29" i="17"/>
  <c r="H28" i="17"/>
  <c r="I28" i="17" s="1"/>
  <c r="G28" i="17"/>
  <c r="H27" i="17"/>
  <c r="I27" i="17" s="1"/>
  <c r="G27" i="17"/>
  <c r="H26" i="17"/>
  <c r="I26" i="17" s="1"/>
  <c r="G26" i="17"/>
  <c r="F25" i="17"/>
  <c r="H25" i="17" s="1"/>
  <c r="I25" i="17" s="1"/>
  <c r="H24" i="17"/>
  <c r="I24" i="17" s="1"/>
  <c r="G24" i="17"/>
  <c r="F23" i="17"/>
  <c r="G23" i="17" s="1"/>
  <c r="H22" i="17"/>
  <c r="I22" i="17" s="1"/>
  <c r="G22" i="17"/>
  <c r="H21" i="17"/>
  <c r="I21" i="17" s="1"/>
  <c r="G21" i="17"/>
  <c r="H20" i="17"/>
  <c r="I20" i="17" s="1"/>
  <c r="G20" i="17"/>
  <c r="H19" i="17"/>
  <c r="I19" i="17" s="1"/>
  <c r="G19" i="17"/>
  <c r="F18" i="17"/>
  <c r="G18" i="17" s="1"/>
  <c r="H17" i="17"/>
  <c r="I17" i="17" s="1"/>
  <c r="G17" i="17"/>
  <c r="I16" i="17"/>
  <c r="H16" i="17"/>
  <c r="G16" i="17"/>
  <c r="H15" i="17"/>
  <c r="I15" i="17" s="1"/>
  <c r="G15" i="17"/>
  <c r="H14" i="17"/>
  <c r="I14" i="17" s="1"/>
  <c r="G14" i="17"/>
  <c r="I13" i="17"/>
  <c r="H13" i="17"/>
  <c r="G13" i="17"/>
  <c r="H12" i="17"/>
  <c r="I12" i="17" s="1"/>
  <c r="G12" i="17"/>
  <c r="H11" i="17"/>
  <c r="I11" i="17" s="1"/>
  <c r="G11" i="17"/>
  <c r="H10" i="17"/>
  <c r="I10" i="17" s="1"/>
  <c r="G10" i="17"/>
  <c r="H9" i="17"/>
  <c r="I9" i="17" s="1"/>
  <c r="G9" i="17"/>
  <c r="H8" i="17"/>
  <c r="I8" i="17" s="1"/>
  <c r="G8" i="17"/>
  <c r="F7" i="17"/>
  <c r="H7" i="17" s="1"/>
  <c r="I7" i="17" s="1"/>
  <c r="F106" i="16"/>
  <c r="G106" i="16" s="1"/>
  <c r="E106" i="16"/>
  <c r="E110" i="16" s="1"/>
  <c r="D106" i="16"/>
  <c r="H105" i="16"/>
  <c r="I105" i="16" s="1"/>
  <c r="G105" i="16"/>
  <c r="H104" i="16"/>
  <c r="I104" i="16" s="1"/>
  <c r="G104" i="16"/>
  <c r="H103" i="16"/>
  <c r="I103" i="16" s="1"/>
  <c r="G103" i="16"/>
  <c r="H102" i="16"/>
  <c r="I102" i="16" s="1"/>
  <c r="G102" i="16"/>
  <c r="H101" i="16"/>
  <c r="I101" i="16" s="1"/>
  <c r="G101" i="16"/>
  <c r="H100" i="16"/>
  <c r="I100" i="16" s="1"/>
  <c r="G100" i="16"/>
  <c r="H99" i="16"/>
  <c r="I99" i="16" s="1"/>
  <c r="G99" i="16"/>
  <c r="H98" i="16"/>
  <c r="I98" i="16" s="1"/>
  <c r="G98" i="16"/>
  <c r="H97" i="16"/>
  <c r="I97" i="16" s="1"/>
  <c r="G97" i="16"/>
  <c r="H96" i="16"/>
  <c r="I96" i="16" s="1"/>
  <c r="G96" i="16"/>
  <c r="H95" i="16"/>
  <c r="I95" i="16" s="1"/>
  <c r="G95" i="16"/>
  <c r="H94" i="16"/>
  <c r="I94" i="16" s="1"/>
  <c r="G94" i="16"/>
  <c r="H93" i="16"/>
  <c r="I93" i="16" s="1"/>
  <c r="G93" i="16"/>
  <c r="H92" i="16"/>
  <c r="I92" i="16" s="1"/>
  <c r="G92" i="16"/>
  <c r="H91" i="16"/>
  <c r="I91" i="16" s="1"/>
  <c r="G91" i="16"/>
  <c r="H90" i="16"/>
  <c r="I90" i="16" s="1"/>
  <c r="G90" i="16"/>
  <c r="F89" i="16"/>
  <c r="H89" i="16" s="1"/>
  <c r="I89" i="16" s="1"/>
  <c r="H88" i="16"/>
  <c r="I88" i="16" s="1"/>
  <c r="G88" i="16"/>
  <c r="H87" i="16"/>
  <c r="I87" i="16" s="1"/>
  <c r="G87" i="16"/>
  <c r="H86" i="16"/>
  <c r="I86" i="16" s="1"/>
  <c r="G86" i="16"/>
  <c r="H85" i="16"/>
  <c r="I85" i="16" s="1"/>
  <c r="G85" i="16"/>
  <c r="H84" i="16"/>
  <c r="I84" i="16" s="1"/>
  <c r="G84" i="16"/>
  <c r="I83" i="16"/>
  <c r="H83" i="16"/>
  <c r="G83" i="16"/>
  <c r="H82" i="16"/>
  <c r="I82" i="16" s="1"/>
  <c r="G82" i="16"/>
  <c r="H81" i="16"/>
  <c r="I81" i="16" s="1"/>
  <c r="G81" i="16"/>
  <c r="H80" i="16"/>
  <c r="I80" i="16" s="1"/>
  <c r="G80" i="16"/>
  <c r="H79" i="16"/>
  <c r="I79" i="16" s="1"/>
  <c r="G79" i="16"/>
  <c r="H78" i="16"/>
  <c r="I78" i="16" s="1"/>
  <c r="G78" i="16"/>
  <c r="H77" i="16"/>
  <c r="I77" i="16" s="1"/>
  <c r="G77" i="16"/>
  <c r="H76" i="16"/>
  <c r="I76" i="16" s="1"/>
  <c r="G76" i="16"/>
  <c r="H75" i="16"/>
  <c r="I75" i="16" s="1"/>
  <c r="G75" i="16"/>
  <c r="H74" i="16"/>
  <c r="I74" i="16" s="1"/>
  <c r="G74" i="16"/>
  <c r="H73" i="16"/>
  <c r="I73" i="16" s="1"/>
  <c r="G73" i="16"/>
  <c r="H72" i="16"/>
  <c r="I72" i="16" s="1"/>
  <c r="G72" i="16"/>
  <c r="H71" i="16"/>
  <c r="I71" i="16" s="1"/>
  <c r="G71" i="16"/>
  <c r="H70" i="16"/>
  <c r="I70" i="16" s="1"/>
  <c r="G70" i="16"/>
  <c r="H69" i="16"/>
  <c r="I69" i="16" s="1"/>
  <c r="G69" i="16"/>
  <c r="H68" i="16"/>
  <c r="I68" i="16" s="1"/>
  <c r="G68" i="16"/>
  <c r="I67" i="16"/>
  <c r="H67" i="16"/>
  <c r="G67" i="16"/>
  <c r="H66" i="16"/>
  <c r="I66" i="16" s="1"/>
  <c r="G66" i="16"/>
  <c r="H65" i="16"/>
  <c r="I65" i="16" s="1"/>
  <c r="G65" i="16"/>
  <c r="H64" i="16"/>
  <c r="I64" i="16" s="1"/>
  <c r="G64" i="16"/>
  <c r="I63" i="16"/>
  <c r="H63" i="16"/>
  <c r="G63" i="16"/>
  <c r="H62" i="16"/>
  <c r="I62" i="16" s="1"/>
  <c r="G62" i="16"/>
  <c r="H61" i="16"/>
  <c r="I61" i="16" s="1"/>
  <c r="G61" i="16"/>
  <c r="H60" i="16"/>
  <c r="I60" i="16" s="1"/>
  <c r="G60" i="16"/>
  <c r="H59" i="16"/>
  <c r="I59" i="16" s="1"/>
  <c r="G59" i="16"/>
  <c r="H58" i="16"/>
  <c r="I58" i="16" s="1"/>
  <c r="G58" i="16"/>
  <c r="H57" i="16"/>
  <c r="I57" i="16" s="1"/>
  <c r="G57" i="16"/>
  <c r="H56" i="16"/>
  <c r="I56" i="16" s="1"/>
  <c r="G56" i="16"/>
  <c r="I55" i="16"/>
  <c r="H55" i="16"/>
  <c r="G55" i="16"/>
  <c r="H54" i="16"/>
  <c r="I54" i="16" s="1"/>
  <c r="G54" i="16"/>
  <c r="H53" i="16"/>
  <c r="I53" i="16" s="1"/>
  <c r="G53" i="16"/>
  <c r="H52" i="16"/>
  <c r="I52" i="16" s="1"/>
  <c r="G52" i="16"/>
  <c r="I51" i="16"/>
  <c r="H51" i="16"/>
  <c r="G51" i="16"/>
  <c r="H50" i="16"/>
  <c r="I50" i="16" s="1"/>
  <c r="G50" i="16"/>
  <c r="H49" i="16"/>
  <c r="I49" i="16" s="1"/>
  <c r="G49" i="16"/>
  <c r="H48" i="16"/>
  <c r="I48" i="16" s="1"/>
  <c r="G48" i="16"/>
  <c r="H47" i="16"/>
  <c r="I47" i="16" s="1"/>
  <c r="G47" i="16"/>
  <c r="H46" i="16"/>
  <c r="I46" i="16" s="1"/>
  <c r="G46" i="16"/>
  <c r="H45" i="16"/>
  <c r="I45" i="16" s="1"/>
  <c r="G45" i="16"/>
  <c r="H44" i="16"/>
  <c r="I44" i="16" s="1"/>
  <c r="G44" i="16"/>
  <c r="H43" i="16"/>
  <c r="I43" i="16" s="1"/>
  <c r="G43" i="16"/>
  <c r="H42" i="16"/>
  <c r="I42" i="16" s="1"/>
  <c r="G42" i="16"/>
  <c r="H41" i="16"/>
  <c r="I41" i="16" s="1"/>
  <c r="G41" i="16"/>
  <c r="H40" i="16"/>
  <c r="I40" i="16" s="1"/>
  <c r="G40" i="16"/>
  <c r="H39" i="16"/>
  <c r="I39" i="16" s="1"/>
  <c r="G39" i="16"/>
  <c r="H38" i="16"/>
  <c r="I38" i="16" s="1"/>
  <c r="G38" i="16"/>
  <c r="H37" i="16"/>
  <c r="I37" i="16" s="1"/>
  <c r="G37" i="16"/>
  <c r="H36" i="16"/>
  <c r="I36" i="16" s="1"/>
  <c r="G36" i="16"/>
  <c r="I35" i="16"/>
  <c r="H35" i="16"/>
  <c r="G35" i="16"/>
  <c r="H34" i="16"/>
  <c r="I34" i="16" s="1"/>
  <c r="G34" i="16"/>
  <c r="H33" i="16"/>
  <c r="I33" i="16" s="1"/>
  <c r="G33" i="16"/>
  <c r="H32" i="16"/>
  <c r="I32" i="16" s="1"/>
  <c r="G32" i="16"/>
  <c r="I31" i="16"/>
  <c r="H31" i="16"/>
  <c r="G31" i="16"/>
  <c r="H30" i="16"/>
  <c r="I30" i="16" s="1"/>
  <c r="G30" i="16"/>
  <c r="H29" i="16"/>
  <c r="I29" i="16" s="1"/>
  <c r="G29" i="16"/>
  <c r="H28" i="16"/>
  <c r="I28" i="16" s="1"/>
  <c r="G28" i="16"/>
  <c r="I27" i="16"/>
  <c r="H27" i="16"/>
  <c r="G27" i="16"/>
  <c r="H26" i="16"/>
  <c r="I26" i="16" s="1"/>
  <c r="G26" i="16"/>
  <c r="H25" i="16"/>
  <c r="I25" i="16" s="1"/>
  <c r="G25" i="16"/>
  <c r="H24" i="16"/>
  <c r="I24" i="16" s="1"/>
  <c r="G24" i="16"/>
  <c r="H23" i="16"/>
  <c r="I23" i="16" s="1"/>
  <c r="G23" i="16"/>
  <c r="H22" i="16"/>
  <c r="I22" i="16" s="1"/>
  <c r="G22" i="16"/>
  <c r="H21" i="16"/>
  <c r="I21" i="16" s="1"/>
  <c r="G21" i="16"/>
  <c r="H20" i="16"/>
  <c r="I20" i="16" s="1"/>
  <c r="G20" i="16"/>
  <c r="I19" i="16"/>
  <c r="H19" i="16"/>
  <c r="G19" i="16"/>
  <c r="H18" i="16"/>
  <c r="I18" i="16" s="1"/>
  <c r="G18" i="16"/>
  <c r="H17" i="16"/>
  <c r="I17" i="16" s="1"/>
  <c r="G17" i="16"/>
  <c r="H16" i="16"/>
  <c r="I16" i="16" s="1"/>
  <c r="G16" i="16"/>
  <c r="H15" i="16"/>
  <c r="I15" i="16" s="1"/>
  <c r="G15" i="16"/>
  <c r="H14" i="16"/>
  <c r="I14" i="16" s="1"/>
  <c r="G14" i="16"/>
  <c r="H13" i="16"/>
  <c r="I13" i="16" s="1"/>
  <c r="G13" i="16"/>
  <c r="H12" i="16"/>
  <c r="I12" i="16" s="1"/>
  <c r="G12" i="16"/>
  <c r="H11" i="16"/>
  <c r="I11" i="16" s="1"/>
  <c r="G11" i="16"/>
  <c r="H10" i="16"/>
  <c r="I10" i="16" s="1"/>
  <c r="G10" i="16"/>
  <c r="H9" i="16"/>
  <c r="I9" i="16" s="1"/>
  <c r="G9" i="16"/>
  <c r="H8" i="16"/>
  <c r="I8" i="16" s="1"/>
  <c r="G8" i="16"/>
  <c r="I7" i="16"/>
  <c r="H7" i="16"/>
  <c r="G7" i="16"/>
  <c r="H106" i="16" l="1"/>
  <c r="I106" i="16" s="1"/>
  <c r="G33" i="17"/>
  <c r="G137" i="17"/>
  <c r="H105" i="17"/>
  <c r="I105" i="17" s="1"/>
  <c r="G105" i="17"/>
  <c r="H18" i="17"/>
  <c r="I18" i="17" s="1"/>
  <c r="G25" i="17"/>
  <c r="H54" i="17"/>
  <c r="I54" i="17" s="1"/>
  <c r="G57" i="17"/>
  <c r="H80" i="17"/>
  <c r="I80" i="17" s="1"/>
  <c r="G80" i="17"/>
  <c r="H87" i="17"/>
  <c r="I87" i="17" s="1"/>
  <c r="F84" i="17"/>
  <c r="G87" i="17"/>
  <c r="G7" i="17"/>
  <c r="H40" i="17"/>
  <c r="I40" i="17" s="1"/>
  <c r="F71" i="17"/>
  <c r="G89" i="17"/>
  <c r="H104" i="17"/>
  <c r="I104" i="17" s="1"/>
  <c r="F100" i="17"/>
  <c r="G104" i="17"/>
  <c r="H122" i="17"/>
  <c r="I122" i="17" s="1"/>
  <c r="G122" i="17"/>
  <c r="H23" i="17"/>
  <c r="I23" i="17" s="1"/>
  <c r="H49" i="17"/>
  <c r="I49" i="17" s="1"/>
  <c r="G58" i="17"/>
  <c r="H81" i="17"/>
  <c r="I81" i="17" s="1"/>
  <c r="G81" i="17"/>
  <c r="G89" i="16"/>
  <c r="F8" i="6"/>
  <c r="C142" i="3"/>
  <c r="F87" i="3"/>
  <c r="F105" i="3"/>
  <c r="F32" i="3"/>
  <c r="F57" i="3"/>
  <c r="F78" i="3"/>
  <c r="H71" i="17" l="1"/>
  <c r="I71" i="17" s="1"/>
  <c r="G71" i="17"/>
  <c r="H84" i="17"/>
  <c r="I84" i="17" s="1"/>
  <c r="G84" i="17"/>
  <c r="F142" i="17"/>
  <c r="G100" i="17"/>
  <c r="H100" i="17"/>
  <c r="I100" i="17" s="1"/>
  <c r="F126" i="3"/>
  <c r="F122" i="3" s="1"/>
  <c r="F80" i="3"/>
  <c r="F71" i="3" s="1"/>
  <c r="F98" i="3"/>
  <c r="F89" i="3" s="1"/>
  <c r="F49" i="3"/>
  <c r="F40" i="3" s="1"/>
  <c r="F104" i="3"/>
  <c r="F101" i="3"/>
  <c r="F23" i="3"/>
  <c r="F18" i="3" s="1"/>
  <c r="F38" i="3"/>
  <c r="F33" i="3" s="1"/>
  <c r="F81" i="3"/>
  <c r="F84" i="3"/>
  <c r="F54" i="3"/>
  <c r="F58" i="3"/>
  <c r="F25" i="3"/>
  <c r="F7" i="3"/>
  <c r="F137" i="3"/>
  <c r="C106" i="2"/>
  <c r="H142" i="17" l="1"/>
  <c r="I142" i="17" s="1"/>
  <c r="G142" i="17"/>
  <c r="F100" i="3"/>
  <c r="G100" i="3" s="1"/>
  <c r="F142" i="3"/>
  <c r="E142" i="3"/>
  <c r="D142" i="3"/>
  <c r="H104" i="3"/>
  <c r="I104" i="3" s="1"/>
  <c r="G104" i="3"/>
  <c r="H103" i="3"/>
  <c r="I103" i="3" s="1"/>
  <c r="G103" i="3"/>
  <c r="H102" i="3"/>
  <c r="I102" i="3" s="1"/>
  <c r="G102" i="3"/>
  <c r="H101" i="3"/>
  <c r="I101" i="3" s="1"/>
  <c r="G101" i="3"/>
  <c r="H100" i="3"/>
  <c r="I100" i="3" s="1"/>
  <c r="H87" i="3"/>
  <c r="I87" i="3" s="1"/>
  <c r="G87" i="3"/>
  <c r="H85" i="3"/>
  <c r="I85" i="3" s="1"/>
  <c r="G85" i="3"/>
  <c r="H88" i="3"/>
  <c r="I88" i="3" s="1"/>
  <c r="G88" i="3"/>
  <c r="H86" i="3"/>
  <c r="I86" i="3" s="1"/>
  <c r="G86" i="3"/>
  <c r="H84" i="3"/>
  <c r="I84" i="3" s="1"/>
  <c r="G84" i="3"/>
  <c r="H24" i="3"/>
  <c r="I24" i="3" s="1"/>
  <c r="G24" i="3"/>
  <c r="H22" i="3"/>
  <c r="I22" i="3" s="1"/>
  <c r="G22" i="3"/>
  <c r="H20" i="3"/>
  <c r="I20" i="3" s="1"/>
  <c r="G20" i="3"/>
  <c r="H19" i="3"/>
  <c r="I19" i="3" s="1"/>
  <c r="G19" i="3"/>
  <c r="H21" i="3"/>
  <c r="I21" i="3" s="1"/>
  <c r="G21" i="3"/>
  <c r="H23" i="3"/>
  <c r="I23" i="3" s="1"/>
  <c r="G23" i="3"/>
  <c r="H18" i="3"/>
  <c r="I18" i="3" s="1"/>
  <c r="G18" i="3"/>
  <c r="H56" i="3"/>
  <c r="I56" i="3" s="1"/>
  <c r="G56" i="3"/>
  <c r="H55" i="3"/>
  <c r="I55" i="3" s="1"/>
  <c r="G55" i="3"/>
  <c r="H57" i="3"/>
  <c r="I57" i="3" s="1"/>
  <c r="G57" i="3"/>
  <c r="H54" i="3"/>
  <c r="I54" i="3" s="1"/>
  <c r="G54" i="3"/>
  <c r="H78" i="3"/>
  <c r="I78" i="3" s="1"/>
  <c r="G78" i="3"/>
  <c r="H81" i="3"/>
  <c r="I81" i="3" s="1"/>
  <c r="G81" i="3"/>
  <c r="H76" i="3"/>
  <c r="I76" i="3" s="1"/>
  <c r="G76" i="3"/>
  <c r="H77" i="3"/>
  <c r="I77" i="3" s="1"/>
  <c r="G77" i="3"/>
  <c r="H83" i="3"/>
  <c r="I83" i="3" s="1"/>
  <c r="G83" i="3"/>
  <c r="H73" i="3"/>
  <c r="I73" i="3" s="1"/>
  <c r="G73" i="3"/>
  <c r="H74" i="3"/>
  <c r="I74" i="3" s="1"/>
  <c r="G74" i="3"/>
  <c r="H82" i="3"/>
  <c r="I82" i="3" s="1"/>
  <c r="G82" i="3"/>
  <c r="H75" i="3"/>
  <c r="I75" i="3" s="1"/>
  <c r="G75" i="3"/>
  <c r="H72" i="3"/>
  <c r="I72" i="3" s="1"/>
  <c r="G72" i="3"/>
  <c r="H79" i="3"/>
  <c r="I79" i="3" s="1"/>
  <c r="G79" i="3"/>
  <c r="H80" i="3"/>
  <c r="I80" i="3" s="1"/>
  <c r="G80" i="3"/>
  <c r="H71" i="3"/>
  <c r="I71" i="3" s="1"/>
  <c r="G71" i="3"/>
  <c r="H65" i="3"/>
  <c r="I65" i="3" s="1"/>
  <c r="G65" i="3"/>
  <c r="H62" i="3"/>
  <c r="I62" i="3" s="1"/>
  <c r="G62" i="3"/>
  <c r="H64" i="3"/>
  <c r="I64" i="3" s="1"/>
  <c r="G64" i="3"/>
  <c r="H69" i="3"/>
  <c r="I69" i="3" s="1"/>
  <c r="G69" i="3"/>
  <c r="H61" i="3"/>
  <c r="I61" i="3" s="1"/>
  <c r="G61" i="3"/>
  <c r="H67" i="3"/>
  <c r="I67" i="3" s="1"/>
  <c r="G67" i="3"/>
  <c r="H63" i="3"/>
  <c r="I63" i="3" s="1"/>
  <c r="G63" i="3"/>
  <c r="H60" i="3"/>
  <c r="I60" i="3" s="1"/>
  <c r="G60" i="3"/>
  <c r="H59" i="3"/>
  <c r="I59" i="3" s="1"/>
  <c r="G59" i="3"/>
  <c r="H66" i="3"/>
  <c r="I66" i="3" s="1"/>
  <c r="G66" i="3"/>
  <c r="H70" i="3"/>
  <c r="I70" i="3" s="1"/>
  <c r="G70" i="3"/>
  <c r="H68" i="3"/>
  <c r="I68" i="3" s="1"/>
  <c r="G68" i="3"/>
  <c r="H58" i="3"/>
  <c r="I58" i="3" s="1"/>
  <c r="G58" i="3"/>
  <c r="H50" i="3"/>
  <c r="I50" i="3" s="1"/>
  <c r="G50" i="3"/>
  <c r="H44" i="3"/>
  <c r="I44" i="3" s="1"/>
  <c r="G44" i="3"/>
  <c r="H42" i="3"/>
  <c r="I42" i="3" s="1"/>
  <c r="G42" i="3"/>
  <c r="H43" i="3"/>
  <c r="I43" i="3" s="1"/>
  <c r="G43" i="3"/>
  <c r="H47" i="3"/>
  <c r="I47" i="3" s="1"/>
  <c r="G47" i="3"/>
  <c r="H41" i="3"/>
  <c r="I41" i="3" s="1"/>
  <c r="G41" i="3"/>
  <c r="H51" i="3"/>
  <c r="I51" i="3" s="1"/>
  <c r="G51" i="3"/>
  <c r="H52" i="3"/>
  <c r="I52" i="3" s="1"/>
  <c r="G52" i="3"/>
  <c r="H45" i="3"/>
  <c r="I45" i="3" s="1"/>
  <c r="G45" i="3"/>
  <c r="H46" i="3"/>
  <c r="I46" i="3" s="1"/>
  <c r="G46" i="3"/>
  <c r="H48" i="3"/>
  <c r="I48" i="3" s="1"/>
  <c r="G48" i="3"/>
  <c r="H53" i="3"/>
  <c r="I53" i="3" s="1"/>
  <c r="G53" i="3"/>
  <c r="H49" i="3"/>
  <c r="I49" i="3" s="1"/>
  <c r="G49" i="3"/>
  <c r="H40" i="3"/>
  <c r="I40" i="3" s="1"/>
  <c r="G40" i="3"/>
  <c r="H116" i="3"/>
  <c r="I116" i="3" s="1"/>
  <c r="G116" i="3"/>
  <c r="H121" i="3"/>
  <c r="I121" i="3" s="1"/>
  <c r="G121" i="3"/>
  <c r="H108" i="3"/>
  <c r="I108" i="3" s="1"/>
  <c r="G108" i="3"/>
  <c r="H118" i="3"/>
  <c r="I118" i="3" s="1"/>
  <c r="G118" i="3"/>
  <c r="H110" i="3"/>
  <c r="I110" i="3" s="1"/>
  <c r="G110" i="3"/>
  <c r="H107" i="3"/>
  <c r="I107" i="3" s="1"/>
  <c r="G107" i="3"/>
  <c r="H120" i="3"/>
  <c r="I120" i="3" s="1"/>
  <c r="G120" i="3"/>
  <c r="H113" i="3"/>
  <c r="I113" i="3" s="1"/>
  <c r="G113" i="3"/>
  <c r="H112" i="3"/>
  <c r="I112" i="3" s="1"/>
  <c r="G112" i="3"/>
  <c r="H117" i="3"/>
  <c r="I117" i="3" s="1"/>
  <c r="G117" i="3"/>
  <c r="H119" i="3"/>
  <c r="I119" i="3" s="1"/>
  <c r="G119" i="3"/>
  <c r="H106" i="3"/>
  <c r="I106" i="3" s="1"/>
  <c r="G106" i="3"/>
  <c r="H115" i="3"/>
  <c r="I115" i="3" s="1"/>
  <c r="G115" i="3"/>
  <c r="H111" i="3"/>
  <c r="I111" i="3" s="1"/>
  <c r="G111" i="3"/>
  <c r="H114" i="3"/>
  <c r="I114" i="3" s="1"/>
  <c r="G114" i="3"/>
  <c r="H109" i="3"/>
  <c r="I109" i="3" s="1"/>
  <c r="G109" i="3"/>
  <c r="H105" i="3"/>
  <c r="I105" i="3" s="1"/>
  <c r="G105" i="3"/>
  <c r="H28" i="3"/>
  <c r="I28" i="3" s="1"/>
  <c r="G28" i="3"/>
  <c r="H30" i="3"/>
  <c r="I30" i="3" s="1"/>
  <c r="G30" i="3"/>
  <c r="H29" i="3"/>
  <c r="I29" i="3" s="1"/>
  <c r="G29" i="3"/>
  <c r="H31" i="3"/>
  <c r="I31" i="3" s="1"/>
  <c r="G31" i="3"/>
  <c r="H27" i="3"/>
  <c r="I27" i="3" s="1"/>
  <c r="G27" i="3"/>
  <c r="H26" i="3"/>
  <c r="I26" i="3" s="1"/>
  <c r="G26" i="3"/>
  <c r="H32" i="3"/>
  <c r="I32" i="3" s="1"/>
  <c r="G32" i="3"/>
  <c r="H25" i="3"/>
  <c r="I25" i="3" s="1"/>
  <c r="G25" i="3"/>
  <c r="H92" i="3"/>
  <c r="I92" i="3" s="1"/>
  <c r="G92" i="3"/>
  <c r="H94" i="3"/>
  <c r="I94" i="3" s="1"/>
  <c r="G94" i="3"/>
  <c r="H97" i="3"/>
  <c r="I97" i="3" s="1"/>
  <c r="G97" i="3"/>
  <c r="H91" i="3"/>
  <c r="I91" i="3" s="1"/>
  <c r="G91" i="3"/>
  <c r="H95" i="3"/>
  <c r="I95" i="3" s="1"/>
  <c r="G95" i="3"/>
  <c r="H96" i="3"/>
  <c r="I96" i="3" s="1"/>
  <c r="G96" i="3"/>
  <c r="H93" i="3"/>
  <c r="I93" i="3" s="1"/>
  <c r="G93" i="3"/>
  <c r="H99" i="3"/>
  <c r="I99" i="3" s="1"/>
  <c r="G99" i="3"/>
  <c r="H90" i="3"/>
  <c r="I90" i="3" s="1"/>
  <c r="G90" i="3"/>
  <c r="H98" i="3"/>
  <c r="I98" i="3" s="1"/>
  <c r="G98" i="3"/>
  <c r="H89" i="3"/>
  <c r="I89" i="3" s="1"/>
  <c r="G89" i="3"/>
  <c r="H13" i="3"/>
  <c r="I13" i="3" s="1"/>
  <c r="G13" i="3"/>
  <c r="H12" i="3"/>
  <c r="I12" i="3" s="1"/>
  <c r="G12" i="3"/>
  <c r="H15" i="3"/>
  <c r="I15" i="3" s="1"/>
  <c r="G15" i="3"/>
  <c r="H11" i="3"/>
  <c r="I11" i="3" s="1"/>
  <c r="G11" i="3"/>
  <c r="H14" i="3"/>
  <c r="I14" i="3" s="1"/>
  <c r="G14" i="3"/>
  <c r="H10" i="3"/>
  <c r="I10" i="3" s="1"/>
  <c r="G10" i="3"/>
  <c r="H9" i="3"/>
  <c r="I9" i="3" s="1"/>
  <c r="G9" i="3"/>
  <c r="H16" i="3"/>
  <c r="I16" i="3" s="1"/>
  <c r="G16" i="3"/>
  <c r="H8" i="3"/>
  <c r="I8" i="3" s="1"/>
  <c r="G8" i="3"/>
  <c r="H17" i="3"/>
  <c r="I17" i="3" s="1"/>
  <c r="G17" i="3"/>
  <c r="H7" i="3"/>
  <c r="I7" i="3" s="1"/>
  <c r="G7" i="3"/>
  <c r="H39" i="3"/>
  <c r="I39" i="3" s="1"/>
  <c r="G39" i="3"/>
  <c r="H35" i="3"/>
  <c r="I35" i="3" s="1"/>
  <c r="G35" i="3"/>
  <c r="H34" i="3"/>
  <c r="I34" i="3" s="1"/>
  <c r="G34" i="3"/>
  <c r="H36" i="3"/>
  <c r="I36" i="3" s="1"/>
  <c r="G36" i="3"/>
  <c r="H37" i="3"/>
  <c r="I37" i="3" s="1"/>
  <c r="G37" i="3"/>
  <c r="H38" i="3"/>
  <c r="I38" i="3" s="1"/>
  <c r="G38" i="3"/>
  <c r="H33" i="3"/>
  <c r="I33" i="3" s="1"/>
  <c r="G33" i="3"/>
  <c r="H139" i="3"/>
  <c r="I139" i="3" s="1"/>
  <c r="G139" i="3"/>
  <c r="H140" i="3"/>
  <c r="I140" i="3" s="1"/>
  <c r="G140" i="3"/>
  <c r="H141" i="3"/>
  <c r="I141" i="3" s="1"/>
  <c r="G141" i="3"/>
  <c r="H138" i="3"/>
  <c r="I138" i="3" s="1"/>
  <c r="G138" i="3"/>
  <c r="H137" i="3"/>
  <c r="I137" i="3" s="1"/>
  <c r="G137" i="3"/>
  <c r="H130" i="3"/>
  <c r="I130" i="3" s="1"/>
  <c r="G130" i="3"/>
  <c r="H132" i="3"/>
  <c r="I132" i="3" s="1"/>
  <c r="G132" i="3"/>
  <c r="H136" i="3"/>
  <c r="I136" i="3" s="1"/>
  <c r="G136" i="3"/>
  <c r="H124" i="3"/>
  <c r="I124" i="3" s="1"/>
  <c r="G124" i="3"/>
  <c r="H127" i="3"/>
  <c r="I127" i="3" s="1"/>
  <c r="G127" i="3"/>
  <c r="H134" i="3"/>
  <c r="I134" i="3" s="1"/>
  <c r="G134" i="3"/>
  <c r="H135" i="3"/>
  <c r="I135" i="3" s="1"/>
  <c r="G135" i="3"/>
  <c r="H123" i="3"/>
  <c r="I123" i="3" s="1"/>
  <c r="G123" i="3"/>
  <c r="H131" i="3"/>
  <c r="I131" i="3" s="1"/>
  <c r="G131" i="3"/>
  <c r="H133" i="3"/>
  <c r="I133" i="3" s="1"/>
  <c r="G133" i="3"/>
  <c r="H125" i="3"/>
  <c r="I125" i="3" s="1"/>
  <c r="G125" i="3"/>
  <c r="H129" i="3"/>
  <c r="I129" i="3" s="1"/>
  <c r="G129" i="3"/>
  <c r="H126" i="3"/>
  <c r="I126" i="3" s="1"/>
  <c r="G126" i="3"/>
  <c r="H128" i="3"/>
  <c r="I128" i="3" s="1"/>
  <c r="G128" i="3"/>
  <c r="H122" i="3"/>
  <c r="I122" i="3" s="1"/>
  <c r="G122" i="3"/>
  <c r="E106" i="2"/>
  <c r="D106" i="2"/>
  <c r="H100" i="2"/>
  <c r="I100" i="2" s="1"/>
  <c r="G100" i="2"/>
  <c r="I101" i="2"/>
  <c r="H101" i="2"/>
  <c r="G101" i="2"/>
  <c r="H99" i="2"/>
  <c r="I99" i="2" s="1"/>
  <c r="G99" i="2"/>
  <c r="H24" i="2"/>
  <c r="I24" i="2" s="1"/>
  <c r="G24" i="2"/>
  <c r="H23" i="2"/>
  <c r="I23" i="2" s="1"/>
  <c r="G23" i="2"/>
  <c r="H25" i="2"/>
  <c r="I25" i="2" s="1"/>
  <c r="G25" i="2"/>
  <c r="H26" i="2"/>
  <c r="I26" i="2" s="1"/>
  <c r="G26" i="2"/>
  <c r="H22" i="2"/>
  <c r="I22" i="2" s="1"/>
  <c r="G22" i="2"/>
  <c r="H30" i="2"/>
  <c r="I30" i="2" s="1"/>
  <c r="G30" i="2"/>
  <c r="H29" i="2"/>
  <c r="I29" i="2" s="1"/>
  <c r="G29" i="2"/>
  <c r="H28" i="2"/>
  <c r="I28" i="2" s="1"/>
  <c r="G28" i="2"/>
  <c r="H27" i="2"/>
  <c r="I27" i="2" s="1"/>
  <c r="G27" i="2"/>
  <c r="H49" i="2"/>
  <c r="I49" i="2" s="1"/>
  <c r="G49" i="2"/>
  <c r="H52" i="2"/>
  <c r="I52" i="2" s="1"/>
  <c r="G52" i="2"/>
  <c r="H48" i="2"/>
  <c r="I48" i="2" s="1"/>
  <c r="G48" i="2"/>
  <c r="H50" i="2"/>
  <c r="I50" i="2" s="1"/>
  <c r="G50" i="2"/>
  <c r="H47" i="2"/>
  <c r="I47" i="2" s="1"/>
  <c r="G47" i="2"/>
  <c r="H46" i="2"/>
  <c r="I46" i="2" s="1"/>
  <c r="G46" i="2"/>
  <c r="H51" i="2"/>
  <c r="I51" i="2" s="1"/>
  <c r="G51" i="2"/>
  <c r="H45" i="2"/>
  <c r="I45" i="2" s="1"/>
  <c r="G45" i="2"/>
  <c r="H15" i="2"/>
  <c r="I15" i="2" s="1"/>
  <c r="G15" i="2"/>
  <c r="H20" i="2"/>
  <c r="I20" i="2" s="1"/>
  <c r="G20" i="2"/>
  <c r="H14" i="2"/>
  <c r="I14" i="2" s="1"/>
  <c r="G14" i="2"/>
  <c r="H17" i="2"/>
  <c r="I17" i="2" s="1"/>
  <c r="G17" i="2"/>
  <c r="H16" i="2"/>
  <c r="I16" i="2" s="1"/>
  <c r="G16" i="2"/>
  <c r="H19" i="2"/>
  <c r="I19" i="2" s="1"/>
  <c r="G19" i="2"/>
  <c r="H13" i="2"/>
  <c r="I13" i="2" s="1"/>
  <c r="G13" i="2"/>
  <c r="H12" i="2"/>
  <c r="I12" i="2" s="1"/>
  <c r="G12" i="2"/>
  <c r="H11" i="2"/>
  <c r="I11" i="2" s="1"/>
  <c r="G11" i="2"/>
  <c r="H21" i="2"/>
  <c r="I21" i="2" s="1"/>
  <c r="G21" i="2"/>
  <c r="H18" i="2"/>
  <c r="I18" i="2" s="1"/>
  <c r="G18" i="2"/>
  <c r="H10" i="2"/>
  <c r="I10" i="2" s="1"/>
  <c r="G10" i="2"/>
  <c r="H9" i="2"/>
  <c r="I9" i="2" s="1"/>
  <c r="G9" i="2"/>
  <c r="H8" i="2"/>
  <c r="I8" i="2" s="1"/>
  <c r="G8" i="2"/>
  <c r="H7" i="2"/>
  <c r="I7" i="2" s="1"/>
  <c r="G7" i="2"/>
  <c r="H70" i="2"/>
  <c r="I70" i="2" s="1"/>
  <c r="G70" i="2"/>
  <c r="H69" i="2"/>
  <c r="I69" i="2" s="1"/>
  <c r="G69" i="2"/>
  <c r="H66" i="2"/>
  <c r="I66" i="2" s="1"/>
  <c r="G66" i="2"/>
  <c r="H74" i="2"/>
  <c r="I74" i="2" s="1"/>
  <c r="G74" i="2"/>
  <c r="H65" i="2"/>
  <c r="I65" i="2" s="1"/>
  <c r="G65" i="2"/>
  <c r="H64" i="2"/>
  <c r="I64" i="2" s="1"/>
  <c r="G64" i="2"/>
  <c r="H67" i="2"/>
  <c r="I67" i="2" s="1"/>
  <c r="G67" i="2"/>
  <c r="H72" i="2"/>
  <c r="I72" i="2" s="1"/>
  <c r="G72" i="2"/>
  <c r="H68" i="2"/>
  <c r="I68" i="2" s="1"/>
  <c r="G68" i="2"/>
  <c r="H71" i="2"/>
  <c r="I71" i="2" s="1"/>
  <c r="G71" i="2"/>
  <c r="H75" i="2"/>
  <c r="I75" i="2" s="1"/>
  <c r="G75" i="2"/>
  <c r="H73" i="2"/>
  <c r="I73" i="2" s="1"/>
  <c r="G73" i="2"/>
  <c r="H63" i="2"/>
  <c r="I63" i="2" s="1"/>
  <c r="G63" i="2"/>
  <c r="H54" i="2"/>
  <c r="I54" i="2" s="1"/>
  <c r="G54" i="2"/>
  <c r="H53" i="2"/>
  <c r="I53" i="2" s="1"/>
  <c r="G53" i="2"/>
  <c r="H78" i="2"/>
  <c r="I78" i="2" s="1"/>
  <c r="G78" i="2"/>
  <c r="H81" i="2"/>
  <c r="I81" i="2" s="1"/>
  <c r="G81" i="2"/>
  <c r="H80" i="2"/>
  <c r="I80" i="2" s="1"/>
  <c r="G80" i="2"/>
  <c r="H79" i="2"/>
  <c r="I79" i="2" s="1"/>
  <c r="G79" i="2"/>
  <c r="H77" i="2"/>
  <c r="I77" i="2" s="1"/>
  <c r="G77" i="2"/>
  <c r="H82" i="2"/>
  <c r="I82" i="2" s="1"/>
  <c r="G82" i="2"/>
  <c r="H76" i="2"/>
  <c r="I76" i="2" s="1"/>
  <c r="G76" i="2"/>
  <c r="H57" i="2"/>
  <c r="I57" i="2" s="1"/>
  <c r="G57" i="2"/>
  <c r="H58" i="2"/>
  <c r="I58" i="2" s="1"/>
  <c r="G58" i="2"/>
  <c r="H62" i="2"/>
  <c r="I62" i="2" s="1"/>
  <c r="G62" i="2"/>
  <c r="H59" i="2"/>
  <c r="I59" i="2" s="1"/>
  <c r="G59" i="2"/>
  <c r="H61" i="2"/>
  <c r="I61" i="2" s="1"/>
  <c r="G61" i="2"/>
  <c r="H56" i="2"/>
  <c r="I56" i="2" s="1"/>
  <c r="G56" i="2"/>
  <c r="H60" i="2"/>
  <c r="I60" i="2" s="1"/>
  <c r="G60" i="2"/>
  <c r="H55" i="2"/>
  <c r="I55" i="2" s="1"/>
  <c r="G55" i="2"/>
  <c r="H42" i="2"/>
  <c r="I42" i="2" s="1"/>
  <c r="G42" i="2"/>
  <c r="H39" i="2"/>
  <c r="I39" i="2" s="1"/>
  <c r="G39" i="2"/>
  <c r="H43" i="2"/>
  <c r="I43" i="2" s="1"/>
  <c r="G43" i="2"/>
  <c r="H38" i="2"/>
  <c r="I38" i="2" s="1"/>
  <c r="G38" i="2"/>
  <c r="H37" i="2"/>
  <c r="I37" i="2" s="1"/>
  <c r="G37" i="2"/>
  <c r="H36" i="2"/>
  <c r="I36" i="2" s="1"/>
  <c r="G36" i="2"/>
  <c r="H40" i="2"/>
  <c r="I40" i="2" s="1"/>
  <c r="G40" i="2"/>
  <c r="H44" i="2"/>
  <c r="I44" i="2" s="1"/>
  <c r="G44" i="2"/>
  <c r="H35" i="2"/>
  <c r="I35" i="2" s="1"/>
  <c r="G35" i="2"/>
  <c r="H34" i="2"/>
  <c r="I34" i="2" s="1"/>
  <c r="G34" i="2"/>
  <c r="H33" i="2"/>
  <c r="I33" i="2" s="1"/>
  <c r="G33" i="2"/>
  <c r="H32" i="2"/>
  <c r="I32" i="2" s="1"/>
  <c r="G32" i="2"/>
  <c r="H41" i="2"/>
  <c r="I41" i="2" s="1"/>
  <c r="G41" i="2"/>
  <c r="H31" i="2"/>
  <c r="I31" i="2" s="1"/>
  <c r="G31" i="2"/>
  <c r="H85" i="2"/>
  <c r="I85" i="2" s="1"/>
  <c r="G85" i="2"/>
  <c r="H86" i="2"/>
  <c r="I86" i="2" s="1"/>
  <c r="G86" i="2"/>
  <c r="H84" i="2"/>
  <c r="I84" i="2" s="1"/>
  <c r="G84" i="2"/>
  <c r="H83" i="2"/>
  <c r="I83" i="2" s="1"/>
  <c r="G83" i="2"/>
  <c r="H104" i="2"/>
  <c r="I104" i="2" s="1"/>
  <c r="G104" i="2"/>
  <c r="H103" i="2"/>
  <c r="I103" i="2" s="1"/>
  <c r="G103" i="2"/>
  <c r="H105" i="2"/>
  <c r="I105" i="2" s="1"/>
  <c r="G105" i="2"/>
  <c r="H102" i="2"/>
  <c r="I102" i="2" s="1"/>
  <c r="G102" i="2"/>
  <c r="H94" i="2"/>
  <c r="I94" i="2" s="1"/>
  <c r="G94" i="2"/>
  <c r="H98" i="2"/>
  <c r="I98" i="2" s="1"/>
  <c r="G98" i="2"/>
  <c r="H97" i="2"/>
  <c r="I97" i="2" s="1"/>
  <c r="G97" i="2"/>
  <c r="H91" i="2"/>
  <c r="I91" i="2" s="1"/>
  <c r="G91" i="2"/>
  <c r="H88" i="2"/>
  <c r="I88" i="2" s="1"/>
  <c r="G88" i="2"/>
  <c r="H95" i="2"/>
  <c r="I95" i="2" s="1"/>
  <c r="G95" i="2"/>
  <c r="H90" i="2"/>
  <c r="I90" i="2" s="1"/>
  <c r="G90" i="2"/>
  <c r="H93" i="2"/>
  <c r="I93" i="2" s="1"/>
  <c r="G93" i="2"/>
  <c r="H89" i="2"/>
  <c r="I89" i="2" s="1"/>
  <c r="G89" i="2"/>
  <c r="H92" i="2"/>
  <c r="I92" i="2" s="1"/>
  <c r="G92" i="2"/>
  <c r="H96" i="2"/>
  <c r="I96" i="2" s="1"/>
  <c r="G96" i="2"/>
  <c r="H87" i="2"/>
  <c r="I87" i="2" s="1"/>
  <c r="G87" i="2"/>
  <c r="L16" i="15" l="1"/>
  <c r="L17" i="15" s="1"/>
  <c r="H21" i="15"/>
  <c r="G21" i="15"/>
  <c r="F21" i="15"/>
  <c r="E21" i="15"/>
  <c r="D21" i="15"/>
  <c r="C21" i="15"/>
  <c r="C27" i="15" l="1"/>
  <c r="C28" i="15"/>
  <c r="E149" i="3"/>
  <c r="H106" i="2"/>
  <c r="I106" i="2" s="1"/>
  <c r="E110" i="2"/>
  <c r="G106" i="2"/>
  <c r="F7" i="6" l="1"/>
  <c r="F9" i="6" s="1"/>
  <c r="E9" i="6"/>
  <c r="D9" i="6"/>
  <c r="C9" i="6"/>
  <c r="H9" i="6" l="1"/>
  <c r="I9" i="6" s="1"/>
  <c r="G9" i="6"/>
  <c r="H8" i="6"/>
  <c r="I8" i="6" s="1"/>
  <c r="G8" i="6"/>
  <c r="H7" i="6"/>
  <c r="I7" i="6" s="1"/>
  <c r="G7" i="6"/>
  <c r="E7" i="8" l="1"/>
  <c r="E36" i="8" s="1"/>
  <c r="D7" i="8"/>
  <c r="D36" i="8" s="1"/>
  <c r="C7" i="8"/>
  <c r="C36" i="8" s="1"/>
  <c r="H35" i="8"/>
  <c r="I35" i="8" s="1"/>
  <c r="G35" i="8"/>
  <c r="H34" i="8"/>
  <c r="I34" i="8" s="1"/>
  <c r="G34" i="8"/>
  <c r="H33" i="8"/>
  <c r="I33" i="8" s="1"/>
  <c r="G33" i="8"/>
  <c r="H32" i="8"/>
  <c r="I32" i="8" s="1"/>
  <c r="G32" i="8"/>
  <c r="H31" i="8"/>
  <c r="I31" i="8" s="1"/>
  <c r="G31" i="8"/>
  <c r="H30" i="8"/>
  <c r="I30" i="8" s="1"/>
  <c r="G30" i="8"/>
  <c r="H29" i="8"/>
  <c r="I29" i="8" s="1"/>
  <c r="G29" i="8"/>
  <c r="H28" i="8"/>
  <c r="I28" i="8" s="1"/>
  <c r="G28" i="8"/>
  <c r="H27" i="8"/>
  <c r="I27" i="8" s="1"/>
  <c r="G27" i="8"/>
  <c r="H26" i="8"/>
  <c r="I26" i="8" s="1"/>
  <c r="G26" i="8"/>
  <c r="H25" i="8"/>
  <c r="I25" i="8" s="1"/>
  <c r="G25" i="8"/>
  <c r="H24" i="8"/>
  <c r="I24" i="8" s="1"/>
  <c r="G24" i="8"/>
  <c r="H23" i="8"/>
  <c r="I23" i="8" s="1"/>
  <c r="G23" i="8"/>
  <c r="H22" i="8"/>
  <c r="I22" i="8" s="1"/>
  <c r="G22" i="8"/>
  <c r="H21" i="8"/>
  <c r="I21" i="8" s="1"/>
  <c r="G21" i="8"/>
  <c r="H20" i="8"/>
  <c r="I20" i="8" s="1"/>
  <c r="G20" i="8"/>
  <c r="H19" i="8"/>
  <c r="I19" i="8" s="1"/>
  <c r="G19" i="8"/>
  <c r="H18" i="8"/>
  <c r="I18" i="8" s="1"/>
  <c r="G18" i="8"/>
  <c r="H17" i="8"/>
  <c r="I17" i="8" s="1"/>
  <c r="G17" i="8"/>
  <c r="H16" i="8"/>
  <c r="I16" i="8" s="1"/>
  <c r="G16" i="8"/>
  <c r="H15" i="8"/>
  <c r="I15" i="8" s="1"/>
  <c r="G15" i="8"/>
  <c r="H14" i="8"/>
  <c r="I14" i="8" s="1"/>
  <c r="G14" i="8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H9" i="8"/>
  <c r="I9" i="8" s="1"/>
  <c r="G9" i="8"/>
  <c r="F8" i="8"/>
  <c r="F7" i="8" s="1"/>
  <c r="F36" i="8" l="1"/>
  <c r="G36" i="8" s="1"/>
  <c r="G7" i="8"/>
  <c r="H8" i="8"/>
  <c r="I8" i="8" s="1"/>
  <c r="L8" i="8"/>
  <c r="G8" i="8"/>
  <c r="H7" i="8"/>
  <c r="I7" i="8" s="1"/>
  <c r="H36" i="8" l="1"/>
  <c r="I36" i="8" s="1"/>
  <c r="G142" i="3"/>
  <c r="H142" i="3" l="1"/>
  <c r="I142" i="3" s="1"/>
</calcChain>
</file>

<file path=xl/sharedStrings.xml><?xml version="1.0" encoding="utf-8"?>
<sst xmlns="http://schemas.openxmlformats.org/spreadsheetml/2006/main" count="670" uniqueCount="172">
  <si>
    <t>ข้อมูล ณ ไตรมาส 2 วันที่ 17 มีนาคม 2558</t>
  </si>
  <si>
    <t>มหาวิทยาลัยราชภัฏสกลนคร</t>
  </si>
  <si>
    <t>ลำดับ</t>
  </si>
  <si>
    <t>หน่วยงานคณะ/สาขาวิชา</t>
  </si>
  <si>
    <t>จำนวนโครงการ</t>
  </si>
  <si>
    <t>ที่เบิกจ่าย</t>
  </si>
  <si>
    <t>งบประมาณแล้ว</t>
  </si>
  <si>
    <t>งบประมาณ</t>
  </si>
  <si>
    <t>ที่ได้รับจัดสรร</t>
  </si>
  <si>
    <t>ผลเบิกจ่ายสะสม</t>
  </si>
  <si>
    <t>ณ ไตรมาส 2</t>
  </si>
  <si>
    <t>คิดเป็นร้อยละ</t>
  </si>
  <si>
    <t>(เบิก)</t>
  </si>
  <si>
    <t>งบประมาณคงเหลือ</t>
  </si>
  <si>
    <t>หมายเหตุ</t>
  </si>
  <si>
    <t>กองกลาง</t>
  </si>
  <si>
    <t>กองนโยบายและแผน</t>
  </si>
  <si>
    <t>กองพัฒนานักศึกษา</t>
  </si>
  <si>
    <t>คณะครุศาสตร์</t>
  </si>
  <si>
    <t>คณะเทคโนโลยีการเกษตร</t>
  </si>
  <si>
    <t>คณะเทคโนโลยีอุตสาหกรรม</t>
  </si>
  <si>
    <t>บัณฑิตวิทยาลัย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</si>
  <si>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</si>
  <si>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</si>
  <si>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</si>
  <si>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สถาบันภาษา ศิลปะและวัฒนธรรม</t>
  </si>
  <si>
    <t>สำนักวิทยบริการและเทคโนโลยีสารสนเทศ</t>
  </si>
  <si>
    <t>สถาบันวิจัยและพัฒนา</t>
  </si>
  <si>
    <t>สำนักส่งเสริมวิชาการและงานทะเบียน</t>
  </si>
  <si>
    <t>รวมทั้งสิ้น</t>
  </si>
  <si>
    <t>หมายเหตุ : 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</si>
  <si>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งบประมาณ
คงเหลือ</t>
  </si>
  <si>
    <t>(คงเหลือ)</t>
  </si>
  <si>
    <t>จำนวน
โครงการ</t>
  </si>
  <si>
    <t>สรุปผลการเบิกจ่ายงบประมาณ (เบิกจ่ายงานคลัง) งบประมาณ งบกลาง (แผ่นดิน)  ประจำปีงบประมาณ พ.ศ. 2558</t>
  </si>
  <si>
    <t>งานบริหารทั่วไป</t>
  </si>
  <si>
    <t>โรงเรียนวิถีธรรมแห่งมหาวิทยาลัยราชภัฏสกลนคร</t>
  </si>
  <si>
    <t>งบกลาง (แผ่นดิน)</t>
  </si>
  <si>
    <t>งานวิจัย</t>
  </si>
  <si>
    <t>งานสารสนเทศและเผยแพร่งานวิจัย</t>
  </si>
  <si>
    <t>งานพัฒนาระบบสารสนเทศและสื่ออิเล็กทรอนิกส์</t>
  </si>
  <si>
    <t>งานพัฒนาทรัพยากรสารสนเทศ</t>
  </si>
  <si>
    <t>สาขาวิชาการท่องเที่ยวและการโรงแรม</t>
  </si>
  <si>
    <t>สาขาวิชาการพัฒนาชุมชน</t>
  </si>
  <si>
    <t>สาขาวิชาวิชาภาษาต่างประเทศ</t>
  </si>
  <si>
    <t>สาขาวิชาภาษาไทย</t>
  </si>
  <si>
    <t>สาขาวิชานิติศาสตร์</t>
  </si>
  <si>
    <t>สาขาวิชาสังคมศาสตร์</t>
  </si>
  <si>
    <t>สาขาวิชาศิลปกรรม</t>
  </si>
  <si>
    <t>งานบริการการศึกษา</t>
  </si>
  <si>
    <t>สาขาวิชาดนตรี</t>
  </si>
  <si>
    <t>งานกิจการนักศึกษา</t>
  </si>
  <si>
    <t>สาขาวิชาสารสนเทศศาสตร์</t>
  </si>
  <si>
    <t>งานประกันคุณภาพการศึกษา (เดิม)</t>
  </si>
  <si>
    <t>งานบริหารบุคคลและนิติการ</t>
  </si>
  <si>
    <t>งานทรัพย์สินและรายได้</t>
  </si>
  <si>
    <t>งานพัสดุ</t>
  </si>
  <si>
    <t>หน่วยรักษาความปลอดภัย</t>
  </si>
  <si>
    <t>สาขาวิชานิเทศศาสตร์</t>
  </si>
  <si>
    <t>สาขาวิชารัฐประศาสนศาสตร์</t>
  </si>
  <si>
    <t>สาขาวิชาเครื่องกลและอุตสาหการ</t>
  </si>
  <si>
    <t>สาขาวิชาโยธาและสถาปัตยกรรม</t>
  </si>
  <si>
    <t>สาขาวิชาไฟฟ้าและอิเล็กทรอนิกส์</t>
  </si>
  <si>
    <t>สาขาวิชาอุตสาหกรรมศิลป์และเทคโนโลยี</t>
  </si>
  <si>
    <t>ศูนย์ภาษา</t>
  </si>
  <si>
    <t>การสืบสานศิลปวัฒนธรรม</t>
  </si>
  <si>
    <t>สาขาวิชาคณิตศาสตร์</t>
  </si>
  <si>
    <t>สาขาวิชาหลักสูตรและการสอน</t>
  </si>
  <si>
    <t>โครงการพิเศษ (ร.ร.ตชด.)</t>
  </si>
  <si>
    <t>สาขาวิชาการศึกษาปฐมวัย</t>
  </si>
  <si>
    <t>สาขาวิชาสังคมศึกษา</t>
  </si>
  <si>
    <t>สาขาวิชาพลศึกษาและวิทยาศาสตร์การกีฬา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</si>
  <si>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</si>
  <si>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</si>
  <si>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</si>
  <si>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งานวิเคราะห์แผนและติดตามประเมินผล</t>
  </si>
  <si>
    <t>งานวิเคราะห์งบประมาณ</t>
  </si>
  <si>
    <t>งานวิจัยสถาบัน และสารสนเทศ</t>
  </si>
  <si>
    <t>สาขาวิชาพืชศาสตร์</t>
  </si>
  <si>
    <t>หลักสูตรคหกรรมศาสตร์</t>
  </si>
  <si>
    <t>สาขาวิชาเทคโนโลยีการอาหาร</t>
  </si>
  <si>
    <t>สาขาวิชาการประมง</t>
  </si>
  <si>
    <t>สาขาวิชาสัตวศาสตร์</t>
  </si>
  <si>
    <t>สาขาวิชาวิทยาศาสตร์สุขภาพ</t>
  </si>
  <si>
    <t>สาขาวิชาวิทยาศาสตร์สิ่งแวดล้อม</t>
  </si>
  <si>
    <t>ศูนย์วิทยาศาสตร์</t>
  </si>
  <si>
    <t>สาขาวิชาชีววิทยา</t>
  </si>
  <si>
    <t>สาขาวิชาคอมพิวเตอร์</t>
  </si>
  <si>
    <t>สาขาวิชาฟิสิกส์</t>
  </si>
  <si>
    <t>สาขาวิชาเคมี</t>
  </si>
  <si>
    <t>งานส่งเสริมวิชาการ</t>
  </si>
  <si>
    <t>งานพัฒนานักศึกษาและแนะแนวการศึกษาและอาชีพ</t>
  </si>
  <si>
    <t>งานกิจกรรมนักศึกษาและกีฬา</t>
  </si>
  <si>
    <t>งานหอพักนักศึกษาและบุคลากร</t>
  </si>
  <si>
    <t>งานสวัสดิการและทุนการศึกษา</t>
  </si>
  <si>
    <t>งานอนามัยและสุขาภิบาล</t>
  </si>
  <si>
    <t>งานพัฒนาเครือข่ายและการบริการคอมพิวเตอร์</t>
  </si>
  <si>
    <t>งานบริการสารสนเทศ</t>
  </si>
  <si>
    <t>ศูนย์เทคโนโลยีที่เหมาะสม</t>
  </si>
  <si>
    <t>สาขาวิชารัฐศาสตร์</t>
  </si>
  <si>
    <t>หน่วยยานพาหนะ</t>
  </si>
  <si>
    <t>งานอาคาร สถานที่ และยานพาหนะ</t>
  </si>
  <si>
    <t>หน่วยออกแบบและตรวจสอบงานก่อสร้าง</t>
  </si>
  <si>
    <t>งานคลัง</t>
  </si>
  <si>
    <t>สภาคณาจารย์และข้าราชการ</t>
  </si>
  <si>
    <t>งานประชาสัมพันธ์และโสตทัศนูปกรณ์</t>
  </si>
  <si>
    <t>หน่วยส่งเสริมอนามัยและสุขภาพ</t>
  </si>
  <si>
    <t>งานวิเทศสัมพันธ์</t>
  </si>
  <si>
    <t>งานอนุรักษ์ส่งเสริมเผยแพร่ศิลปวัฒนธรรมและศิลปกรรมท้องถิ่น</t>
  </si>
  <si>
    <t>ศูนย์วิชาศึกษาทั่วไป</t>
  </si>
  <si>
    <t>สาขาวิชาเกษตรศาสตร์</t>
  </si>
  <si>
    <t>สาขาวิชาเศรษฐศาสตร์ธุรกิจ</t>
  </si>
  <si>
    <t>สาขาวิชาการบัญชี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</si>
  <si>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</si>
  <si>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</si>
  <si>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สาขาวิชาวิทยาการสารสนเทศและเทคโนโลยี</t>
  </si>
  <si>
    <t>สาขาวิชาการบริหารการศึกษาและภาวะผู้นำ</t>
  </si>
  <si>
    <t>สาขาวิชาการสอนวิทยาศาสตร์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</si>
  <si>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</si>
  <si>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</si>
  <si>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สาขาวิชาวิจัยหลักสูตรและการสอน</t>
  </si>
  <si>
    <t>สาขาวิชาฟิสิกส์ (ป.เอก)</t>
  </si>
  <si>
    <t>สาขาวิชาการบริหารการพัฒนา</t>
  </si>
  <si>
    <t>สาขาวิชายุทธศาสตร์การพัฒนา</t>
  </si>
  <si>
    <t>สาขาวิชาฟิสิกส์ (ป.โท)</t>
  </si>
  <si>
    <t>สาขาวิชาเทคโนโลยีสถาปัตยกรรม</t>
  </si>
  <si>
    <t>สาขาวิชาภาษาอังกฤษธุรกิจ</t>
  </si>
  <si>
    <t>สาขาวิชาเทคโนโลยีสารสนเทศ</t>
  </si>
  <si>
    <t>งานศึกษาและฝึกอบรมทางภาษา</t>
  </si>
  <si>
    <t>การอนุรักษ์วัฒนธรรมท้องถิ่น</t>
  </si>
  <si>
    <t>ศูนย์อาเซียน</t>
  </si>
  <si>
    <t>งานวารสารและสิ่งพิมพ์ต่อเนื่อง</t>
  </si>
  <si>
    <t>สาขาวิชาเทคโนโลยีการเกษตร</t>
  </si>
  <si>
    <t>สาขาวิชาเทคโนโลยีการเกษตรแขนงวิชาพืชศาสตร์</t>
  </si>
  <si>
    <t>สาขาวิชาเทคนิคการสัตวแพทย์</t>
  </si>
  <si>
    <t>สาขาวิชาบริหารธุรกิจ (แขนงวิชาการเงินการธนาคาร)</t>
  </si>
  <si>
    <t>สาขาวิชาบริหารธุรกิจ (แขนงวิชาคอมพิวเตอร์ธุรกิจ)</t>
  </si>
  <si>
    <t>สาขาวิชาการจัดการธุรกิจค้าปลีก</t>
  </si>
  <si>
    <t>ศูนย์ฝึกประสบการณ์วิชาชีพอาคารเอนกประสงค์ภูพานเพลซ</t>
  </si>
  <si>
    <t>สรุปผลการเบิกจ่ายงบประมาณ (เบิกจ่ายหน่วยงาน) งบประมาณ แผ่นดิน  ประจำปีงบประมาณ พ.ศ. 2559</t>
  </si>
  <si>
    <t>สรุปผลการเบิกจ่ายงบประมาณ (เบิกจ่ายหน่วยงาน) งบประมาณเงินรายได้  ประจำปีงบประมาณ พ.ศ. 2559</t>
  </si>
  <si>
    <t>สรุปผลการเบิกจ่ายงบประมาณ (เบิกจ่ายหน่วยงาน) งบประมาณ บ.กศ. (ภูพานเพลซ)  ประจำปีงบประมาณ พ.ศ. 2559</t>
  </si>
  <si>
    <t>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</si>
  <si>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หน่วยงาน/คณะ/สาขาวิชา</t>
  </si>
  <si>
    <t>เงินรายได้</t>
  </si>
  <si>
    <t>ภูพานเพลส</t>
  </si>
  <si>
    <t>ค่าจ้าง</t>
  </si>
  <si>
    <t>ประกันสังคม</t>
  </si>
  <si>
    <t>ศูนย์วิทยาศาสตร์ (คณะวิทย์)</t>
  </si>
  <si>
    <t>อาจารย์พิเศษรายเดือน (ส่งเสิรม)</t>
  </si>
  <si>
    <t>การศึกษาทั่วไป (ส่งเสริม)</t>
  </si>
  <si>
    <t>ศูนย์ถ่ายทอดเทคโนโลยี (คณะวิทย์)</t>
  </si>
  <si>
    <t>บัณฑิตวิทยาลัย ค่าจ้างรายเดือน</t>
  </si>
  <si>
    <t>บัณฑิตวิทยาลัย ค่าจ้างอาจารย์พิเศษรายเดือน</t>
  </si>
  <si>
    <t>ค่าครองชีพกองกลาง</t>
  </si>
  <si>
    <t>ค่าครองชีพภูพานเพลชคนละครึ่งกับมหาลัยฯ</t>
  </si>
  <si>
    <t>ศูนย์วิจัยความเป็นเลิศ</t>
  </si>
  <si>
    <t>สรุปผลการเบิกจ่ายงบประมาณ ค่าจ้าง เงินรายได้ ประจำเดือน เมษายน 2559</t>
  </si>
  <si>
    <r>
      <t xml:space="preserve">ผลเบิกจ่ายงบประมาณ บ.กศ. (ภูพานเพลซ) รวมค่าจ้าง บ.กศ. (ภูพานเพลซ) ประจำเดือน มิถุนายน ยอด </t>
    </r>
    <r>
      <rPr>
        <b/>
        <sz val="14"/>
        <rFont val="TH SarabunPSK"/>
        <family val="2"/>
      </rPr>
      <t>ค่าจ้าง</t>
    </r>
    <r>
      <rPr>
        <sz val="14"/>
        <rFont val="TH SarabunPSK"/>
        <family val="2"/>
      </rPr>
      <t xml:space="preserve"> 197,450 บาท </t>
    </r>
    <r>
      <rPr>
        <b/>
        <sz val="14"/>
        <rFont val="TH SarabunPSK"/>
        <family val="2"/>
      </rPr>
      <t>เงินประกันสังคม</t>
    </r>
    <r>
      <rPr>
        <sz val="14"/>
        <rFont val="TH SarabunPSK"/>
        <family val="2"/>
      </rPr>
      <t xml:space="preserve"> 11,229 บาท ค่าครองชีพ 13,500 บาท</t>
    </r>
  </si>
  <si>
    <t>ณ ไตรมาส 4</t>
  </si>
  <si>
    <t>ศูนย์ความเป็นเลิศด้านพลังงานทางเลือก</t>
  </si>
  <si>
    <t>สาขาวิชาบริหารธุรกิจ (แขนงวิชาการบริการทรัพยากรมนุษย์และการจัดการทั่วไป)</t>
  </si>
  <si>
    <t>ค่าครองชีพภูพานเพลชคนละครึ่งกับมหาวิทยาลัยฯ 13,500 บาท ศูนย์วิจัยความเป็นเลิศ ค่าจ้าง 22,990 บาท ประกันสังคม 1,300 บาท</t>
  </si>
  <si>
    <t>สาขาวิชาการสอนภาษาอังกฤษ</t>
  </si>
  <si>
    <t>สาขาวิชาการบริหารและพัฒนาการศึกษา (ป.โท)</t>
  </si>
  <si>
    <t>สาขาวิชาการตลาด การจัดการโลจิสติกส์ และการค้าปลีก</t>
  </si>
  <si>
    <t>รวมค่าจ้าง</t>
  </si>
  <si>
    <t>รวมประกันสังคม</t>
  </si>
  <si>
    <t>ข้อมูล ณ ไตรมาส 4 วันที่ 24 กันยายน 2559</t>
  </si>
  <si>
    <t>ศูนย์บริการสนับสนุนนักศึกษาพิการระดับอุดมศึกษา</t>
  </si>
  <si>
    <t xml:space="preserve"> *** ยอดงบลดเนื่องจากปรับลดงบประมาณบัณฑิตวิทยาลัย จำนวน 4,721,291 บาท</t>
  </si>
  <si>
    <t>ผลเบิกจ่ายงบประมาณเงินรายได้ รวมค่าจ้าง เงินรายได้ประจำเดือน กันยายน ยอด ค่าจ้าง 2,144,156 บาท เงินประกันสังคม 101,682 บาท ค่าครองชีพ (กองกลาง) 261,012.29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</si>
</sst>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9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FFD7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4">
    <xf numFmtId="0" fontId="0" fillId="0" borderId="0" xfId="0"/>
    <xf numFmtId="0" fontId="19" fillId="0" borderId="0" xfId="0" applyFont="1"/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43" fontId="18" fillId="34" borderId="10" xfId="1" applyFont="1" applyFill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right" wrapText="1"/>
    </xf>
    <xf numFmtId="43" fontId="18" fillId="33" borderId="10" xfId="1" applyFont="1" applyFill="1" applyBorder="1" applyAlignment="1">
      <alignment horizontal="right" wrapText="1"/>
    </xf>
    <xf numFmtId="43" fontId="19" fillId="0" borderId="10" xfId="1" applyFont="1" applyBorder="1" applyAlignment="1">
      <alignment horizontal="right" wrapText="1"/>
    </xf>
    <xf numFmtId="43" fontId="19" fillId="0" borderId="0" xfId="1" applyFont="1"/>
    <xf numFmtId="187" fontId="18" fillId="33" borderId="10" xfId="1" applyNumberFormat="1" applyFont="1" applyFill="1" applyBorder="1" applyAlignment="1">
      <alignment horizontal="center" wrapText="1"/>
    </xf>
    <xf numFmtId="187" fontId="18" fillId="33" borderId="10" xfId="1" applyNumberFormat="1" applyFont="1" applyFill="1" applyBorder="1" applyAlignment="1">
      <alignment horizontal="right" wrapText="1"/>
    </xf>
    <xf numFmtId="187" fontId="19" fillId="0" borderId="10" xfId="1" applyNumberFormat="1" applyFont="1" applyBorder="1" applyAlignment="1">
      <alignment horizontal="center" wrapText="1"/>
    </xf>
    <xf numFmtId="187" fontId="19" fillId="0" borderId="10" xfId="1" applyNumberFormat="1" applyFont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center" wrapText="1"/>
    </xf>
    <xf numFmtId="187" fontId="19" fillId="0" borderId="0" xfId="1" applyNumberFormat="1" applyFont="1"/>
    <xf numFmtId="0" fontId="19" fillId="33" borderId="10" xfId="0" applyFont="1" applyFill="1" applyBorder="1" applyAlignment="1">
      <alignment horizont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187" fontId="19" fillId="0" borderId="17" xfId="1" applyNumberFormat="1" applyFont="1" applyBorder="1" applyAlignment="1">
      <alignment horizontal="center" wrapText="1"/>
    </xf>
    <xf numFmtId="187" fontId="19" fillId="0" borderId="17" xfId="1" applyNumberFormat="1" applyFont="1" applyBorder="1" applyAlignment="1">
      <alignment horizontal="right" wrapText="1"/>
    </xf>
    <xf numFmtId="43" fontId="19" fillId="0" borderId="17" xfId="1" applyFont="1" applyBorder="1" applyAlignment="1">
      <alignment horizontal="right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wrapText="1"/>
    </xf>
    <xf numFmtId="187" fontId="19" fillId="0" borderId="17" xfId="1" applyNumberFormat="1" applyFont="1" applyFill="1" applyBorder="1" applyAlignment="1">
      <alignment horizontal="center" wrapText="1"/>
    </xf>
    <xf numFmtId="187" fontId="19" fillId="0" borderId="17" xfId="1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187" fontId="19" fillId="0" borderId="18" xfId="1" applyNumberFormat="1" applyFont="1" applyFill="1" applyBorder="1" applyAlignment="1">
      <alignment horizontal="center" wrapText="1"/>
    </xf>
    <xf numFmtId="187" fontId="19" fillId="0" borderId="18" xfId="1" applyNumberFormat="1" applyFont="1" applyFill="1" applyBorder="1" applyAlignment="1">
      <alignment horizontal="right" wrapText="1"/>
    </xf>
    <xf numFmtId="43" fontId="19" fillId="0" borderId="18" xfId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187" fontId="19" fillId="0" borderId="16" xfId="1" applyNumberFormat="1" applyFont="1" applyFill="1" applyBorder="1" applyAlignment="1">
      <alignment horizontal="center" wrapText="1"/>
    </xf>
    <xf numFmtId="187" fontId="19" fillId="0" borderId="16" xfId="1" applyNumberFormat="1" applyFont="1" applyFill="1" applyBorder="1" applyAlignment="1">
      <alignment horizontal="right" wrapText="1"/>
    </xf>
    <xf numFmtId="43" fontId="19" fillId="0" borderId="16" xfId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wrapText="1" indent="2"/>
    </xf>
    <xf numFmtId="43" fontId="19" fillId="0" borderId="0" xfId="0" applyNumberFormat="1" applyFont="1"/>
    <xf numFmtId="187" fontId="18" fillId="36" borderId="11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/>
    </xf>
    <xf numFmtId="43" fontId="22" fillId="0" borderId="0" xfId="1" applyFont="1"/>
    <xf numFmtId="43" fontId="18" fillId="36" borderId="12" xfId="1" applyFont="1" applyFill="1" applyBorder="1" applyAlignment="1">
      <alignment horizontal="center" vertical="center" wrapText="1"/>
    </xf>
    <xf numFmtId="0" fontId="19" fillId="0" borderId="0" xfId="0" applyFont="1"/>
    <xf numFmtId="0" fontId="18" fillId="38" borderId="10" xfId="0" applyFont="1" applyFill="1" applyBorder="1" applyAlignment="1">
      <alignment horizontal="center" wrapText="1"/>
    </xf>
    <xf numFmtId="43" fontId="18" fillId="38" borderId="10" xfId="1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wrapText="1"/>
    </xf>
    <xf numFmtId="43" fontId="18" fillId="0" borderId="0" xfId="1" applyFont="1"/>
    <xf numFmtId="0" fontId="19" fillId="0" borderId="0" xfId="0" applyFont="1" applyBorder="1" applyAlignment="1"/>
    <xf numFmtId="43" fontId="18" fillId="0" borderId="0" xfId="0" applyNumberFormat="1" applyFont="1"/>
    <xf numFmtId="0" fontId="24" fillId="0" borderId="0" xfId="0" applyFont="1" applyFill="1"/>
    <xf numFmtId="0" fontId="18" fillId="0" borderId="0" xfId="0" applyFont="1" applyFill="1" applyBorder="1" applyAlignment="1">
      <alignment horizontal="center" wrapText="1"/>
    </xf>
    <xf numFmtId="0" fontId="19" fillId="0" borderId="0" xfId="0" applyFont="1"/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/>
    <xf numFmtId="43" fontId="19" fillId="0" borderId="21" xfId="1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Border="1"/>
    <xf numFmtId="43" fontId="19" fillId="0" borderId="22" xfId="1" applyFont="1" applyBorder="1"/>
    <xf numFmtId="0" fontId="19" fillId="0" borderId="23" xfId="0" applyFont="1" applyBorder="1" applyAlignment="1">
      <alignment horizontal="center"/>
    </xf>
    <xf numFmtId="0" fontId="19" fillId="0" borderId="23" xfId="0" applyFont="1" applyBorder="1"/>
    <xf numFmtId="43" fontId="19" fillId="0" borderId="23" xfId="1" applyFont="1" applyBorder="1"/>
    <xf numFmtId="0" fontId="18" fillId="39" borderId="20" xfId="0" applyFont="1" applyFill="1" applyBorder="1" applyAlignment="1">
      <alignment horizontal="center"/>
    </xf>
    <xf numFmtId="43" fontId="18" fillId="39" borderId="20" xfId="1" applyFont="1" applyFill="1" applyBorder="1"/>
    <xf numFmtId="43" fontId="18" fillId="39" borderId="0" xfId="1" applyFont="1" applyFill="1"/>
    <xf numFmtId="0" fontId="24" fillId="0" borderId="24" xfId="0" applyFont="1" applyFill="1" applyBorder="1"/>
    <xf numFmtId="0" fontId="18" fillId="0" borderId="25" xfId="0" applyFont="1" applyBorder="1"/>
    <xf numFmtId="0" fontId="24" fillId="0" borderId="26" xfId="0" applyFont="1" applyFill="1" applyBorder="1"/>
    <xf numFmtId="0" fontId="18" fillId="0" borderId="26" xfId="0" applyFont="1" applyBorder="1"/>
    <xf numFmtId="0" fontId="24" fillId="0" borderId="25" xfId="0" applyFont="1" applyFill="1" applyBorder="1"/>
    <xf numFmtId="0" fontId="23" fillId="0" borderId="25" xfId="0" applyFont="1" applyFill="1" applyBorder="1"/>
    <xf numFmtId="0" fontId="23" fillId="0" borderId="26" xfId="0" applyFont="1" applyFill="1" applyBorder="1"/>
    <xf numFmtId="0" fontId="18" fillId="0" borderId="24" xfId="0" applyFont="1" applyBorder="1"/>
    <xf numFmtId="0" fontId="19" fillId="0" borderId="26" xfId="0" applyFont="1" applyBorder="1"/>
    <xf numFmtId="0" fontId="19" fillId="0" borderId="25" xfId="0" applyFont="1" applyBorder="1"/>
    <xf numFmtId="3" fontId="18" fillId="0" borderId="25" xfId="0" applyNumberFormat="1" applyFont="1" applyBorder="1"/>
    <xf numFmtId="0" fontId="18" fillId="0" borderId="25" xfId="0" applyFont="1" applyBorder="1" applyAlignment="1">
      <alignment vertical="top"/>
    </xf>
    <xf numFmtId="0" fontId="19" fillId="0" borderId="25" xfId="0" applyFont="1" applyBorder="1" applyAlignment="1">
      <alignment vertical="top"/>
    </xf>
    <xf numFmtId="0" fontId="18" fillId="0" borderId="0" xfId="0" applyFont="1" applyBorder="1"/>
    <xf numFmtId="0" fontId="18" fillId="0" borderId="26" xfId="0" applyFont="1" applyBorder="1" applyAlignment="1">
      <alignment vertical="top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right" wrapText="1"/>
    </xf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3" fontId="18" fillId="37" borderId="10" xfId="0" applyNumberFormat="1" applyFont="1" applyFill="1" applyBorder="1" applyAlignment="1">
      <alignment horizontal="right" wrapText="1"/>
    </xf>
    <xf numFmtId="43" fontId="18" fillId="37" borderId="10" xfId="1" applyFont="1" applyFill="1" applyBorder="1" applyAlignment="1">
      <alignment horizontal="right" wrapText="1"/>
    </xf>
    <xf numFmtId="0" fontId="24" fillId="0" borderId="0" xfId="0" applyFont="1" applyFill="1" applyBorder="1"/>
    <xf numFmtId="0" fontId="23" fillId="0" borderId="24" xfId="0" applyFont="1" applyFill="1" applyBorder="1"/>
    <xf numFmtId="0" fontId="18" fillId="0" borderId="25" xfId="0" applyFont="1" applyBorder="1" applyAlignment="1">
      <alignment vertical="center"/>
    </xf>
    <xf numFmtId="0" fontId="18" fillId="0" borderId="24" xfId="0" applyFont="1" applyBorder="1" applyAlignment="1">
      <alignment vertical="top"/>
    </xf>
    <xf numFmtId="4" fontId="19" fillId="0" borderId="10" xfId="0" applyNumberFormat="1" applyFont="1" applyBorder="1" applyAlignment="1">
      <alignment horizontal="right" wrapText="1"/>
    </xf>
    <xf numFmtId="4" fontId="18" fillId="37" borderId="10" xfId="0" applyNumberFormat="1" applyFont="1" applyFill="1" applyBorder="1" applyAlignment="1">
      <alignment horizontal="right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8" fillId="37" borderId="10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3" fontId="19" fillId="0" borderId="16" xfId="0" applyNumberFormat="1" applyFont="1" applyBorder="1" applyAlignment="1">
      <alignment horizontal="right" wrapText="1"/>
    </xf>
    <xf numFmtId="4" fontId="19" fillId="0" borderId="16" xfId="0" applyNumberFormat="1" applyFont="1" applyBorder="1" applyAlignment="1">
      <alignment horizontal="right" wrapText="1"/>
    </xf>
    <xf numFmtId="43" fontId="19" fillId="0" borderId="16" xfId="1" applyFont="1" applyBorder="1" applyAlignment="1">
      <alignment horizontal="right" wrapText="1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3" fontId="19" fillId="0" borderId="18" xfId="0" applyNumberFormat="1" applyFont="1" applyBorder="1" applyAlignment="1">
      <alignment horizontal="right" wrapText="1"/>
    </xf>
    <xf numFmtId="4" fontId="19" fillId="0" borderId="18" xfId="0" applyNumberFormat="1" applyFont="1" applyBorder="1" applyAlignment="1">
      <alignment horizontal="right" wrapText="1"/>
    </xf>
    <xf numFmtId="43" fontId="19" fillId="0" borderId="18" xfId="1" applyFont="1" applyBorder="1" applyAlignment="1">
      <alignment horizontal="right" wrapText="1"/>
    </xf>
    <xf numFmtId="0" fontId="19" fillId="0" borderId="17" xfId="0" applyFont="1" applyBorder="1" applyAlignment="1">
      <alignment horizontal="center" wrapText="1"/>
    </xf>
    <xf numFmtId="3" fontId="19" fillId="0" borderId="17" xfId="0" applyNumberFormat="1" applyFont="1" applyBorder="1" applyAlignment="1">
      <alignment horizontal="right" wrapText="1"/>
    </xf>
    <xf numFmtId="4" fontId="19" fillId="0" borderId="17" xfId="0" applyNumberFormat="1" applyFont="1" applyBorder="1" applyAlignment="1">
      <alignment horizontal="right" wrapText="1"/>
    </xf>
    <xf numFmtId="43" fontId="19" fillId="0" borderId="17" xfId="1" applyFont="1" applyBorder="1" applyAlignment="1">
      <alignment wrapText="1"/>
    </xf>
    <xf numFmtId="0" fontId="19" fillId="0" borderId="18" xfId="0" applyFont="1" applyBorder="1" applyAlignment="1">
      <alignment horizontal="right" wrapText="1"/>
    </xf>
    <xf numFmtId="0" fontId="18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43" fontId="19" fillId="0" borderId="18" xfId="1" applyFont="1" applyBorder="1" applyAlignment="1">
      <alignment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43" fontId="19" fillId="0" borderId="17" xfId="1" applyFont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 horizontal="right" wrapText="1"/>
    </xf>
    <xf numFmtId="3" fontId="19" fillId="0" borderId="16" xfId="0" applyNumberFormat="1" applyFont="1" applyFill="1" applyBorder="1" applyAlignment="1">
      <alignment horizontal="right" wrapText="1"/>
    </xf>
    <xf numFmtId="4" fontId="19" fillId="0" borderId="16" xfId="0" applyNumberFormat="1" applyFont="1" applyFill="1" applyBorder="1" applyAlignment="1">
      <alignment horizontal="right" wrapText="1"/>
    </xf>
    <xf numFmtId="3" fontId="19" fillId="0" borderId="18" xfId="0" applyNumberFormat="1" applyFont="1" applyFill="1" applyBorder="1" applyAlignment="1">
      <alignment horizontal="right" wrapText="1"/>
    </xf>
    <xf numFmtId="4" fontId="19" fillId="0" borderId="18" xfId="0" applyNumberFormat="1" applyFont="1" applyFill="1" applyBorder="1" applyAlignment="1">
      <alignment horizontal="right" wrapText="1"/>
    </xf>
    <xf numFmtId="3" fontId="19" fillId="0" borderId="17" xfId="0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43" fontId="19" fillId="0" borderId="17" xfId="1" applyFont="1" applyFill="1" applyBorder="1" applyAlignment="1">
      <alignment horizontal="right" vertical="center" wrapText="1"/>
    </xf>
    <xf numFmtId="0" fontId="18" fillId="38" borderId="14" xfId="0" applyFont="1" applyFill="1" applyBorder="1" applyAlignment="1">
      <alignment horizontal="center" wrapText="1"/>
    </xf>
    <xf numFmtId="0" fontId="18" fillId="38" borderId="15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19" xfId="0" applyFont="1" applyFill="1" applyBorder="1" applyAlignment="1">
      <alignment horizontal="left" wrapText="1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wrapText="1"/>
    </xf>
    <xf numFmtId="3" fontId="22" fillId="0" borderId="17" xfId="0" applyNumberFormat="1" applyFont="1" applyFill="1" applyBorder="1" applyAlignment="1">
      <alignment horizontal="right" wrapText="1"/>
    </xf>
    <xf numFmtId="4" fontId="22" fillId="0" borderId="17" xfId="0" applyNumberFormat="1" applyFont="1" applyFill="1" applyBorder="1" applyAlignment="1">
      <alignment horizontal="right" wrapText="1"/>
    </xf>
    <xf numFmtId="43" fontId="22" fillId="0" borderId="17" xfId="1" applyFont="1" applyFill="1" applyBorder="1" applyAlignment="1">
      <alignment horizontal="right" wrapText="1"/>
    </xf>
    <xf numFmtId="0" fontId="25" fillId="0" borderId="25" xfId="0" applyFont="1" applyFill="1" applyBorder="1"/>
    <xf numFmtId="0" fontId="25" fillId="0" borderId="25" xfId="0" applyFont="1" applyBorder="1"/>
    <xf numFmtId="0" fontId="22" fillId="0" borderId="25" xfId="0" applyFont="1" applyFill="1" applyBorder="1"/>
    <xf numFmtId="43" fontId="22" fillId="0" borderId="17" xfId="1" applyFont="1" applyFill="1" applyBorder="1" applyAlignment="1">
      <alignment wrapText="1"/>
    </xf>
    <xf numFmtId="0" fontId="22" fillId="0" borderId="17" xfId="0" applyFont="1" applyFill="1" applyBorder="1" applyAlignment="1">
      <alignment horizontal="right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0"/>
  <sheetViews>
    <sheetView showGridLines="0" tabSelected="1" view="pageBreakPreview" zoomScaleNormal="100" zoomScaleSheetLayoutView="100" workbookViewId="0">
      <pane ySplit="6" topLeftCell="A63" activePane="bottomLeft" state="frozen"/>
      <selection pane="bottomLeft" activeCell="B114" sqref="B114"/>
    </sheetView>
  </sheetViews>
  <sheetFormatPr defaultRowHeight="18.75" x14ac:dyDescent="0.3"/>
  <cols>
    <col min="1" max="1" width="6.125" style="53" customWidth="1"/>
    <col min="2" max="2" width="39.375" style="114" customWidth="1"/>
    <col min="3" max="3" width="8.25" style="17" customWidth="1"/>
    <col min="4" max="4" width="11.5" style="17" bestFit="1" customWidth="1"/>
    <col min="5" max="5" width="12.625" style="17" bestFit="1" customWidth="1"/>
    <col min="6" max="6" width="13.125" style="11" bestFit="1" customWidth="1"/>
    <col min="7" max="7" width="10.125" style="11" bestFit="1" customWidth="1"/>
    <col min="8" max="8" width="13" style="11" bestFit="1" customWidth="1"/>
    <col min="9" max="9" width="10.125" style="11" bestFit="1" customWidth="1"/>
    <col min="10" max="10" width="11.625" style="114" customWidth="1"/>
    <col min="11" max="11" width="9" style="114"/>
    <col min="12" max="12" width="13.75" style="114" bestFit="1" customWidth="1"/>
    <col min="13" max="16384" width="9" style="114"/>
  </cols>
  <sheetData>
    <row r="1" spans="1:12" ht="17.100000000000001" customHeight="1" x14ac:dyDescent="0.3">
      <c r="A1" s="163" t="s">
        <v>139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2" ht="17.100000000000001" customHeight="1" x14ac:dyDescent="0.3">
      <c r="A2" s="163" t="s">
        <v>168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2" ht="17.100000000000001" customHeight="1" x14ac:dyDescent="0.3">
      <c r="A3" s="163" t="s">
        <v>1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2" ht="17.100000000000001" customHeight="1" x14ac:dyDescent="0.3">
      <c r="A4" s="165" t="s">
        <v>2</v>
      </c>
      <c r="B4" s="165" t="s">
        <v>3</v>
      </c>
      <c r="C4" s="168" t="s">
        <v>33</v>
      </c>
      <c r="D4" s="115" t="s">
        <v>4</v>
      </c>
      <c r="E4" s="115" t="s">
        <v>7</v>
      </c>
      <c r="F4" s="118" t="s">
        <v>9</v>
      </c>
      <c r="G4" s="118" t="s">
        <v>11</v>
      </c>
      <c r="H4" s="171" t="s">
        <v>31</v>
      </c>
      <c r="I4" s="118" t="s">
        <v>11</v>
      </c>
      <c r="J4" s="165" t="s">
        <v>14</v>
      </c>
    </row>
    <row r="5" spans="1:12" ht="17.100000000000001" customHeight="1" x14ac:dyDescent="0.3">
      <c r="A5" s="166"/>
      <c r="B5" s="166"/>
      <c r="C5" s="169"/>
      <c r="D5" s="116" t="s">
        <v>5</v>
      </c>
      <c r="E5" s="116" t="s">
        <v>8</v>
      </c>
      <c r="F5" s="119" t="s">
        <v>159</v>
      </c>
      <c r="G5" s="119" t="s">
        <v>12</v>
      </c>
      <c r="H5" s="172"/>
      <c r="I5" s="119" t="s">
        <v>32</v>
      </c>
      <c r="J5" s="166"/>
    </row>
    <row r="6" spans="1:12" ht="17.100000000000001" customHeight="1" x14ac:dyDescent="0.3">
      <c r="A6" s="167"/>
      <c r="B6" s="167"/>
      <c r="C6" s="170"/>
      <c r="D6" s="117" t="s">
        <v>6</v>
      </c>
      <c r="E6" s="117"/>
      <c r="F6" s="120"/>
      <c r="G6" s="120"/>
      <c r="H6" s="173"/>
      <c r="I6" s="120"/>
      <c r="J6" s="167"/>
    </row>
    <row r="7" spans="1:12" s="84" customFormat="1" x14ac:dyDescent="0.3">
      <c r="A7" s="153">
        <v>1</v>
      </c>
      <c r="B7" s="40" t="s">
        <v>23</v>
      </c>
      <c r="C7" s="39">
        <v>30</v>
      </c>
      <c r="D7" s="39">
        <v>30</v>
      </c>
      <c r="E7" s="147">
        <v>2922300</v>
      </c>
      <c r="F7" s="148">
        <v>2920752.75</v>
      </c>
      <c r="G7" s="43">
        <f t="shared" ref="G7:G70" si="0">F7*100/E7</f>
        <v>99.947053690586188</v>
      </c>
      <c r="H7" s="43">
        <f t="shared" ref="H7:H70" si="1">E7-F7</f>
        <v>1547.25</v>
      </c>
      <c r="I7" s="43">
        <f t="shared" ref="I7:I70" si="2">H7*100/E7</f>
        <v>5.2946309413817887E-2</v>
      </c>
      <c r="J7" s="40"/>
      <c r="K7" s="81"/>
      <c r="L7" s="81"/>
    </row>
    <row r="8" spans="1:12" s="84" customFormat="1" hidden="1" x14ac:dyDescent="0.3">
      <c r="A8" s="30">
        <v>1.1000000000000001</v>
      </c>
      <c r="B8" s="30" t="s">
        <v>35</v>
      </c>
      <c r="C8" s="29">
        <v>25</v>
      </c>
      <c r="D8" s="29">
        <v>25</v>
      </c>
      <c r="E8" s="151">
        <v>1872500</v>
      </c>
      <c r="F8" s="146">
        <v>1872461.75</v>
      </c>
      <c r="G8" s="33">
        <f t="shared" si="0"/>
        <v>99.997957276368496</v>
      </c>
      <c r="H8" s="33">
        <f t="shared" si="1"/>
        <v>38.25</v>
      </c>
      <c r="I8" s="33">
        <f t="shared" si="2"/>
        <v>2.0427236315086784E-3</v>
      </c>
      <c r="J8" s="30"/>
      <c r="K8" s="85"/>
      <c r="L8" s="85"/>
    </row>
    <row r="9" spans="1:12" s="84" customFormat="1" hidden="1" x14ac:dyDescent="0.3">
      <c r="A9" s="30">
        <v>1.2</v>
      </c>
      <c r="B9" s="30" t="s">
        <v>49</v>
      </c>
      <c r="C9" s="29">
        <v>5</v>
      </c>
      <c r="D9" s="29">
        <v>5</v>
      </c>
      <c r="E9" s="151">
        <v>1049800</v>
      </c>
      <c r="F9" s="146">
        <v>1048291</v>
      </c>
      <c r="G9" s="33">
        <f t="shared" si="0"/>
        <v>99.856258334920938</v>
      </c>
      <c r="H9" s="33">
        <f t="shared" si="1"/>
        <v>1509</v>
      </c>
      <c r="I9" s="33">
        <f t="shared" si="2"/>
        <v>0.14374166507906269</v>
      </c>
      <c r="J9" s="30"/>
    </row>
    <row r="10" spans="1:12" s="84" customFormat="1" x14ac:dyDescent="0.3">
      <c r="A10" s="154">
        <v>2</v>
      </c>
      <c r="B10" s="30" t="s">
        <v>24</v>
      </c>
      <c r="C10" s="29">
        <v>78</v>
      </c>
      <c r="D10" s="29">
        <v>77</v>
      </c>
      <c r="E10" s="151">
        <v>12305950</v>
      </c>
      <c r="F10" s="146">
        <v>12299042.15</v>
      </c>
      <c r="G10" s="33">
        <f t="shared" si="0"/>
        <v>99.943865772248387</v>
      </c>
      <c r="H10" s="33">
        <f t="shared" si="1"/>
        <v>6907.8499999996275</v>
      </c>
      <c r="I10" s="33">
        <f t="shared" si="2"/>
        <v>5.6134227751613058E-2</v>
      </c>
      <c r="J10" s="30"/>
    </row>
    <row r="11" spans="1:12" s="84" customFormat="1" hidden="1" x14ac:dyDescent="0.3">
      <c r="A11" s="30">
        <v>2.1</v>
      </c>
      <c r="B11" s="30" t="s">
        <v>88</v>
      </c>
      <c r="C11" s="29">
        <v>4</v>
      </c>
      <c r="D11" s="29">
        <v>4</v>
      </c>
      <c r="E11" s="151">
        <v>286000</v>
      </c>
      <c r="F11" s="146">
        <v>286000</v>
      </c>
      <c r="G11" s="33">
        <f t="shared" si="0"/>
        <v>100</v>
      </c>
      <c r="H11" s="33">
        <f t="shared" si="1"/>
        <v>0</v>
      </c>
      <c r="I11" s="33">
        <f t="shared" si="2"/>
        <v>0</v>
      </c>
      <c r="J11" s="30"/>
      <c r="K11" s="85"/>
      <c r="L11" s="85"/>
    </row>
    <row r="12" spans="1:12" s="84" customFormat="1" hidden="1" x14ac:dyDescent="0.3">
      <c r="A12" s="30">
        <v>2.2000000000000002</v>
      </c>
      <c r="B12" s="30" t="s">
        <v>89</v>
      </c>
      <c r="C12" s="29">
        <v>2</v>
      </c>
      <c r="D12" s="29">
        <v>2</v>
      </c>
      <c r="E12" s="151">
        <v>265200</v>
      </c>
      <c r="F12" s="146">
        <v>265200</v>
      </c>
      <c r="G12" s="33">
        <f t="shared" si="0"/>
        <v>100</v>
      </c>
      <c r="H12" s="33">
        <f t="shared" si="1"/>
        <v>0</v>
      </c>
      <c r="I12" s="33">
        <f t="shared" si="2"/>
        <v>0</v>
      </c>
      <c r="J12" s="30"/>
      <c r="K12" s="81"/>
      <c r="L12" s="81"/>
    </row>
    <row r="13" spans="1:12" s="85" customFormat="1" hidden="1" x14ac:dyDescent="0.3">
      <c r="A13" s="30">
        <v>2.2999999999999998</v>
      </c>
      <c r="B13" s="30" t="s">
        <v>86</v>
      </c>
      <c r="C13" s="29">
        <v>1</v>
      </c>
      <c r="D13" s="29">
        <v>1</v>
      </c>
      <c r="E13" s="151">
        <v>350600</v>
      </c>
      <c r="F13" s="146">
        <v>350600</v>
      </c>
      <c r="G13" s="33">
        <f t="shared" si="0"/>
        <v>100</v>
      </c>
      <c r="H13" s="33">
        <f t="shared" si="1"/>
        <v>0</v>
      </c>
      <c r="I13" s="33">
        <f t="shared" si="2"/>
        <v>0</v>
      </c>
      <c r="J13" s="30"/>
      <c r="K13" s="84"/>
      <c r="L13" s="84"/>
    </row>
    <row r="14" spans="1:12" s="84" customFormat="1" hidden="1" x14ac:dyDescent="0.3">
      <c r="A14" s="30">
        <v>2.4</v>
      </c>
      <c r="B14" s="30" t="s">
        <v>83</v>
      </c>
      <c r="C14" s="29">
        <v>5</v>
      </c>
      <c r="D14" s="29">
        <v>5</v>
      </c>
      <c r="E14" s="151">
        <v>1709000</v>
      </c>
      <c r="F14" s="146">
        <v>1709000</v>
      </c>
      <c r="G14" s="33">
        <f t="shared" si="0"/>
        <v>100</v>
      </c>
      <c r="H14" s="33">
        <f t="shared" si="1"/>
        <v>0</v>
      </c>
      <c r="I14" s="33">
        <f t="shared" si="2"/>
        <v>0</v>
      </c>
      <c r="J14" s="30"/>
      <c r="K14" s="85"/>
      <c r="L14" s="85"/>
    </row>
    <row r="15" spans="1:12" s="84" customFormat="1" hidden="1" x14ac:dyDescent="0.3">
      <c r="A15" s="30">
        <v>2.5</v>
      </c>
      <c r="B15" s="30" t="s">
        <v>85</v>
      </c>
      <c r="C15" s="29">
        <v>1</v>
      </c>
      <c r="D15" s="29">
        <v>1</v>
      </c>
      <c r="E15" s="151">
        <v>900000</v>
      </c>
      <c r="F15" s="146">
        <v>899999.39</v>
      </c>
      <c r="G15" s="33">
        <f t="shared" si="0"/>
        <v>99.999932222222228</v>
      </c>
      <c r="H15" s="33">
        <f t="shared" si="1"/>
        <v>0.60999999998603016</v>
      </c>
      <c r="I15" s="33">
        <f t="shared" si="2"/>
        <v>6.7777777776225571E-5</v>
      </c>
      <c r="J15" s="30"/>
      <c r="K15" s="85"/>
      <c r="L15" s="85"/>
    </row>
    <row r="16" spans="1:12" s="85" customFormat="1" hidden="1" x14ac:dyDescent="0.3">
      <c r="A16" s="30">
        <v>2.6</v>
      </c>
      <c r="B16" s="30" t="s">
        <v>66</v>
      </c>
      <c r="C16" s="29">
        <v>7</v>
      </c>
      <c r="D16" s="29">
        <v>7</v>
      </c>
      <c r="E16" s="151">
        <v>314000</v>
      </c>
      <c r="F16" s="146">
        <v>313999.63</v>
      </c>
      <c r="G16" s="33">
        <f t="shared" si="0"/>
        <v>99.999882165605101</v>
      </c>
      <c r="H16" s="33">
        <f t="shared" si="1"/>
        <v>0.36999999999534339</v>
      </c>
      <c r="I16" s="33">
        <f t="shared" si="2"/>
        <v>1.1783439490297561E-4</v>
      </c>
      <c r="J16" s="30"/>
      <c r="K16" s="84"/>
      <c r="L16" s="84"/>
    </row>
    <row r="17" spans="1:12" s="85" customFormat="1" hidden="1" x14ac:dyDescent="0.3">
      <c r="A17" s="30">
        <v>2.7</v>
      </c>
      <c r="B17" s="30" t="s">
        <v>127</v>
      </c>
      <c r="C17" s="29">
        <v>1</v>
      </c>
      <c r="D17" s="29">
        <v>1</v>
      </c>
      <c r="E17" s="151">
        <v>5400</v>
      </c>
      <c r="F17" s="146">
        <v>5399.25</v>
      </c>
      <c r="G17" s="33">
        <f t="shared" si="0"/>
        <v>99.986111111111114</v>
      </c>
      <c r="H17" s="33">
        <f t="shared" si="1"/>
        <v>0.75</v>
      </c>
      <c r="I17" s="33">
        <f t="shared" si="2"/>
        <v>1.3888888888888888E-2</v>
      </c>
      <c r="J17" s="30"/>
      <c r="K17" s="81"/>
      <c r="L17" s="81"/>
    </row>
    <row r="18" spans="1:12" s="85" customFormat="1" hidden="1" x14ac:dyDescent="0.3">
      <c r="A18" s="30">
        <v>2.8</v>
      </c>
      <c r="B18" s="30" t="s">
        <v>35</v>
      </c>
      <c r="C18" s="29">
        <v>42</v>
      </c>
      <c r="D18" s="29">
        <v>41</v>
      </c>
      <c r="E18" s="151">
        <v>3795550</v>
      </c>
      <c r="F18" s="146">
        <v>3794828.25</v>
      </c>
      <c r="G18" s="33">
        <f t="shared" si="0"/>
        <v>99.980984310574229</v>
      </c>
      <c r="H18" s="33">
        <f t="shared" si="1"/>
        <v>721.75</v>
      </c>
      <c r="I18" s="33">
        <f t="shared" si="2"/>
        <v>1.9015689425774921E-2</v>
      </c>
      <c r="J18" s="30"/>
      <c r="K18" s="84"/>
      <c r="L18" s="84"/>
    </row>
    <row r="19" spans="1:12" s="84" customFormat="1" hidden="1" x14ac:dyDescent="0.3">
      <c r="A19" s="30">
        <v>2.9</v>
      </c>
      <c r="B19" s="30" t="s">
        <v>84</v>
      </c>
      <c r="C19" s="29">
        <v>5</v>
      </c>
      <c r="D19" s="29">
        <v>5</v>
      </c>
      <c r="E19" s="151">
        <v>2955500</v>
      </c>
      <c r="F19" s="146">
        <v>2954349.13</v>
      </c>
      <c r="G19" s="33">
        <f t="shared" si="0"/>
        <v>99.961060057519873</v>
      </c>
      <c r="H19" s="33">
        <f t="shared" si="1"/>
        <v>1150.8700000001118</v>
      </c>
      <c r="I19" s="33">
        <f t="shared" si="2"/>
        <v>3.893994248012559E-2</v>
      </c>
      <c r="J19" s="30"/>
    </row>
    <row r="20" spans="1:12" s="85" customFormat="1" hidden="1" x14ac:dyDescent="0.3">
      <c r="A20" s="152">
        <v>2.1</v>
      </c>
      <c r="B20" s="30" t="s">
        <v>87</v>
      </c>
      <c r="C20" s="29">
        <v>7</v>
      </c>
      <c r="D20" s="29">
        <v>7</v>
      </c>
      <c r="E20" s="151">
        <v>974700</v>
      </c>
      <c r="F20" s="146">
        <v>974015.5</v>
      </c>
      <c r="G20" s="33">
        <f t="shared" si="0"/>
        <v>99.929773263568279</v>
      </c>
      <c r="H20" s="33">
        <f t="shared" si="1"/>
        <v>684.5</v>
      </c>
      <c r="I20" s="33">
        <f t="shared" si="2"/>
        <v>7.0226736431722586E-2</v>
      </c>
      <c r="J20" s="30"/>
      <c r="K20" s="84"/>
      <c r="L20" s="84"/>
    </row>
    <row r="21" spans="1:12" s="85" customFormat="1" hidden="1" x14ac:dyDescent="0.3">
      <c r="A21" s="30">
        <v>2.11</v>
      </c>
      <c r="B21" s="30" t="s">
        <v>49</v>
      </c>
      <c r="C21" s="29">
        <v>3</v>
      </c>
      <c r="D21" s="29">
        <v>3</v>
      </c>
      <c r="E21" s="151">
        <v>750000</v>
      </c>
      <c r="F21" s="146">
        <v>745651</v>
      </c>
      <c r="G21" s="33">
        <f t="shared" si="0"/>
        <v>99.420133333333339</v>
      </c>
      <c r="H21" s="33">
        <f t="shared" si="1"/>
        <v>4349</v>
      </c>
      <c r="I21" s="33">
        <f t="shared" si="2"/>
        <v>0.57986666666666664</v>
      </c>
      <c r="J21" s="30"/>
      <c r="K21" s="84"/>
      <c r="L21" s="84"/>
    </row>
    <row r="22" spans="1:12" s="84" customFormat="1" x14ac:dyDescent="0.3">
      <c r="A22" s="154">
        <v>3</v>
      </c>
      <c r="B22" s="30" t="s">
        <v>27</v>
      </c>
      <c r="C22" s="29">
        <v>9</v>
      </c>
      <c r="D22" s="29">
        <v>9</v>
      </c>
      <c r="E22" s="151">
        <v>14311150</v>
      </c>
      <c r="F22" s="146">
        <v>14298549.1</v>
      </c>
      <c r="G22" s="33">
        <f t="shared" si="0"/>
        <v>99.911950472184273</v>
      </c>
      <c r="H22" s="33">
        <f t="shared" si="1"/>
        <v>12600.900000000373</v>
      </c>
      <c r="I22" s="33">
        <f t="shared" si="2"/>
        <v>8.8049527815726711E-2</v>
      </c>
      <c r="J22" s="30"/>
    </row>
    <row r="23" spans="1:12" s="81" customFormat="1" hidden="1" x14ac:dyDescent="0.3">
      <c r="A23" s="30">
        <v>3.1</v>
      </c>
      <c r="B23" s="30" t="s">
        <v>39</v>
      </c>
      <c r="C23" s="29">
        <v>2</v>
      </c>
      <c r="D23" s="29">
        <v>2</v>
      </c>
      <c r="E23" s="151">
        <v>162400</v>
      </c>
      <c r="F23" s="146">
        <v>162400</v>
      </c>
      <c r="G23" s="33">
        <f t="shared" si="0"/>
        <v>100</v>
      </c>
      <c r="H23" s="33">
        <f t="shared" si="1"/>
        <v>0</v>
      </c>
      <c r="I23" s="33">
        <f t="shared" si="2"/>
        <v>0</v>
      </c>
      <c r="J23" s="30"/>
      <c r="K23" s="85"/>
      <c r="L23" s="85"/>
    </row>
    <row r="24" spans="1:12" s="81" customFormat="1" hidden="1" x14ac:dyDescent="0.3">
      <c r="A24" s="30">
        <v>3.2</v>
      </c>
      <c r="B24" s="30" t="s">
        <v>160</v>
      </c>
      <c r="C24" s="29">
        <v>1</v>
      </c>
      <c r="D24" s="29">
        <v>1</v>
      </c>
      <c r="E24" s="151">
        <v>651400</v>
      </c>
      <c r="F24" s="146">
        <v>651400</v>
      </c>
      <c r="G24" s="33">
        <f t="shared" si="0"/>
        <v>100</v>
      </c>
      <c r="H24" s="33">
        <f t="shared" si="1"/>
        <v>0</v>
      </c>
      <c r="I24" s="33">
        <f t="shared" si="2"/>
        <v>0</v>
      </c>
      <c r="J24" s="30"/>
      <c r="K24" s="84"/>
      <c r="L24" s="84"/>
    </row>
    <row r="25" spans="1:12" s="84" customFormat="1" hidden="1" x14ac:dyDescent="0.3">
      <c r="A25" s="30">
        <v>3.3</v>
      </c>
      <c r="B25" s="30" t="s">
        <v>38</v>
      </c>
      <c r="C25" s="29">
        <v>5</v>
      </c>
      <c r="D25" s="29">
        <v>5</v>
      </c>
      <c r="E25" s="151">
        <v>13462350</v>
      </c>
      <c r="F25" s="146">
        <v>13459774.1</v>
      </c>
      <c r="G25" s="33">
        <f t="shared" si="0"/>
        <v>99.980865896370247</v>
      </c>
      <c r="H25" s="33">
        <f t="shared" si="1"/>
        <v>2575.9000000003725</v>
      </c>
      <c r="I25" s="33">
        <f t="shared" si="2"/>
        <v>1.9134103629755372E-2</v>
      </c>
      <c r="J25" s="30"/>
    </row>
    <row r="26" spans="1:12" s="84" customFormat="1" hidden="1" x14ac:dyDescent="0.3">
      <c r="A26" s="30">
        <v>3.4</v>
      </c>
      <c r="B26" s="30" t="s">
        <v>35</v>
      </c>
      <c r="C26" s="29">
        <v>1</v>
      </c>
      <c r="D26" s="29">
        <v>1</v>
      </c>
      <c r="E26" s="151">
        <v>35000</v>
      </c>
      <c r="F26" s="146">
        <v>24975</v>
      </c>
      <c r="G26" s="33">
        <f t="shared" si="0"/>
        <v>71.357142857142861</v>
      </c>
      <c r="H26" s="33">
        <f t="shared" si="1"/>
        <v>10025</v>
      </c>
      <c r="I26" s="33">
        <f t="shared" si="2"/>
        <v>28.642857142857142</v>
      </c>
      <c r="J26" s="30"/>
    </row>
    <row r="27" spans="1:12" s="84" customFormat="1" x14ac:dyDescent="0.3">
      <c r="A27" s="154">
        <v>4</v>
      </c>
      <c r="B27" s="30" t="s">
        <v>26</v>
      </c>
      <c r="C27" s="29">
        <v>7</v>
      </c>
      <c r="D27" s="29">
        <v>7</v>
      </c>
      <c r="E27" s="151">
        <v>4239160</v>
      </c>
      <c r="F27" s="146">
        <v>4224159.8499999996</v>
      </c>
      <c r="G27" s="33">
        <f t="shared" si="0"/>
        <v>99.646152775549865</v>
      </c>
      <c r="H27" s="33">
        <f t="shared" si="1"/>
        <v>15000.150000000373</v>
      </c>
      <c r="I27" s="33">
        <f t="shared" si="2"/>
        <v>0.35384722445013572</v>
      </c>
      <c r="J27" s="30"/>
    </row>
    <row r="28" spans="1:12" s="84" customFormat="1" hidden="1" x14ac:dyDescent="0.3">
      <c r="A28" s="30">
        <v>4.0999999999999996</v>
      </c>
      <c r="B28" s="30" t="s">
        <v>35</v>
      </c>
      <c r="C28" s="29">
        <v>4</v>
      </c>
      <c r="D28" s="29">
        <v>4</v>
      </c>
      <c r="E28" s="151">
        <v>340000</v>
      </c>
      <c r="F28" s="146">
        <v>340000</v>
      </c>
      <c r="G28" s="33">
        <f t="shared" si="0"/>
        <v>100</v>
      </c>
      <c r="H28" s="33">
        <f t="shared" si="1"/>
        <v>0</v>
      </c>
      <c r="I28" s="33">
        <f t="shared" si="2"/>
        <v>0</v>
      </c>
      <c r="J28" s="30"/>
      <c r="K28" s="85"/>
      <c r="L28" s="85"/>
    </row>
    <row r="29" spans="1:12" s="85" customFormat="1" hidden="1" x14ac:dyDescent="0.3">
      <c r="A29" s="30">
        <v>4.2</v>
      </c>
      <c r="B29" s="30" t="s">
        <v>131</v>
      </c>
      <c r="C29" s="29">
        <v>1</v>
      </c>
      <c r="D29" s="29">
        <v>1</v>
      </c>
      <c r="E29" s="151">
        <v>1200000</v>
      </c>
      <c r="F29" s="146">
        <v>1199999.8500000001</v>
      </c>
      <c r="G29" s="33">
        <f t="shared" si="0"/>
        <v>99.999987500000017</v>
      </c>
      <c r="H29" s="33">
        <f t="shared" si="1"/>
        <v>0.14999999990686774</v>
      </c>
      <c r="I29" s="33">
        <f t="shared" si="2"/>
        <v>1.2499999992238978E-5</v>
      </c>
      <c r="J29" s="30"/>
      <c r="K29" s="81"/>
      <c r="L29" s="81"/>
    </row>
    <row r="30" spans="1:12" s="84" customFormat="1" hidden="1" x14ac:dyDescent="0.3">
      <c r="A30" s="30">
        <v>4.3</v>
      </c>
      <c r="B30" s="30" t="s">
        <v>96</v>
      </c>
      <c r="C30" s="29">
        <v>2</v>
      </c>
      <c r="D30" s="29">
        <v>2</v>
      </c>
      <c r="E30" s="151">
        <v>2699160</v>
      </c>
      <c r="F30" s="146">
        <v>2684160</v>
      </c>
      <c r="G30" s="33">
        <f t="shared" si="0"/>
        <v>99.444271551149242</v>
      </c>
      <c r="H30" s="33">
        <f t="shared" si="1"/>
        <v>15000</v>
      </c>
      <c r="I30" s="33">
        <f t="shared" si="2"/>
        <v>0.55572844885075356</v>
      </c>
      <c r="J30" s="30"/>
    </row>
    <row r="31" spans="1:12" s="84" customFormat="1" x14ac:dyDescent="0.3">
      <c r="A31" s="154">
        <v>5</v>
      </c>
      <c r="B31" s="30" t="s">
        <v>18</v>
      </c>
      <c r="C31" s="29">
        <v>71</v>
      </c>
      <c r="D31" s="29">
        <v>70</v>
      </c>
      <c r="E31" s="151">
        <v>4689500</v>
      </c>
      <c r="F31" s="146">
        <v>4651133.5</v>
      </c>
      <c r="G31" s="33">
        <f t="shared" si="0"/>
        <v>99.181863738138389</v>
      </c>
      <c r="H31" s="33">
        <f t="shared" si="1"/>
        <v>38366.5</v>
      </c>
      <c r="I31" s="33">
        <f t="shared" si="2"/>
        <v>0.81813626186160571</v>
      </c>
      <c r="J31" s="30"/>
    </row>
    <row r="32" spans="1:12" s="84" customFormat="1" hidden="1" x14ac:dyDescent="0.3">
      <c r="A32" s="30">
        <v>5.0999999999999996</v>
      </c>
      <c r="B32" s="30" t="s">
        <v>49</v>
      </c>
      <c r="C32" s="29">
        <v>1</v>
      </c>
      <c r="D32" s="29">
        <v>1</v>
      </c>
      <c r="E32" s="151">
        <v>30000</v>
      </c>
      <c r="F32" s="146">
        <v>30000</v>
      </c>
      <c r="G32" s="33">
        <f t="shared" si="0"/>
        <v>100</v>
      </c>
      <c r="H32" s="33">
        <f t="shared" si="1"/>
        <v>0</v>
      </c>
      <c r="I32" s="33">
        <f t="shared" si="2"/>
        <v>0</v>
      </c>
      <c r="J32" s="30"/>
    </row>
    <row r="33" spans="1:12" s="80" customFormat="1" hidden="1" x14ac:dyDescent="0.3">
      <c r="A33" s="30">
        <v>5.2</v>
      </c>
      <c r="B33" s="30" t="s">
        <v>69</v>
      </c>
      <c r="C33" s="29">
        <v>4</v>
      </c>
      <c r="D33" s="29">
        <v>4</v>
      </c>
      <c r="E33" s="151">
        <v>160650</v>
      </c>
      <c r="F33" s="146">
        <v>160650</v>
      </c>
      <c r="G33" s="33">
        <f t="shared" si="0"/>
        <v>100</v>
      </c>
      <c r="H33" s="33">
        <f t="shared" si="1"/>
        <v>0</v>
      </c>
      <c r="I33" s="33">
        <f t="shared" si="2"/>
        <v>0</v>
      </c>
      <c r="J33" s="30"/>
    </row>
    <row r="34" spans="1:12" s="85" customFormat="1" hidden="1" x14ac:dyDescent="0.3">
      <c r="A34" s="30">
        <v>5.3</v>
      </c>
      <c r="B34" s="30" t="s">
        <v>71</v>
      </c>
      <c r="C34" s="29">
        <v>4</v>
      </c>
      <c r="D34" s="29">
        <v>4</v>
      </c>
      <c r="E34" s="151">
        <v>159600</v>
      </c>
      <c r="F34" s="146">
        <v>159600</v>
      </c>
      <c r="G34" s="33">
        <f t="shared" si="0"/>
        <v>100</v>
      </c>
      <c r="H34" s="33">
        <f t="shared" si="1"/>
        <v>0</v>
      </c>
      <c r="I34" s="33">
        <f t="shared" si="2"/>
        <v>0</v>
      </c>
      <c r="J34" s="30"/>
      <c r="K34" s="84"/>
      <c r="L34" s="84"/>
    </row>
    <row r="35" spans="1:12" s="80" customFormat="1" hidden="1" x14ac:dyDescent="0.3">
      <c r="A35" s="30">
        <v>5.4</v>
      </c>
      <c r="B35" s="30" t="s">
        <v>66</v>
      </c>
      <c r="C35" s="29">
        <v>6</v>
      </c>
      <c r="D35" s="29">
        <v>6</v>
      </c>
      <c r="E35" s="151">
        <v>133850</v>
      </c>
      <c r="F35" s="146">
        <v>133850</v>
      </c>
      <c r="G35" s="33">
        <f t="shared" si="0"/>
        <v>100</v>
      </c>
      <c r="H35" s="33">
        <f t="shared" si="1"/>
        <v>0</v>
      </c>
      <c r="I35" s="33">
        <f t="shared" si="2"/>
        <v>0</v>
      </c>
      <c r="J35" s="30"/>
    </row>
    <row r="36" spans="1:12" s="81" customFormat="1" hidden="1" x14ac:dyDescent="0.3">
      <c r="A36" s="30">
        <v>5.5</v>
      </c>
      <c r="B36" s="30" t="s">
        <v>45</v>
      </c>
      <c r="C36" s="29">
        <v>5</v>
      </c>
      <c r="D36" s="29">
        <v>5</v>
      </c>
      <c r="E36" s="151">
        <v>154325</v>
      </c>
      <c r="F36" s="146">
        <v>154325</v>
      </c>
      <c r="G36" s="33">
        <f t="shared" si="0"/>
        <v>100</v>
      </c>
      <c r="H36" s="33">
        <f t="shared" si="1"/>
        <v>0</v>
      </c>
      <c r="I36" s="33">
        <f t="shared" si="2"/>
        <v>0</v>
      </c>
      <c r="J36" s="30"/>
      <c r="K36" s="84"/>
      <c r="L36" s="84"/>
    </row>
    <row r="37" spans="1:12" s="81" customFormat="1" hidden="1" x14ac:dyDescent="0.3">
      <c r="A37" s="30">
        <v>5.6</v>
      </c>
      <c r="B37" s="30" t="s">
        <v>72</v>
      </c>
      <c r="C37" s="29">
        <v>4</v>
      </c>
      <c r="D37" s="29">
        <v>4</v>
      </c>
      <c r="E37" s="151">
        <v>130700</v>
      </c>
      <c r="F37" s="146">
        <v>130700</v>
      </c>
      <c r="G37" s="33">
        <f t="shared" si="0"/>
        <v>100</v>
      </c>
      <c r="H37" s="33">
        <f t="shared" si="1"/>
        <v>0</v>
      </c>
      <c r="I37" s="33">
        <f t="shared" si="2"/>
        <v>0</v>
      </c>
      <c r="J37" s="30"/>
      <c r="K37" s="84"/>
      <c r="L37" s="84"/>
    </row>
    <row r="38" spans="1:12" s="84" customFormat="1" hidden="1" x14ac:dyDescent="0.3">
      <c r="A38" s="30">
        <v>5.7</v>
      </c>
      <c r="B38" s="30" t="s">
        <v>67</v>
      </c>
      <c r="C38" s="29">
        <v>1</v>
      </c>
      <c r="D38" s="29">
        <v>1</v>
      </c>
      <c r="E38" s="151">
        <v>30000</v>
      </c>
      <c r="F38" s="146">
        <v>30000</v>
      </c>
      <c r="G38" s="33">
        <f t="shared" si="0"/>
        <v>100</v>
      </c>
      <c r="H38" s="33">
        <f t="shared" si="1"/>
        <v>0</v>
      </c>
      <c r="I38" s="33">
        <f t="shared" si="2"/>
        <v>0</v>
      </c>
      <c r="J38" s="30"/>
    </row>
    <row r="39" spans="1:12" s="84" customFormat="1" hidden="1" x14ac:dyDescent="0.3">
      <c r="A39" s="30">
        <v>5.8</v>
      </c>
      <c r="B39" s="30" t="s">
        <v>74</v>
      </c>
      <c r="C39" s="29">
        <v>5</v>
      </c>
      <c r="D39" s="29">
        <v>5</v>
      </c>
      <c r="E39" s="151">
        <v>114450</v>
      </c>
      <c r="F39" s="146">
        <v>114450</v>
      </c>
      <c r="G39" s="33">
        <f t="shared" si="0"/>
        <v>100</v>
      </c>
      <c r="H39" s="33">
        <f t="shared" si="1"/>
        <v>0</v>
      </c>
      <c r="I39" s="33">
        <f t="shared" si="2"/>
        <v>0</v>
      </c>
      <c r="J39" s="30"/>
    </row>
    <row r="40" spans="1:12" s="84" customFormat="1" hidden="1" x14ac:dyDescent="0.3">
      <c r="A40" s="30">
        <v>5.9</v>
      </c>
      <c r="B40" s="30" t="s">
        <v>70</v>
      </c>
      <c r="C40" s="29">
        <v>4</v>
      </c>
      <c r="D40" s="29">
        <v>4</v>
      </c>
      <c r="E40" s="151">
        <v>156975</v>
      </c>
      <c r="F40" s="146">
        <v>156775</v>
      </c>
      <c r="G40" s="33">
        <f t="shared" si="0"/>
        <v>99.872591176938997</v>
      </c>
      <c r="H40" s="33">
        <f t="shared" si="1"/>
        <v>200</v>
      </c>
      <c r="I40" s="33">
        <f t="shared" si="2"/>
        <v>0.12740882306099696</v>
      </c>
      <c r="J40" s="30"/>
    </row>
    <row r="41" spans="1:12" s="84" customFormat="1" hidden="1" x14ac:dyDescent="0.3">
      <c r="A41" s="152">
        <v>5.0999999999999996</v>
      </c>
      <c r="B41" s="30" t="s">
        <v>35</v>
      </c>
      <c r="C41" s="29">
        <v>18</v>
      </c>
      <c r="D41" s="29">
        <v>18</v>
      </c>
      <c r="E41" s="151">
        <v>3052250</v>
      </c>
      <c r="F41" s="146">
        <v>3025521.3</v>
      </c>
      <c r="G41" s="33">
        <f t="shared" si="0"/>
        <v>99.124295192071429</v>
      </c>
      <c r="H41" s="33">
        <f t="shared" si="1"/>
        <v>26728.700000000186</v>
      </c>
      <c r="I41" s="33">
        <f t="shared" si="2"/>
        <v>0.87570480792858341</v>
      </c>
      <c r="J41" s="30"/>
    </row>
    <row r="42" spans="1:12" s="85" customFormat="1" hidden="1" x14ac:dyDescent="0.3">
      <c r="A42" s="30">
        <v>5.1100000000000003</v>
      </c>
      <c r="B42" s="30" t="s">
        <v>68</v>
      </c>
      <c r="C42" s="29">
        <v>3</v>
      </c>
      <c r="D42" s="29">
        <v>3</v>
      </c>
      <c r="E42" s="151">
        <v>300000</v>
      </c>
      <c r="F42" s="146">
        <v>296638.2</v>
      </c>
      <c r="G42" s="33">
        <f t="shared" si="0"/>
        <v>98.879400000000004</v>
      </c>
      <c r="H42" s="33">
        <f t="shared" si="1"/>
        <v>3361.7999999999884</v>
      </c>
      <c r="I42" s="33">
        <f t="shared" si="2"/>
        <v>1.120599999999996</v>
      </c>
      <c r="J42" s="30"/>
    </row>
    <row r="43" spans="1:12" s="84" customFormat="1" hidden="1" x14ac:dyDescent="0.3">
      <c r="A43" s="30">
        <v>5.12</v>
      </c>
      <c r="B43" s="30" t="s">
        <v>73</v>
      </c>
      <c r="C43" s="29">
        <v>11</v>
      </c>
      <c r="D43" s="29">
        <v>10</v>
      </c>
      <c r="E43" s="151">
        <v>111825</v>
      </c>
      <c r="F43" s="146">
        <v>108749</v>
      </c>
      <c r="G43" s="33">
        <f t="shared" si="0"/>
        <v>97.249273418287501</v>
      </c>
      <c r="H43" s="33">
        <f t="shared" si="1"/>
        <v>3076</v>
      </c>
      <c r="I43" s="33">
        <f t="shared" si="2"/>
        <v>2.7507265817124971</v>
      </c>
      <c r="J43" s="30"/>
    </row>
    <row r="44" spans="1:12" s="85" customFormat="1" hidden="1" x14ac:dyDescent="0.3">
      <c r="A44" s="30">
        <v>5.13</v>
      </c>
      <c r="B44" s="30" t="s">
        <v>163</v>
      </c>
      <c r="C44" s="29">
        <v>5</v>
      </c>
      <c r="D44" s="29">
        <v>5</v>
      </c>
      <c r="E44" s="151">
        <v>154875</v>
      </c>
      <c r="F44" s="146">
        <v>149875</v>
      </c>
      <c r="G44" s="33">
        <f t="shared" si="0"/>
        <v>96.771589991928977</v>
      </c>
      <c r="H44" s="33">
        <f t="shared" si="1"/>
        <v>5000</v>
      </c>
      <c r="I44" s="33">
        <f t="shared" si="2"/>
        <v>3.228410008071025</v>
      </c>
      <c r="J44" s="30"/>
    </row>
    <row r="45" spans="1:12" s="84" customFormat="1" x14ac:dyDescent="0.3">
      <c r="A45" s="154">
        <v>6</v>
      </c>
      <c r="B45" s="30" t="s">
        <v>25</v>
      </c>
      <c r="C45" s="29">
        <v>27</v>
      </c>
      <c r="D45" s="29">
        <v>27</v>
      </c>
      <c r="E45" s="151">
        <v>4226050</v>
      </c>
      <c r="F45" s="146">
        <v>4179720.45</v>
      </c>
      <c r="G45" s="33">
        <f t="shared" si="0"/>
        <v>98.903715053063735</v>
      </c>
      <c r="H45" s="33">
        <f t="shared" si="1"/>
        <v>46329.549999999814</v>
      </c>
      <c r="I45" s="33">
        <f t="shared" si="2"/>
        <v>1.0962849469362599</v>
      </c>
      <c r="J45" s="30"/>
    </row>
    <row r="46" spans="1:12" s="84" customFormat="1" hidden="1" x14ac:dyDescent="0.3">
      <c r="A46" s="30">
        <v>6.1</v>
      </c>
      <c r="B46" s="30" t="s">
        <v>128</v>
      </c>
      <c r="C46" s="29">
        <v>3</v>
      </c>
      <c r="D46" s="29">
        <v>3</v>
      </c>
      <c r="E46" s="151">
        <v>191452</v>
      </c>
      <c r="F46" s="146">
        <v>191452</v>
      </c>
      <c r="G46" s="33">
        <f t="shared" si="0"/>
        <v>100</v>
      </c>
      <c r="H46" s="33">
        <f t="shared" si="1"/>
        <v>0</v>
      </c>
      <c r="I46" s="33">
        <f t="shared" si="2"/>
        <v>0</v>
      </c>
      <c r="J46" s="30"/>
    </row>
    <row r="47" spans="1:12" s="85" customFormat="1" hidden="1" x14ac:dyDescent="0.3">
      <c r="A47" s="30">
        <v>6.2</v>
      </c>
      <c r="B47" s="30" t="s">
        <v>107</v>
      </c>
      <c r="C47" s="29">
        <v>1</v>
      </c>
      <c r="D47" s="29">
        <v>1</v>
      </c>
      <c r="E47" s="151">
        <v>135000</v>
      </c>
      <c r="F47" s="146">
        <v>135000</v>
      </c>
      <c r="G47" s="33">
        <f t="shared" si="0"/>
        <v>100</v>
      </c>
      <c r="H47" s="33">
        <f t="shared" si="1"/>
        <v>0</v>
      </c>
      <c r="I47" s="33">
        <f t="shared" si="2"/>
        <v>0</v>
      </c>
      <c r="J47" s="30"/>
      <c r="K47" s="84"/>
      <c r="L47" s="84"/>
    </row>
    <row r="48" spans="1:12" s="85" customFormat="1" hidden="1" x14ac:dyDescent="0.3">
      <c r="A48" s="30">
        <v>6.3</v>
      </c>
      <c r="B48" s="30" t="s">
        <v>65</v>
      </c>
      <c r="C48" s="29">
        <v>1</v>
      </c>
      <c r="D48" s="29">
        <v>1</v>
      </c>
      <c r="E48" s="151">
        <v>130000</v>
      </c>
      <c r="F48" s="146">
        <v>130000</v>
      </c>
      <c r="G48" s="33">
        <f t="shared" si="0"/>
        <v>100</v>
      </c>
      <c r="H48" s="33">
        <f t="shared" si="1"/>
        <v>0</v>
      </c>
      <c r="I48" s="33">
        <f t="shared" si="2"/>
        <v>0</v>
      </c>
      <c r="J48" s="30"/>
    </row>
    <row r="49" spans="1:12" s="84" customFormat="1" hidden="1" x14ac:dyDescent="0.3">
      <c r="A49" s="30">
        <v>6.4</v>
      </c>
      <c r="B49" s="30" t="s">
        <v>130</v>
      </c>
      <c r="C49" s="29">
        <v>1</v>
      </c>
      <c r="D49" s="29">
        <v>1</v>
      </c>
      <c r="E49" s="151">
        <v>2000000</v>
      </c>
      <c r="F49" s="146">
        <v>1999998.95</v>
      </c>
      <c r="G49" s="33">
        <f t="shared" si="0"/>
        <v>99.999947500000005</v>
      </c>
      <c r="H49" s="33">
        <f t="shared" si="1"/>
        <v>1.0500000000465661</v>
      </c>
      <c r="I49" s="33">
        <f t="shared" si="2"/>
        <v>5.2500000002328306E-5</v>
      </c>
      <c r="J49" s="30"/>
    </row>
    <row r="50" spans="1:12" s="86" customFormat="1" hidden="1" x14ac:dyDescent="0.3">
      <c r="A50" s="30">
        <v>6.5</v>
      </c>
      <c r="B50" s="30" t="s">
        <v>129</v>
      </c>
      <c r="C50" s="29">
        <v>8</v>
      </c>
      <c r="D50" s="29">
        <v>8</v>
      </c>
      <c r="E50" s="151">
        <v>370000</v>
      </c>
      <c r="F50" s="146">
        <v>368125</v>
      </c>
      <c r="G50" s="33">
        <f t="shared" si="0"/>
        <v>99.493243243243242</v>
      </c>
      <c r="H50" s="33">
        <f t="shared" si="1"/>
        <v>1875</v>
      </c>
      <c r="I50" s="33">
        <f t="shared" si="2"/>
        <v>0.5067567567567568</v>
      </c>
      <c r="J50" s="30"/>
      <c r="K50" s="82"/>
      <c r="L50" s="82"/>
    </row>
    <row r="51" spans="1:12" s="84" customFormat="1" hidden="1" x14ac:dyDescent="0.3">
      <c r="A51" s="30">
        <v>6.6</v>
      </c>
      <c r="B51" s="30" t="s">
        <v>35</v>
      </c>
      <c r="C51" s="29">
        <v>5</v>
      </c>
      <c r="D51" s="29">
        <v>5</v>
      </c>
      <c r="E51" s="151">
        <v>726050</v>
      </c>
      <c r="F51" s="146">
        <v>721050</v>
      </c>
      <c r="G51" s="33">
        <f t="shared" si="0"/>
        <v>99.311342194063769</v>
      </c>
      <c r="H51" s="33">
        <f t="shared" si="1"/>
        <v>5000</v>
      </c>
      <c r="I51" s="33">
        <f t="shared" si="2"/>
        <v>0.68865780593623027</v>
      </c>
      <c r="J51" s="30"/>
    </row>
    <row r="52" spans="1:12" s="80" customFormat="1" hidden="1" x14ac:dyDescent="0.3">
      <c r="A52" s="30">
        <v>6.7</v>
      </c>
      <c r="B52" s="30" t="s">
        <v>64</v>
      </c>
      <c r="C52" s="29">
        <v>8</v>
      </c>
      <c r="D52" s="29">
        <v>8</v>
      </c>
      <c r="E52" s="151">
        <v>673548</v>
      </c>
      <c r="F52" s="146">
        <v>634094.5</v>
      </c>
      <c r="G52" s="33">
        <f t="shared" si="0"/>
        <v>94.142436767683961</v>
      </c>
      <c r="H52" s="33">
        <f t="shared" si="1"/>
        <v>39453.5</v>
      </c>
      <c r="I52" s="33">
        <f t="shared" si="2"/>
        <v>5.8575632323160338</v>
      </c>
      <c r="J52" s="30"/>
    </row>
    <row r="53" spans="1:12" s="84" customFormat="1" x14ac:dyDescent="0.3">
      <c r="A53" s="154">
        <v>7</v>
      </c>
      <c r="B53" s="30" t="s">
        <v>21</v>
      </c>
      <c r="C53" s="29">
        <v>1</v>
      </c>
      <c r="D53" s="29">
        <v>1</v>
      </c>
      <c r="E53" s="151">
        <v>35000</v>
      </c>
      <c r="F53" s="146">
        <v>34590</v>
      </c>
      <c r="G53" s="33">
        <f t="shared" si="0"/>
        <v>98.828571428571422</v>
      </c>
      <c r="H53" s="33">
        <f t="shared" si="1"/>
        <v>410</v>
      </c>
      <c r="I53" s="33">
        <f t="shared" si="2"/>
        <v>1.1714285714285715</v>
      </c>
      <c r="J53" s="30"/>
    </row>
    <row r="54" spans="1:12" s="85" customFormat="1" hidden="1" x14ac:dyDescent="0.3">
      <c r="A54" s="30">
        <v>7.1</v>
      </c>
      <c r="B54" s="30" t="s">
        <v>35</v>
      </c>
      <c r="C54" s="29">
        <v>1</v>
      </c>
      <c r="D54" s="29">
        <v>1</v>
      </c>
      <c r="E54" s="151">
        <v>35000</v>
      </c>
      <c r="F54" s="146">
        <v>34590</v>
      </c>
      <c r="G54" s="33">
        <f t="shared" si="0"/>
        <v>98.828571428571422</v>
      </c>
      <c r="H54" s="33">
        <f t="shared" si="1"/>
        <v>410</v>
      </c>
      <c r="I54" s="33">
        <f t="shared" si="2"/>
        <v>1.1714285714285715</v>
      </c>
      <c r="J54" s="30"/>
      <c r="K54" s="84"/>
      <c r="L54" s="84"/>
    </row>
    <row r="55" spans="1:12" s="84" customFormat="1" x14ac:dyDescent="0.3">
      <c r="A55" s="154">
        <v>8</v>
      </c>
      <c r="B55" s="30" t="s">
        <v>19</v>
      </c>
      <c r="C55" s="29">
        <v>37</v>
      </c>
      <c r="D55" s="29">
        <v>37</v>
      </c>
      <c r="E55" s="151">
        <v>4602700</v>
      </c>
      <c r="F55" s="146">
        <v>4538734.0999999996</v>
      </c>
      <c r="G55" s="33">
        <f t="shared" si="0"/>
        <v>98.610252677776074</v>
      </c>
      <c r="H55" s="33">
        <f t="shared" si="1"/>
        <v>63965.900000000373</v>
      </c>
      <c r="I55" s="33">
        <f t="shared" si="2"/>
        <v>1.3897473222239201</v>
      </c>
      <c r="J55" s="30"/>
      <c r="K55" s="81"/>
      <c r="L55" s="81"/>
    </row>
    <row r="56" spans="1:12" s="84" customFormat="1" hidden="1" x14ac:dyDescent="0.3">
      <c r="A56" s="30">
        <v>8.1</v>
      </c>
      <c r="B56" s="30" t="s">
        <v>79</v>
      </c>
      <c r="C56" s="29">
        <v>1</v>
      </c>
      <c r="D56" s="29">
        <v>1</v>
      </c>
      <c r="E56" s="151">
        <v>25660</v>
      </c>
      <c r="F56" s="146">
        <v>25660</v>
      </c>
      <c r="G56" s="33">
        <f t="shared" si="0"/>
        <v>100</v>
      </c>
      <c r="H56" s="33">
        <f t="shared" si="1"/>
        <v>0</v>
      </c>
      <c r="I56" s="33">
        <f t="shared" si="2"/>
        <v>0</v>
      </c>
      <c r="J56" s="30"/>
    </row>
    <row r="57" spans="1:12" s="84" customFormat="1" hidden="1" x14ac:dyDescent="0.3">
      <c r="A57" s="30">
        <v>8.1999999999999993</v>
      </c>
      <c r="B57" s="30" t="s">
        <v>80</v>
      </c>
      <c r="C57" s="29">
        <v>1</v>
      </c>
      <c r="D57" s="29">
        <v>1</v>
      </c>
      <c r="E57" s="151">
        <v>302826</v>
      </c>
      <c r="F57" s="146">
        <v>302825.90000000002</v>
      </c>
      <c r="G57" s="33">
        <f t="shared" si="0"/>
        <v>99.999966977736406</v>
      </c>
      <c r="H57" s="33">
        <f t="shared" si="1"/>
        <v>9.9999999976716936E-2</v>
      </c>
      <c r="I57" s="33">
        <f t="shared" si="2"/>
        <v>3.3022263602437353E-5</v>
      </c>
      <c r="J57" s="30"/>
      <c r="K57" s="85"/>
      <c r="L57" s="85"/>
    </row>
    <row r="58" spans="1:12" s="85" customFormat="1" hidden="1" x14ac:dyDescent="0.3">
      <c r="A58" s="30">
        <v>8.3000000000000007</v>
      </c>
      <c r="B58" s="30" t="s">
        <v>81</v>
      </c>
      <c r="C58" s="29">
        <v>2</v>
      </c>
      <c r="D58" s="29">
        <v>2</v>
      </c>
      <c r="E58" s="151">
        <v>759346</v>
      </c>
      <c r="F58" s="146">
        <v>759345.4</v>
      </c>
      <c r="G58" s="33">
        <f t="shared" si="0"/>
        <v>99.999920984636773</v>
      </c>
      <c r="H58" s="33">
        <f t="shared" si="1"/>
        <v>0.59999999997671694</v>
      </c>
      <c r="I58" s="33">
        <f t="shared" si="2"/>
        <v>7.90153632173893E-5</v>
      </c>
      <c r="J58" s="30"/>
      <c r="K58" s="84"/>
      <c r="L58" s="84"/>
    </row>
    <row r="59" spans="1:12" s="81" customFormat="1" hidden="1" x14ac:dyDescent="0.3">
      <c r="A59" s="30">
        <v>8.4</v>
      </c>
      <c r="B59" s="30" t="s">
        <v>78</v>
      </c>
      <c r="C59" s="29">
        <v>1</v>
      </c>
      <c r="D59" s="29">
        <v>1</v>
      </c>
      <c r="E59" s="151">
        <v>255980</v>
      </c>
      <c r="F59" s="146">
        <v>255959.85</v>
      </c>
      <c r="G59" s="33">
        <f t="shared" si="0"/>
        <v>99.992128291272749</v>
      </c>
      <c r="H59" s="33">
        <f t="shared" si="1"/>
        <v>20.149999999994179</v>
      </c>
      <c r="I59" s="33">
        <f t="shared" si="2"/>
        <v>7.8717087272420425E-3</v>
      </c>
      <c r="J59" s="30"/>
      <c r="K59" s="84"/>
      <c r="L59" s="84"/>
    </row>
    <row r="60" spans="1:12" s="84" customFormat="1" hidden="1" x14ac:dyDescent="0.3">
      <c r="A60" s="30">
        <v>8.5</v>
      </c>
      <c r="B60" s="30" t="s">
        <v>35</v>
      </c>
      <c r="C60" s="29">
        <v>28</v>
      </c>
      <c r="D60" s="29">
        <v>28</v>
      </c>
      <c r="E60" s="151">
        <v>2531600</v>
      </c>
      <c r="F60" s="146">
        <v>2510432.9</v>
      </c>
      <c r="G60" s="33">
        <f t="shared" si="0"/>
        <v>99.163884499920997</v>
      </c>
      <c r="H60" s="33">
        <f t="shared" si="1"/>
        <v>21167.100000000093</v>
      </c>
      <c r="I60" s="33">
        <f t="shared" si="2"/>
        <v>0.83611550007900515</v>
      </c>
      <c r="J60" s="30"/>
      <c r="K60" s="81"/>
      <c r="L60" s="81"/>
    </row>
    <row r="61" spans="1:12" s="84" customFormat="1" hidden="1" x14ac:dyDescent="0.3">
      <c r="A61" s="30">
        <v>8.6</v>
      </c>
      <c r="B61" s="30" t="s">
        <v>110</v>
      </c>
      <c r="C61" s="29">
        <v>2</v>
      </c>
      <c r="D61" s="29">
        <v>2</v>
      </c>
      <c r="E61" s="151">
        <v>324078</v>
      </c>
      <c r="F61" s="146">
        <v>314719.75</v>
      </c>
      <c r="G61" s="33">
        <f t="shared" si="0"/>
        <v>97.112346410432053</v>
      </c>
      <c r="H61" s="33">
        <f t="shared" si="1"/>
        <v>9358.25</v>
      </c>
      <c r="I61" s="33">
        <f t="shared" si="2"/>
        <v>2.8876535895679436</v>
      </c>
      <c r="J61" s="30"/>
      <c r="K61" s="85"/>
      <c r="L61" s="85"/>
    </row>
    <row r="62" spans="1:12" s="85" customFormat="1" hidden="1" x14ac:dyDescent="0.3">
      <c r="A62" s="30">
        <v>8.6999999999999993</v>
      </c>
      <c r="B62" s="30" t="s">
        <v>82</v>
      </c>
      <c r="C62" s="29">
        <v>2</v>
      </c>
      <c r="D62" s="29">
        <v>2</v>
      </c>
      <c r="E62" s="151">
        <v>403210</v>
      </c>
      <c r="F62" s="146">
        <v>369790.3</v>
      </c>
      <c r="G62" s="33">
        <f t="shared" si="0"/>
        <v>91.711589494308171</v>
      </c>
      <c r="H62" s="33">
        <f t="shared" si="1"/>
        <v>33419.700000000012</v>
      </c>
      <c r="I62" s="33">
        <f t="shared" si="2"/>
        <v>8.2884105056918251</v>
      </c>
      <c r="J62" s="30"/>
      <c r="K62" s="84"/>
      <c r="L62" s="84"/>
    </row>
    <row r="63" spans="1:12" s="84" customFormat="1" x14ac:dyDescent="0.3">
      <c r="A63" s="154">
        <v>9</v>
      </c>
      <c r="B63" s="30" t="s">
        <v>22</v>
      </c>
      <c r="C63" s="29">
        <v>57</v>
      </c>
      <c r="D63" s="29">
        <v>54</v>
      </c>
      <c r="E63" s="151">
        <v>4652468</v>
      </c>
      <c r="F63" s="146">
        <v>4585992.09</v>
      </c>
      <c r="G63" s="33">
        <f t="shared" si="0"/>
        <v>98.571168893585082</v>
      </c>
      <c r="H63" s="33">
        <f t="shared" si="1"/>
        <v>66475.910000000149</v>
      </c>
      <c r="I63" s="33">
        <f t="shared" si="2"/>
        <v>1.4288311064149211</v>
      </c>
      <c r="J63" s="30"/>
    </row>
    <row r="64" spans="1:12" s="84" customFormat="1" hidden="1" x14ac:dyDescent="0.3">
      <c r="A64" s="30">
        <v>9.1</v>
      </c>
      <c r="B64" s="30" t="s">
        <v>50</v>
      </c>
      <c r="C64" s="29">
        <v>2</v>
      </c>
      <c r="D64" s="29">
        <v>2</v>
      </c>
      <c r="E64" s="151">
        <v>651680</v>
      </c>
      <c r="F64" s="146">
        <v>651680</v>
      </c>
      <c r="G64" s="33">
        <f t="shared" si="0"/>
        <v>100</v>
      </c>
      <c r="H64" s="33">
        <f t="shared" si="1"/>
        <v>0</v>
      </c>
      <c r="I64" s="33">
        <f t="shared" si="2"/>
        <v>0</v>
      </c>
      <c r="J64" s="30"/>
    </row>
    <row r="65" spans="1:12" s="64" customFormat="1" hidden="1" x14ac:dyDescent="0.3">
      <c r="A65" s="30">
        <v>9.1999999999999993</v>
      </c>
      <c r="B65" s="30" t="s">
        <v>43</v>
      </c>
      <c r="C65" s="29">
        <v>2</v>
      </c>
      <c r="D65" s="29">
        <v>2</v>
      </c>
      <c r="E65" s="151">
        <v>142240</v>
      </c>
      <c r="F65" s="146">
        <v>142240</v>
      </c>
      <c r="G65" s="33">
        <f t="shared" si="0"/>
        <v>100</v>
      </c>
      <c r="H65" s="33">
        <f t="shared" si="1"/>
        <v>0</v>
      </c>
      <c r="I65" s="33">
        <f t="shared" si="2"/>
        <v>0</v>
      </c>
      <c r="J65" s="30"/>
      <c r="K65" s="108"/>
      <c r="L65" s="108"/>
    </row>
    <row r="66" spans="1:12" s="82" customFormat="1" hidden="1" x14ac:dyDescent="0.3">
      <c r="A66" s="30">
        <v>9.3000000000000007</v>
      </c>
      <c r="B66" s="30" t="s">
        <v>52</v>
      </c>
      <c r="C66" s="29">
        <v>2</v>
      </c>
      <c r="D66" s="29">
        <v>2</v>
      </c>
      <c r="E66" s="151">
        <v>90720</v>
      </c>
      <c r="F66" s="146">
        <v>90720</v>
      </c>
      <c r="G66" s="33">
        <f t="shared" si="0"/>
        <v>100</v>
      </c>
      <c r="H66" s="33">
        <f t="shared" si="1"/>
        <v>0</v>
      </c>
      <c r="I66" s="33">
        <f t="shared" si="2"/>
        <v>0</v>
      </c>
      <c r="J66" s="30"/>
    </row>
    <row r="67" spans="1:12" s="87" customFormat="1" hidden="1" x14ac:dyDescent="0.3">
      <c r="A67" s="30">
        <v>9.4</v>
      </c>
      <c r="B67" s="30" t="s">
        <v>48</v>
      </c>
      <c r="C67" s="29">
        <v>2</v>
      </c>
      <c r="D67" s="29">
        <v>2</v>
      </c>
      <c r="E67" s="151">
        <v>161600</v>
      </c>
      <c r="F67" s="146">
        <v>161575</v>
      </c>
      <c r="G67" s="33">
        <f t="shared" si="0"/>
        <v>99.984529702970292</v>
      </c>
      <c r="H67" s="33">
        <f t="shared" si="1"/>
        <v>25</v>
      </c>
      <c r="I67" s="33">
        <f t="shared" si="2"/>
        <v>1.547029702970297E-2</v>
      </c>
      <c r="J67" s="30"/>
      <c r="K67" s="109"/>
      <c r="L67" s="109"/>
    </row>
    <row r="68" spans="1:12" s="81" customFormat="1" hidden="1" x14ac:dyDescent="0.3">
      <c r="A68" s="30">
        <v>9.5</v>
      </c>
      <c r="B68" s="30" t="s">
        <v>45</v>
      </c>
      <c r="C68" s="29">
        <v>3</v>
      </c>
      <c r="D68" s="29">
        <v>2</v>
      </c>
      <c r="E68" s="151">
        <v>83440</v>
      </c>
      <c r="F68" s="146">
        <v>83382</v>
      </c>
      <c r="G68" s="33">
        <f t="shared" si="0"/>
        <v>99.930488974113132</v>
      </c>
      <c r="H68" s="33">
        <f t="shared" si="1"/>
        <v>58</v>
      </c>
      <c r="I68" s="33">
        <f t="shared" si="2"/>
        <v>6.9511025886864808E-2</v>
      </c>
      <c r="J68" s="30"/>
      <c r="K68" s="85"/>
      <c r="L68" s="85"/>
    </row>
    <row r="69" spans="1:12" s="84" customFormat="1" hidden="1" x14ac:dyDescent="0.3">
      <c r="A69" s="30">
        <v>9.6</v>
      </c>
      <c r="B69" s="30" t="s">
        <v>42</v>
      </c>
      <c r="C69" s="29">
        <v>11</v>
      </c>
      <c r="D69" s="29">
        <v>11</v>
      </c>
      <c r="E69" s="151">
        <v>1289574</v>
      </c>
      <c r="F69" s="146">
        <v>1288602.53</v>
      </c>
      <c r="G69" s="33">
        <f t="shared" si="0"/>
        <v>99.924667370775154</v>
      </c>
      <c r="H69" s="33">
        <f t="shared" si="1"/>
        <v>971.46999999997206</v>
      </c>
      <c r="I69" s="33">
        <f t="shared" si="2"/>
        <v>7.5332629224842629E-2</v>
      </c>
      <c r="J69" s="30"/>
      <c r="K69" s="85"/>
      <c r="L69" s="85"/>
    </row>
    <row r="70" spans="1:12" s="82" customFormat="1" hidden="1" x14ac:dyDescent="0.3">
      <c r="A70" s="30">
        <v>9.7000000000000099</v>
      </c>
      <c r="B70" s="30" t="s">
        <v>99</v>
      </c>
      <c r="C70" s="29">
        <v>4</v>
      </c>
      <c r="D70" s="29">
        <v>4</v>
      </c>
      <c r="E70" s="151">
        <v>137760</v>
      </c>
      <c r="F70" s="146">
        <v>137500</v>
      </c>
      <c r="G70" s="33">
        <f t="shared" si="0"/>
        <v>99.811265969802548</v>
      </c>
      <c r="H70" s="33">
        <f t="shared" si="1"/>
        <v>260</v>
      </c>
      <c r="I70" s="33">
        <f t="shared" si="2"/>
        <v>0.18873403019744484</v>
      </c>
      <c r="J70" s="30"/>
    </row>
    <row r="71" spans="1:12" s="84" customFormat="1" hidden="1" x14ac:dyDescent="0.3">
      <c r="A71" s="30">
        <v>9.8000000000000096</v>
      </c>
      <c r="B71" s="30" t="s">
        <v>47</v>
      </c>
      <c r="C71" s="29">
        <v>1</v>
      </c>
      <c r="D71" s="29">
        <v>1</v>
      </c>
      <c r="E71" s="151">
        <v>48726</v>
      </c>
      <c r="F71" s="146">
        <v>48515</v>
      </c>
      <c r="G71" s="33">
        <f t="shared" ref="G71:G102" si="3">F71*100/E71</f>
        <v>99.566966301358619</v>
      </c>
      <c r="H71" s="33">
        <f t="shared" ref="H71:H102" si="4">E71-F71</f>
        <v>211</v>
      </c>
      <c r="I71" s="33">
        <f t="shared" ref="I71:I102" si="5">H71*100/E71</f>
        <v>0.43303369864138241</v>
      </c>
      <c r="J71" s="30"/>
    </row>
    <row r="72" spans="1:12" s="85" customFormat="1" hidden="1" x14ac:dyDescent="0.3">
      <c r="A72" s="30">
        <v>9.9000000000000092</v>
      </c>
      <c r="B72" s="30" t="s">
        <v>46</v>
      </c>
      <c r="C72" s="29">
        <v>7</v>
      </c>
      <c r="D72" s="29">
        <v>7</v>
      </c>
      <c r="E72" s="151">
        <v>222988</v>
      </c>
      <c r="F72" s="146">
        <v>221400</v>
      </c>
      <c r="G72" s="33">
        <f t="shared" si="3"/>
        <v>99.287854054926726</v>
      </c>
      <c r="H72" s="33">
        <f t="shared" si="4"/>
        <v>1588</v>
      </c>
      <c r="I72" s="33">
        <f t="shared" si="5"/>
        <v>0.71214594507327744</v>
      </c>
      <c r="J72" s="30"/>
      <c r="K72" s="84"/>
      <c r="L72" s="84"/>
    </row>
    <row r="73" spans="1:12" s="84" customFormat="1" hidden="1" x14ac:dyDescent="0.3">
      <c r="A73" s="152">
        <v>9.1</v>
      </c>
      <c r="B73" s="30" t="s">
        <v>35</v>
      </c>
      <c r="C73" s="29">
        <v>16</v>
      </c>
      <c r="D73" s="29">
        <v>15</v>
      </c>
      <c r="E73" s="151">
        <v>1626060</v>
      </c>
      <c r="F73" s="146">
        <v>1613595.56</v>
      </c>
      <c r="G73" s="33">
        <f t="shared" si="3"/>
        <v>99.233457559991635</v>
      </c>
      <c r="H73" s="33">
        <f t="shared" si="4"/>
        <v>12464.439999999944</v>
      </c>
      <c r="I73" s="33">
        <f t="shared" si="5"/>
        <v>0.76654244000836036</v>
      </c>
      <c r="J73" s="30"/>
      <c r="K73" s="81"/>
      <c r="L73" s="81"/>
    </row>
    <row r="74" spans="1:12" s="84" customFormat="1" hidden="1" x14ac:dyDescent="0.3">
      <c r="A74" s="30">
        <v>9.11</v>
      </c>
      <c r="B74" s="30" t="s">
        <v>126</v>
      </c>
      <c r="C74" s="29">
        <v>2</v>
      </c>
      <c r="D74" s="29">
        <v>2</v>
      </c>
      <c r="E74" s="151">
        <v>53670</v>
      </c>
      <c r="F74" s="146">
        <v>50670</v>
      </c>
      <c r="G74" s="33">
        <f t="shared" si="3"/>
        <v>94.410285075461147</v>
      </c>
      <c r="H74" s="33">
        <f t="shared" si="4"/>
        <v>3000</v>
      </c>
      <c r="I74" s="33">
        <f t="shared" si="5"/>
        <v>5.5897149245388489</v>
      </c>
      <c r="J74" s="30"/>
      <c r="K74" s="85"/>
      <c r="L74" s="85"/>
    </row>
    <row r="75" spans="1:12" s="85" customFormat="1" hidden="1" x14ac:dyDescent="0.3">
      <c r="A75" s="30">
        <v>9.1199999999999992</v>
      </c>
      <c r="B75" s="30" t="s">
        <v>44</v>
      </c>
      <c r="C75" s="29">
        <v>5</v>
      </c>
      <c r="D75" s="29">
        <v>4</v>
      </c>
      <c r="E75" s="151">
        <v>144010</v>
      </c>
      <c r="F75" s="146">
        <v>96112</v>
      </c>
      <c r="G75" s="33">
        <f t="shared" si="3"/>
        <v>66.739809735435045</v>
      </c>
      <c r="H75" s="33">
        <f t="shared" si="4"/>
        <v>47898</v>
      </c>
      <c r="I75" s="33">
        <f t="shared" si="5"/>
        <v>33.260190264564962</v>
      </c>
      <c r="J75" s="30"/>
      <c r="K75" s="84"/>
      <c r="L75" s="84"/>
    </row>
    <row r="76" spans="1:12" s="82" customFormat="1" x14ac:dyDescent="0.3">
      <c r="A76" s="154">
        <v>10</v>
      </c>
      <c r="B76" s="30" t="s">
        <v>20</v>
      </c>
      <c r="C76" s="29">
        <v>39</v>
      </c>
      <c r="D76" s="29">
        <v>37</v>
      </c>
      <c r="E76" s="151">
        <v>17109000</v>
      </c>
      <c r="F76" s="146">
        <v>16823848.75</v>
      </c>
      <c r="G76" s="33">
        <f t="shared" si="3"/>
        <v>98.333326027237121</v>
      </c>
      <c r="H76" s="33">
        <f t="shared" si="4"/>
        <v>285151.25</v>
      </c>
      <c r="I76" s="33">
        <f t="shared" si="5"/>
        <v>1.6666739727628734</v>
      </c>
      <c r="J76" s="30"/>
    </row>
    <row r="77" spans="1:12" s="84" customFormat="1" hidden="1" x14ac:dyDescent="0.3">
      <c r="A77" s="30">
        <v>10.1</v>
      </c>
      <c r="B77" s="30" t="s">
        <v>125</v>
      </c>
      <c r="C77" s="29">
        <v>1</v>
      </c>
      <c r="D77" s="29">
        <v>1</v>
      </c>
      <c r="E77" s="151">
        <v>100835</v>
      </c>
      <c r="F77" s="146">
        <v>100835</v>
      </c>
      <c r="G77" s="33">
        <f t="shared" si="3"/>
        <v>100</v>
      </c>
      <c r="H77" s="33">
        <f t="shared" si="4"/>
        <v>0</v>
      </c>
      <c r="I77" s="33">
        <f t="shared" si="5"/>
        <v>0</v>
      </c>
      <c r="J77" s="30"/>
    </row>
    <row r="78" spans="1:12" s="84" customFormat="1" hidden="1" x14ac:dyDescent="0.3">
      <c r="A78" s="30">
        <v>10.199999999999999</v>
      </c>
      <c r="B78" s="30" t="s">
        <v>63</v>
      </c>
      <c r="C78" s="29">
        <v>1</v>
      </c>
      <c r="D78" s="29">
        <v>1</v>
      </c>
      <c r="E78" s="151">
        <v>56105</v>
      </c>
      <c r="F78" s="146">
        <v>56105</v>
      </c>
      <c r="G78" s="33">
        <f t="shared" si="3"/>
        <v>100</v>
      </c>
      <c r="H78" s="33">
        <f t="shared" si="4"/>
        <v>0</v>
      </c>
      <c r="I78" s="33">
        <f t="shared" si="5"/>
        <v>0</v>
      </c>
      <c r="J78" s="30"/>
    </row>
    <row r="79" spans="1:12" s="64" customFormat="1" hidden="1" x14ac:dyDescent="0.3">
      <c r="A79" s="30">
        <v>10.3</v>
      </c>
      <c r="B79" s="30" t="s">
        <v>61</v>
      </c>
      <c r="C79" s="29">
        <v>3</v>
      </c>
      <c r="D79" s="29">
        <v>3</v>
      </c>
      <c r="E79" s="151">
        <v>423535</v>
      </c>
      <c r="F79" s="146">
        <v>423495</v>
      </c>
      <c r="G79" s="33">
        <f t="shared" si="3"/>
        <v>99.990555680168114</v>
      </c>
      <c r="H79" s="33">
        <f t="shared" si="4"/>
        <v>40</v>
      </c>
      <c r="I79" s="33">
        <f t="shared" si="5"/>
        <v>9.4443198318911077E-3</v>
      </c>
      <c r="J79" s="30"/>
      <c r="K79" s="108"/>
      <c r="L79" s="108"/>
    </row>
    <row r="80" spans="1:12" s="84" customFormat="1" hidden="1" x14ac:dyDescent="0.3">
      <c r="A80" s="30">
        <v>10.4</v>
      </c>
      <c r="B80" s="30" t="s">
        <v>60</v>
      </c>
      <c r="C80" s="29">
        <v>2</v>
      </c>
      <c r="D80" s="29">
        <v>1</v>
      </c>
      <c r="E80" s="151">
        <v>446894</v>
      </c>
      <c r="F80" s="146">
        <v>446579.4</v>
      </c>
      <c r="G80" s="33">
        <f t="shared" si="3"/>
        <v>99.929602993103515</v>
      </c>
      <c r="H80" s="33">
        <f t="shared" si="4"/>
        <v>314.59999999997672</v>
      </c>
      <c r="I80" s="33">
        <f t="shared" si="5"/>
        <v>7.0397006896484787E-2</v>
      </c>
      <c r="J80" s="30"/>
    </row>
    <row r="81" spans="1:12" s="85" customFormat="1" hidden="1" x14ac:dyDescent="0.3">
      <c r="A81" s="30">
        <v>10.5</v>
      </c>
      <c r="B81" s="30" t="s">
        <v>62</v>
      </c>
      <c r="C81" s="29">
        <v>3</v>
      </c>
      <c r="D81" s="29">
        <v>3</v>
      </c>
      <c r="E81" s="151">
        <v>414274</v>
      </c>
      <c r="F81" s="146">
        <v>413691.05</v>
      </c>
      <c r="G81" s="33">
        <f t="shared" si="3"/>
        <v>99.859283952166919</v>
      </c>
      <c r="H81" s="33">
        <f t="shared" si="4"/>
        <v>582.95000000001164</v>
      </c>
      <c r="I81" s="33">
        <f t="shared" si="5"/>
        <v>0.14071604783307948</v>
      </c>
      <c r="J81" s="30"/>
      <c r="K81" s="84"/>
      <c r="L81" s="84"/>
    </row>
    <row r="82" spans="1:12" s="85" customFormat="1" hidden="1" x14ac:dyDescent="0.3">
      <c r="A82" s="30">
        <v>10.6</v>
      </c>
      <c r="B82" s="30" t="s">
        <v>35</v>
      </c>
      <c r="C82" s="29">
        <v>29</v>
      </c>
      <c r="D82" s="29">
        <v>28</v>
      </c>
      <c r="E82" s="151">
        <v>15667357</v>
      </c>
      <c r="F82" s="146">
        <v>15383143.300000001</v>
      </c>
      <c r="G82" s="33">
        <f t="shared" si="3"/>
        <v>98.185949933993328</v>
      </c>
      <c r="H82" s="33">
        <f t="shared" si="4"/>
        <v>284213.69999999925</v>
      </c>
      <c r="I82" s="33">
        <f t="shared" si="5"/>
        <v>1.8140500660066612</v>
      </c>
      <c r="J82" s="30"/>
    </row>
    <row r="83" spans="1:12" s="84" customFormat="1" x14ac:dyDescent="0.3">
      <c r="A83" s="154">
        <v>11</v>
      </c>
      <c r="B83" s="30" t="s">
        <v>17</v>
      </c>
      <c r="C83" s="29">
        <v>6</v>
      </c>
      <c r="D83" s="29">
        <v>6</v>
      </c>
      <c r="E83" s="151">
        <v>723000</v>
      </c>
      <c r="F83" s="146">
        <v>710941</v>
      </c>
      <c r="G83" s="33">
        <f t="shared" si="3"/>
        <v>98.332088520055322</v>
      </c>
      <c r="H83" s="33">
        <f t="shared" si="4"/>
        <v>12059</v>
      </c>
      <c r="I83" s="33">
        <f t="shared" si="5"/>
        <v>1.667911479944675</v>
      </c>
      <c r="J83" s="30"/>
    </row>
    <row r="84" spans="1:12" s="85" customFormat="1" hidden="1" x14ac:dyDescent="0.3">
      <c r="A84" s="30">
        <v>11.1</v>
      </c>
      <c r="B84" s="30" t="s">
        <v>35</v>
      </c>
      <c r="C84" s="29">
        <v>2</v>
      </c>
      <c r="D84" s="29">
        <v>2</v>
      </c>
      <c r="E84" s="151">
        <v>100000</v>
      </c>
      <c r="F84" s="146">
        <v>99990</v>
      </c>
      <c r="G84" s="33">
        <f t="shared" si="3"/>
        <v>99.99</v>
      </c>
      <c r="H84" s="33">
        <f t="shared" si="4"/>
        <v>10</v>
      </c>
      <c r="I84" s="33">
        <f t="shared" si="5"/>
        <v>0.01</v>
      </c>
      <c r="J84" s="30"/>
    </row>
    <row r="85" spans="1:12" s="84" customFormat="1" hidden="1" x14ac:dyDescent="0.3">
      <c r="A85" s="30">
        <v>11.2</v>
      </c>
      <c r="B85" s="30" t="s">
        <v>91</v>
      </c>
      <c r="C85" s="29">
        <v>2</v>
      </c>
      <c r="D85" s="29">
        <v>2</v>
      </c>
      <c r="E85" s="151">
        <v>420000</v>
      </c>
      <c r="F85" s="146">
        <v>419935</v>
      </c>
      <c r="G85" s="33">
        <f t="shared" si="3"/>
        <v>99.984523809523807</v>
      </c>
      <c r="H85" s="33">
        <f t="shared" si="4"/>
        <v>65</v>
      </c>
      <c r="I85" s="33">
        <f t="shared" si="5"/>
        <v>1.5476190476190477E-2</v>
      </c>
      <c r="J85" s="30"/>
    </row>
    <row r="86" spans="1:12" s="84" customFormat="1" hidden="1" x14ac:dyDescent="0.3">
      <c r="A86" s="30">
        <v>11.3</v>
      </c>
      <c r="B86" s="30" t="s">
        <v>92</v>
      </c>
      <c r="C86" s="29">
        <v>2</v>
      </c>
      <c r="D86" s="29">
        <v>2</v>
      </c>
      <c r="E86" s="151">
        <v>203000</v>
      </c>
      <c r="F86" s="146">
        <v>191016</v>
      </c>
      <c r="G86" s="33">
        <f t="shared" si="3"/>
        <v>94.096551724137925</v>
      </c>
      <c r="H86" s="33">
        <f t="shared" si="4"/>
        <v>11984</v>
      </c>
      <c r="I86" s="33">
        <f t="shared" si="5"/>
        <v>5.9034482758620692</v>
      </c>
      <c r="J86" s="30"/>
    </row>
    <row r="87" spans="1:12" s="80" customFormat="1" x14ac:dyDescent="0.3">
      <c r="A87" s="154">
        <v>12</v>
      </c>
      <c r="B87" s="30" t="s">
        <v>15</v>
      </c>
      <c r="C87" s="29">
        <v>60</v>
      </c>
      <c r="D87" s="29">
        <v>39</v>
      </c>
      <c r="E87" s="151">
        <v>490831751</v>
      </c>
      <c r="F87" s="146">
        <f>SUM(F88:F98)</f>
        <v>463385595.71000004</v>
      </c>
      <c r="G87" s="33">
        <f t="shared" si="3"/>
        <v>94.408235564614074</v>
      </c>
      <c r="H87" s="33">
        <f t="shared" si="4"/>
        <v>27446155.289999962</v>
      </c>
      <c r="I87" s="33">
        <f t="shared" si="5"/>
        <v>5.5917644353859171</v>
      </c>
      <c r="J87" s="30"/>
    </row>
    <row r="88" spans="1:12" s="200" customFormat="1" hidden="1" x14ac:dyDescent="0.3">
      <c r="A88" s="194">
        <v>12.1</v>
      </c>
      <c r="B88" s="194" t="s">
        <v>53</v>
      </c>
      <c r="C88" s="195">
        <v>6</v>
      </c>
      <c r="D88" s="195">
        <v>6</v>
      </c>
      <c r="E88" s="196">
        <v>461183</v>
      </c>
      <c r="F88" s="197">
        <v>453980</v>
      </c>
      <c r="G88" s="198">
        <f t="shared" si="3"/>
        <v>98.438147112968167</v>
      </c>
      <c r="H88" s="198">
        <f t="shared" si="4"/>
        <v>7203</v>
      </c>
      <c r="I88" s="198">
        <f t="shared" si="5"/>
        <v>1.5618528870318291</v>
      </c>
      <c r="J88" s="194"/>
      <c r="K88" s="199"/>
      <c r="L88" s="199"/>
    </row>
    <row r="89" spans="1:12" s="200" customFormat="1" hidden="1" x14ac:dyDescent="0.3">
      <c r="A89" s="194">
        <v>12.2</v>
      </c>
      <c r="B89" s="194" t="s">
        <v>103</v>
      </c>
      <c r="C89" s="195">
        <v>3</v>
      </c>
      <c r="D89" s="195">
        <v>2</v>
      </c>
      <c r="E89" s="196">
        <v>308009618</v>
      </c>
      <c r="F89" s="197">
        <f>295657157.08+130767</f>
        <v>295787924.07999998</v>
      </c>
      <c r="G89" s="198">
        <f t="shared" si="3"/>
        <v>96.032041466964841</v>
      </c>
      <c r="H89" s="198">
        <f t="shared" si="4"/>
        <v>12221693.920000017</v>
      </c>
      <c r="I89" s="198">
        <f t="shared" si="5"/>
        <v>3.9679585330351652</v>
      </c>
      <c r="J89" s="194"/>
      <c r="K89" s="199"/>
      <c r="L89" s="199"/>
    </row>
    <row r="90" spans="1:12" s="200" customFormat="1" hidden="1" x14ac:dyDescent="0.3">
      <c r="A90" s="194">
        <v>12.3</v>
      </c>
      <c r="B90" s="194" t="s">
        <v>56</v>
      </c>
      <c r="C90" s="195">
        <v>14</v>
      </c>
      <c r="D90" s="195">
        <v>14</v>
      </c>
      <c r="E90" s="196">
        <v>175123373</v>
      </c>
      <c r="F90" s="197">
        <v>164934175.03</v>
      </c>
      <c r="G90" s="198">
        <f t="shared" si="3"/>
        <v>94.181702992895183</v>
      </c>
      <c r="H90" s="198">
        <f t="shared" si="4"/>
        <v>10189197.969999999</v>
      </c>
      <c r="I90" s="198">
        <f t="shared" si="5"/>
        <v>5.818297007104813</v>
      </c>
      <c r="J90" s="194"/>
      <c r="K90" s="201"/>
      <c r="L90" s="201"/>
    </row>
    <row r="91" spans="1:12" s="199" customFormat="1" hidden="1" x14ac:dyDescent="0.3">
      <c r="A91" s="194">
        <v>12.4</v>
      </c>
      <c r="B91" s="194" t="s">
        <v>36</v>
      </c>
      <c r="C91" s="195">
        <v>1</v>
      </c>
      <c r="D91" s="195">
        <v>1</v>
      </c>
      <c r="E91" s="196">
        <v>589000</v>
      </c>
      <c r="F91" s="197">
        <v>525125.5</v>
      </c>
      <c r="G91" s="198">
        <f t="shared" si="3"/>
        <v>89.155432937181658</v>
      </c>
      <c r="H91" s="198">
        <f t="shared" si="4"/>
        <v>63874.5</v>
      </c>
      <c r="I91" s="198">
        <f t="shared" si="5"/>
        <v>10.844567062818337</v>
      </c>
      <c r="J91" s="194"/>
      <c r="K91" s="200"/>
      <c r="L91" s="200"/>
    </row>
    <row r="92" spans="1:12" s="201" customFormat="1" hidden="1" x14ac:dyDescent="0.3">
      <c r="A92" s="194">
        <v>12.5</v>
      </c>
      <c r="B92" s="194" t="s">
        <v>54</v>
      </c>
      <c r="C92" s="195">
        <v>6</v>
      </c>
      <c r="D92" s="195">
        <v>5</v>
      </c>
      <c r="E92" s="196">
        <v>487529</v>
      </c>
      <c r="F92" s="197">
        <v>420029.1</v>
      </c>
      <c r="G92" s="198">
        <f t="shared" si="3"/>
        <v>86.154690285090737</v>
      </c>
      <c r="H92" s="198">
        <f t="shared" si="4"/>
        <v>67499.900000000023</v>
      </c>
      <c r="I92" s="198">
        <f t="shared" si="5"/>
        <v>13.84530971490927</v>
      </c>
      <c r="J92" s="194"/>
      <c r="K92" s="200"/>
      <c r="L92" s="200"/>
    </row>
    <row r="93" spans="1:12" s="201" customFormat="1" hidden="1" x14ac:dyDescent="0.3">
      <c r="A93" s="194">
        <v>12.6</v>
      </c>
      <c r="B93" s="194" t="s">
        <v>55</v>
      </c>
      <c r="C93" s="195">
        <v>1</v>
      </c>
      <c r="D93" s="195">
        <v>1</v>
      </c>
      <c r="E93" s="196">
        <v>150000</v>
      </c>
      <c r="F93" s="197">
        <v>125000</v>
      </c>
      <c r="G93" s="198">
        <f t="shared" si="3"/>
        <v>83.333333333333329</v>
      </c>
      <c r="H93" s="198">
        <f t="shared" si="4"/>
        <v>25000</v>
      </c>
      <c r="I93" s="198">
        <f t="shared" si="5"/>
        <v>16.666666666666668</v>
      </c>
      <c r="J93" s="194"/>
      <c r="K93" s="199"/>
      <c r="L93" s="199"/>
    </row>
    <row r="94" spans="1:12" s="199" customFormat="1" hidden="1" x14ac:dyDescent="0.3">
      <c r="A94" s="194">
        <v>12.7</v>
      </c>
      <c r="B94" s="194" t="s">
        <v>169</v>
      </c>
      <c r="C94" s="195">
        <v>1</v>
      </c>
      <c r="D94" s="195">
        <v>1</v>
      </c>
      <c r="E94" s="196">
        <v>75600</v>
      </c>
      <c r="F94" s="197">
        <v>36000</v>
      </c>
      <c r="G94" s="198">
        <f t="shared" si="3"/>
        <v>47.61904761904762</v>
      </c>
      <c r="H94" s="198">
        <f t="shared" si="4"/>
        <v>39600</v>
      </c>
      <c r="I94" s="198">
        <f t="shared" si="5"/>
        <v>52.38095238095238</v>
      </c>
      <c r="J94" s="194"/>
    </row>
    <row r="95" spans="1:12" s="199" customFormat="1" hidden="1" x14ac:dyDescent="0.3">
      <c r="A95" s="194">
        <v>12.8</v>
      </c>
      <c r="B95" s="194" t="s">
        <v>101</v>
      </c>
      <c r="C95" s="195">
        <v>1</v>
      </c>
      <c r="D95" s="195">
        <v>1</v>
      </c>
      <c r="E95" s="196">
        <v>80000</v>
      </c>
      <c r="F95" s="197">
        <v>31466</v>
      </c>
      <c r="G95" s="198">
        <f t="shared" si="3"/>
        <v>39.332500000000003</v>
      </c>
      <c r="H95" s="198">
        <f t="shared" si="4"/>
        <v>48534</v>
      </c>
      <c r="I95" s="198">
        <f t="shared" si="5"/>
        <v>60.667499999999997</v>
      </c>
      <c r="J95" s="194"/>
    </row>
    <row r="96" spans="1:12" s="199" customFormat="1" hidden="1" x14ac:dyDescent="0.3">
      <c r="A96" s="194">
        <v>12.9</v>
      </c>
      <c r="B96" s="194" t="s">
        <v>35</v>
      </c>
      <c r="C96" s="195">
        <v>4</v>
      </c>
      <c r="D96" s="195">
        <v>1</v>
      </c>
      <c r="E96" s="196">
        <v>163450</v>
      </c>
      <c r="F96" s="197">
        <v>43360</v>
      </c>
      <c r="G96" s="198">
        <f t="shared" si="3"/>
        <v>26.527990211073721</v>
      </c>
      <c r="H96" s="198">
        <f t="shared" si="4"/>
        <v>120090</v>
      </c>
      <c r="I96" s="198">
        <f t="shared" si="5"/>
        <v>73.472009788926272</v>
      </c>
      <c r="J96" s="194"/>
      <c r="K96" s="201"/>
      <c r="L96" s="201"/>
    </row>
    <row r="97" spans="1:12" s="199" customFormat="1" hidden="1" x14ac:dyDescent="0.3">
      <c r="A97" s="202">
        <v>12.1</v>
      </c>
      <c r="B97" s="194" t="s">
        <v>37</v>
      </c>
      <c r="C97" s="195">
        <v>20</v>
      </c>
      <c r="D97" s="195">
        <v>7</v>
      </c>
      <c r="E97" s="196">
        <v>5572198</v>
      </c>
      <c r="F97" s="197">
        <v>1028536</v>
      </c>
      <c r="G97" s="198">
        <f t="shared" si="3"/>
        <v>18.458353418166404</v>
      </c>
      <c r="H97" s="198">
        <f t="shared" si="4"/>
        <v>4543662</v>
      </c>
      <c r="I97" s="198">
        <f t="shared" si="5"/>
        <v>81.541646581833589</v>
      </c>
      <c r="J97" s="194"/>
    </row>
    <row r="98" spans="1:12" s="199" customFormat="1" hidden="1" x14ac:dyDescent="0.3">
      <c r="A98" s="194">
        <v>12.11</v>
      </c>
      <c r="B98" s="194" t="s">
        <v>57</v>
      </c>
      <c r="C98" s="195">
        <v>3</v>
      </c>
      <c r="D98" s="195">
        <v>0</v>
      </c>
      <c r="E98" s="196">
        <v>119800</v>
      </c>
      <c r="F98" s="203">
        <v>0</v>
      </c>
      <c r="G98" s="198">
        <f t="shared" si="3"/>
        <v>0</v>
      </c>
      <c r="H98" s="198">
        <f t="shared" si="4"/>
        <v>119800</v>
      </c>
      <c r="I98" s="198">
        <f t="shared" si="5"/>
        <v>100</v>
      </c>
      <c r="J98" s="194"/>
      <c r="K98" s="200"/>
      <c r="L98" s="200"/>
    </row>
    <row r="99" spans="1:12" s="84" customFormat="1" x14ac:dyDescent="0.3">
      <c r="A99" s="154">
        <v>13</v>
      </c>
      <c r="B99" s="30" t="s">
        <v>28</v>
      </c>
      <c r="C99" s="29">
        <v>11</v>
      </c>
      <c r="D99" s="29">
        <v>11</v>
      </c>
      <c r="E99" s="151">
        <v>2137150</v>
      </c>
      <c r="F99" s="146">
        <v>1649729.8</v>
      </c>
      <c r="G99" s="33">
        <f t="shared" si="3"/>
        <v>77.192981306880654</v>
      </c>
      <c r="H99" s="33">
        <f t="shared" si="4"/>
        <v>487420.19999999995</v>
      </c>
      <c r="I99" s="33">
        <f t="shared" si="5"/>
        <v>22.807018693119339</v>
      </c>
      <c r="J99" s="30"/>
    </row>
    <row r="100" spans="1:12" s="82" customFormat="1" hidden="1" x14ac:dyDescent="0.3">
      <c r="A100" s="30">
        <v>13.1</v>
      </c>
      <c r="B100" s="30" t="s">
        <v>49</v>
      </c>
      <c r="C100" s="29">
        <v>7</v>
      </c>
      <c r="D100" s="29">
        <v>7</v>
      </c>
      <c r="E100" s="151">
        <v>1610150</v>
      </c>
      <c r="F100" s="146">
        <v>1303883.8</v>
      </c>
      <c r="G100" s="33">
        <f>F100*100/E100</f>
        <v>80.979026798745465</v>
      </c>
      <c r="H100" s="33">
        <f>E100-F100</f>
        <v>306266.19999999995</v>
      </c>
      <c r="I100" s="33">
        <f>H100*100/E100</f>
        <v>19.020973201254538</v>
      </c>
      <c r="J100" s="30"/>
      <c r="K100" s="86"/>
      <c r="L100" s="86"/>
    </row>
    <row r="101" spans="1:12" s="81" customFormat="1" hidden="1" x14ac:dyDescent="0.3">
      <c r="A101" s="30">
        <v>13.2</v>
      </c>
      <c r="B101" s="30" t="s">
        <v>35</v>
      </c>
      <c r="C101" s="29">
        <v>4</v>
      </c>
      <c r="D101" s="29">
        <v>4</v>
      </c>
      <c r="E101" s="151">
        <v>527000</v>
      </c>
      <c r="F101" s="146">
        <v>345846</v>
      </c>
      <c r="G101" s="33">
        <f>F101*100/E101</f>
        <v>65.625426944971537</v>
      </c>
      <c r="H101" s="33">
        <f>E101-F101</f>
        <v>181154</v>
      </c>
      <c r="I101" s="33">
        <f>H101*100/E101</f>
        <v>34.374573055028463</v>
      </c>
      <c r="J101" s="30"/>
    </row>
    <row r="102" spans="1:12" s="84" customFormat="1" x14ac:dyDescent="0.3">
      <c r="A102" s="155">
        <v>14</v>
      </c>
      <c r="B102" s="35" t="s">
        <v>16</v>
      </c>
      <c r="C102" s="34">
        <v>13</v>
      </c>
      <c r="D102" s="34">
        <v>7</v>
      </c>
      <c r="E102" s="149">
        <v>874521</v>
      </c>
      <c r="F102" s="150">
        <v>363839.38</v>
      </c>
      <c r="G102" s="38">
        <f t="shared" si="3"/>
        <v>41.604418876161922</v>
      </c>
      <c r="H102" s="38">
        <f t="shared" si="4"/>
        <v>510681.62</v>
      </c>
      <c r="I102" s="38">
        <f t="shared" si="5"/>
        <v>58.395581123838078</v>
      </c>
      <c r="J102" s="35"/>
    </row>
    <row r="103" spans="1:12" s="85" customFormat="1" hidden="1" x14ac:dyDescent="0.3">
      <c r="A103" s="123">
        <v>14.1</v>
      </c>
      <c r="B103" s="123" t="s">
        <v>76</v>
      </c>
      <c r="C103" s="124">
        <v>2</v>
      </c>
      <c r="D103" s="124">
        <v>1</v>
      </c>
      <c r="E103" s="125">
        <v>84881</v>
      </c>
      <c r="F103" s="126">
        <v>50175</v>
      </c>
      <c r="G103" s="127">
        <f>F103*100/E103</f>
        <v>59.112168801027323</v>
      </c>
      <c r="H103" s="127">
        <f>E103-F103</f>
        <v>34706</v>
      </c>
      <c r="I103" s="127">
        <f>H103*100/E103</f>
        <v>40.887831198972677</v>
      </c>
      <c r="J103" s="123"/>
      <c r="K103" s="84"/>
      <c r="L103" s="84"/>
    </row>
    <row r="104" spans="1:12" s="84" customFormat="1" hidden="1" x14ac:dyDescent="0.3">
      <c r="A104" s="25">
        <v>14.2</v>
      </c>
      <c r="B104" s="25" t="s">
        <v>75</v>
      </c>
      <c r="C104" s="133">
        <v>7</v>
      </c>
      <c r="D104" s="133">
        <v>3</v>
      </c>
      <c r="E104" s="134">
        <v>444500</v>
      </c>
      <c r="F104" s="135">
        <v>201147</v>
      </c>
      <c r="G104" s="28">
        <f>F104*100/E104</f>
        <v>45.252418447694041</v>
      </c>
      <c r="H104" s="28">
        <f>E104-F104</f>
        <v>243353</v>
      </c>
      <c r="I104" s="28">
        <f>H104*100/E104</f>
        <v>54.747581552305959</v>
      </c>
      <c r="J104" s="25"/>
    </row>
    <row r="105" spans="1:12" s="85" customFormat="1" hidden="1" x14ac:dyDescent="0.3">
      <c r="A105" s="128">
        <v>14.3</v>
      </c>
      <c r="B105" s="128" t="s">
        <v>35</v>
      </c>
      <c r="C105" s="129">
        <v>4</v>
      </c>
      <c r="D105" s="129">
        <v>3</v>
      </c>
      <c r="E105" s="130">
        <v>345140</v>
      </c>
      <c r="F105" s="131">
        <v>112517.38</v>
      </c>
      <c r="G105" s="132">
        <f>F105*100/E105</f>
        <v>32.600504143246219</v>
      </c>
      <c r="H105" s="132">
        <f>E105-F105</f>
        <v>232622.62</v>
      </c>
      <c r="I105" s="132">
        <f>H105*100/E105</f>
        <v>67.399495856753788</v>
      </c>
      <c r="J105" s="128"/>
    </row>
    <row r="106" spans="1:12" s="52" customFormat="1" ht="17.100000000000001" customHeight="1" x14ac:dyDescent="0.3">
      <c r="A106" s="160" t="s">
        <v>29</v>
      </c>
      <c r="B106" s="161"/>
      <c r="C106" s="57">
        <f>SUM(C99,C22,C27,C45,C10,C7,C63,C53,C76,C55,C31,C83,C102,C87)</f>
        <v>446</v>
      </c>
      <c r="D106" s="57">
        <f>SUM(D99,D22,D27,D45,D10,D7,D63,D53,D76,D55,D31,D83,D102,D87)</f>
        <v>412</v>
      </c>
      <c r="E106" s="58">
        <f>SUM(E99,E22,E27,E45,E10,E7,E63,E53,E76,E55,E31,E83,E102,E87)</f>
        <v>563659700</v>
      </c>
      <c r="F106" s="58">
        <f>SUM(F99,F22,F27,F45,F10,F7,F63,F53,F76,F55,F31,F83,F102,F87)</f>
        <v>534666628.63</v>
      </c>
      <c r="G106" s="58">
        <f t="shared" ref="G106" si="6">F106*100/E106</f>
        <v>94.856280949303283</v>
      </c>
      <c r="H106" s="58">
        <f t="shared" ref="H106" si="7">E106-F106</f>
        <v>28993071.370000005</v>
      </c>
      <c r="I106" s="58">
        <f t="shared" ref="I106" si="8">H106*100/E106</f>
        <v>5.1437190506967241</v>
      </c>
      <c r="J106" s="59"/>
    </row>
    <row r="107" spans="1:12" ht="17.100000000000001" customHeight="1" x14ac:dyDescent="0.3">
      <c r="A107" s="162" t="s">
        <v>30</v>
      </c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1:12" x14ac:dyDescent="0.3">
      <c r="F108" s="54"/>
    </row>
    <row r="109" spans="1:12" x14ac:dyDescent="0.3">
      <c r="E109" s="17">
        <v>563659700</v>
      </c>
    </row>
    <row r="110" spans="1:12" x14ac:dyDescent="0.3">
      <c r="E110" s="17">
        <f>E106-E109</f>
        <v>0</v>
      </c>
    </row>
  </sheetData>
  <mergeCells count="10">
    <mergeCell ref="A106:B106"/>
    <mergeCell ref="A107:J107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9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9"/>
  <sheetViews>
    <sheetView showGridLines="0"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8" sqref="K18"/>
    </sheetView>
  </sheetViews>
  <sheetFormatPr defaultRowHeight="18.75" x14ac:dyDescent="0.3"/>
  <cols>
    <col min="1" max="1" width="7" style="114" bestFit="1" customWidth="1"/>
    <col min="2" max="2" width="43.5" style="114" customWidth="1"/>
    <col min="3" max="3" width="7.5" style="17" customWidth="1"/>
    <col min="4" max="4" width="11.5" style="17" bestFit="1" customWidth="1"/>
    <col min="5" max="5" width="12.625" style="17" bestFit="1" customWidth="1"/>
    <col min="6" max="6" width="12.625" style="11" bestFit="1" customWidth="1"/>
    <col min="7" max="7" width="10.125" style="11" bestFit="1" customWidth="1"/>
    <col min="8" max="8" width="12.125" style="11" bestFit="1" customWidth="1"/>
    <col min="9" max="9" width="10.125" style="11" bestFit="1" customWidth="1"/>
    <col min="10" max="10" width="10.25" style="114" customWidth="1"/>
    <col min="11" max="11" width="11.125" style="114" bestFit="1" customWidth="1"/>
    <col min="12" max="12" width="9.625" style="114" bestFit="1" customWidth="1"/>
    <col min="13" max="13" width="10.875" style="114" bestFit="1" customWidth="1"/>
    <col min="14" max="16384" width="9" style="114"/>
  </cols>
  <sheetData>
    <row r="1" spans="1:13" ht="17.100000000000001" customHeight="1" x14ac:dyDescent="0.3">
      <c r="A1" s="163" t="s">
        <v>140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3" ht="17.100000000000001" customHeight="1" x14ac:dyDescent="0.3">
      <c r="A2" s="163" t="s">
        <v>168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3" ht="17.100000000000001" customHeight="1" x14ac:dyDescent="0.3">
      <c r="A3" s="163" t="s">
        <v>1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3" ht="17.100000000000001" customHeight="1" x14ac:dyDescent="0.3">
      <c r="A4" s="165" t="s">
        <v>2</v>
      </c>
      <c r="B4" s="165" t="s">
        <v>3</v>
      </c>
      <c r="C4" s="168" t="s">
        <v>33</v>
      </c>
      <c r="D4" s="115" t="s">
        <v>4</v>
      </c>
      <c r="E4" s="115" t="s">
        <v>7</v>
      </c>
      <c r="F4" s="118" t="s">
        <v>9</v>
      </c>
      <c r="G4" s="118" t="s">
        <v>11</v>
      </c>
      <c r="H4" s="171" t="s">
        <v>31</v>
      </c>
      <c r="I4" s="118" t="s">
        <v>11</v>
      </c>
      <c r="J4" s="165" t="s">
        <v>14</v>
      </c>
    </row>
    <row r="5" spans="1:13" ht="17.100000000000001" customHeight="1" x14ac:dyDescent="0.3">
      <c r="A5" s="166"/>
      <c r="B5" s="166"/>
      <c r="C5" s="169"/>
      <c r="D5" s="116" t="s">
        <v>5</v>
      </c>
      <c r="E5" s="116" t="s">
        <v>8</v>
      </c>
      <c r="F5" s="119" t="s">
        <v>159</v>
      </c>
      <c r="G5" s="119" t="s">
        <v>12</v>
      </c>
      <c r="H5" s="172"/>
      <c r="I5" s="119" t="s">
        <v>32</v>
      </c>
      <c r="J5" s="166"/>
    </row>
    <row r="6" spans="1:13" ht="17.100000000000001" customHeight="1" x14ac:dyDescent="0.3">
      <c r="A6" s="167"/>
      <c r="B6" s="167"/>
      <c r="C6" s="170"/>
      <c r="D6" s="117" t="s">
        <v>6</v>
      </c>
      <c r="E6" s="117"/>
      <c r="F6" s="120"/>
      <c r="G6" s="120"/>
      <c r="H6" s="173"/>
      <c r="I6" s="120"/>
      <c r="J6" s="167"/>
    </row>
    <row r="7" spans="1:13" s="81" customFormat="1" x14ac:dyDescent="0.3">
      <c r="A7" s="39">
        <v>1</v>
      </c>
      <c r="B7" s="40" t="s">
        <v>18</v>
      </c>
      <c r="C7" s="39">
        <v>70</v>
      </c>
      <c r="D7" s="39">
        <v>65</v>
      </c>
      <c r="E7" s="147">
        <v>5476610</v>
      </c>
      <c r="F7" s="148">
        <f>SUM(F8:F17)</f>
        <v>5428718.6299999999</v>
      </c>
      <c r="G7" s="43">
        <f t="shared" ref="G7:G70" si="0">F7*100/E7</f>
        <v>99.125528931218398</v>
      </c>
      <c r="H7" s="43">
        <f t="shared" ref="H7:H70" si="1">E7-F7</f>
        <v>47891.370000000112</v>
      </c>
      <c r="I7" s="43">
        <f t="shared" ref="I7:I70" si="2">H7*100/E7</f>
        <v>0.8744710687816023</v>
      </c>
      <c r="J7" s="40"/>
    </row>
    <row r="8" spans="1:13" s="81" customFormat="1" hidden="1" x14ac:dyDescent="0.3">
      <c r="A8" s="30">
        <v>1.1000000000000001</v>
      </c>
      <c r="B8" s="30" t="s">
        <v>69</v>
      </c>
      <c r="C8" s="29">
        <v>4</v>
      </c>
      <c r="D8" s="29">
        <v>4</v>
      </c>
      <c r="E8" s="151">
        <v>57330</v>
      </c>
      <c r="F8" s="146">
        <v>57330</v>
      </c>
      <c r="G8" s="33">
        <f t="shared" si="0"/>
        <v>100</v>
      </c>
      <c r="H8" s="33">
        <f t="shared" si="1"/>
        <v>0</v>
      </c>
      <c r="I8" s="33">
        <f t="shared" si="2"/>
        <v>0</v>
      </c>
      <c r="J8" s="30"/>
      <c r="K8" s="89"/>
      <c r="L8" s="89"/>
      <c r="M8" s="89"/>
    </row>
    <row r="9" spans="1:13" s="81" customFormat="1" hidden="1" x14ac:dyDescent="0.3">
      <c r="A9" s="30">
        <v>1.2</v>
      </c>
      <c r="B9" s="30" t="s">
        <v>66</v>
      </c>
      <c r="C9" s="29">
        <v>2</v>
      </c>
      <c r="D9" s="29">
        <v>2</v>
      </c>
      <c r="E9" s="151">
        <v>25000</v>
      </c>
      <c r="F9" s="146">
        <v>25000</v>
      </c>
      <c r="G9" s="33">
        <f t="shared" si="0"/>
        <v>100</v>
      </c>
      <c r="H9" s="33">
        <f t="shared" si="1"/>
        <v>0</v>
      </c>
      <c r="I9" s="33">
        <f t="shared" si="2"/>
        <v>0</v>
      </c>
      <c r="J9" s="30"/>
    </row>
    <row r="10" spans="1:13" s="89" customFormat="1" hidden="1" x14ac:dyDescent="0.3">
      <c r="A10" s="30">
        <v>1.3</v>
      </c>
      <c r="B10" s="30" t="s">
        <v>163</v>
      </c>
      <c r="C10" s="29">
        <v>2</v>
      </c>
      <c r="D10" s="29">
        <v>2</v>
      </c>
      <c r="E10" s="151">
        <v>32500</v>
      </c>
      <c r="F10" s="146">
        <v>32500</v>
      </c>
      <c r="G10" s="33">
        <f t="shared" si="0"/>
        <v>100</v>
      </c>
      <c r="H10" s="33">
        <f t="shared" si="1"/>
        <v>0</v>
      </c>
      <c r="I10" s="33">
        <f t="shared" si="2"/>
        <v>0</v>
      </c>
      <c r="J10" s="30"/>
      <c r="K10" s="81"/>
      <c r="L10" s="81"/>
      <c r="M10" s="81"/>
    </row>
    <row r="11" spans="1:13" s="81" customFormat="1" hidden="1" x14ac:dyDescent="0.3">
      <c r="A11" s="30">
        <v>1.4</v>
      </c>
      <c r="B11" s="30" t="s">
        <v>45</v>
      </c>
      <c r="C11" s="29">
        <v>2</v>
      </c>
      <c r="D11" s="29">
        <v>2</v>
      </c>
      <c r="E11" s="151">
        <v>57068</v>
      </c>
      <c r="F11" s="146">
        <v>57068</v>
      </c>
      <c r="G11" s="33">
        <f t="shared" si="0"/>
        <v>100</v>
      </c>
      <c r="H11" s="33">
        <f t="shared" si="1"/>
        <v>0</v>
      </c>
      <c r="I11" s="33">
        <f t="shared" si="2"/>
        <v>0</v>
      </c>
      <c r="J11" s="30"/>
      <c r="K11" s="89"/>
      <c r="L11" s="89"/>
      <c r="M11" s="89"/>
    </row>
    <row r="12" spans="1:13" s="81" customFormat="1" hidden="1" x14ac:dyDescent="0.3">
      <c r="A12" s="30">
        <v>1.5</v>
      </c>
      <c r="B12" s="30" t="s">
        <v>73</v>
      </c>
      <c r="C12" s="29">
        <v>6</v>
      </c>
      <c r="D12" s="29">
        <v>2</v>
      </c>
      <c r="E12" s="151">
        <v>44940</v>
      </c>
      <c r="F12" s="146">
        <v>44940</v>
      </c>
      <c r="G12" s="33">
        <f t="shared" si="0"/>
        <v>100</v>
      </c>
      <c r="H12" s="33">
        <f t="shared" si="1"/>
        <v>0</v>
      </c>
      <c r="I12" s="33">
        <f t="shared" si="2"/>
        <v>0</v>
      </c>
      <c r="J12" s="30"/>
    </row>
    <row r="13" spans="1:13" s="81" customFormat="1" hidden="1" x14ac:dyDescent="0.3">
      <c r="A13" s="30">
        <v>1.6</v>
      </c>
      <c r="B13" s="30" t="s">
        <v>74</v>
      </c>
      <c r="C13" s="29">
        <v>3</v>
      </c>
      <c r="D13" s="29">
        <v>3</v>
      </c>
      <c r="E13" s="151">
        <v>45465</v>
      </c>
      <c r="F13" s="146">
        <v>45465</v>
      </c>
      <c r="G13" s="33">
        <f t="shared" si="0"/>
        <v>100</v>
      </c>
      <c r="H13" s="33">
        <f t="shared" si="1"/>
        <v>0</v>
      </c>
      <c r="I13" s="33">
        <f t="shared" si="2"/>
        <v>0</v>
      </c>
      <c r="J13" s="30"/>
      <c r="K13" s="91"/>
      <c r="L13" s="91"/>
      <c r="M13" s="91"/>
    </row>
    <row r="14" spans="1:13" s="81" customFormat="1" hidden="1" x14ac:dyDescent="0.3">
      <c r="A14" s="30">
        <v>1.7</v>
      </c>
      <c r="B14" s="30" t="s">
        <v>70</v>
      </c>
      <c r="C14" s="29">
        <v>3</v>
      </c>
      <c r="D14" s="29">
        <v>3</v>
      </c>
      <c r="E14" s="151">
        <v>53918</v>
      </c>
      <c r="F14" s="146">
        <v>53917.55</v>
      </c>
      <c r="G14" s="33">
        <f t="shared" si="0"/>
        <v>99.999165399310058</v>
      </c>
      <c r="H14" s="33">
        <f t="shared" si="1"/>
        <v>0.44999999999708962</v>
      </c>
      <c r="I14" s="33">
        <f t="shared" si="2"/>
        <v>8.3460068993117253E-4</v>
      </c>
      <c r="J14" s="30"/>
    </row>
    <row r="15" spans="1:13" s="81" customFormat="1" hidden="1" x14ac:dyDescent="0.3">
      <c r="A15" s="30">
        <v>1.8</v>
      </c>
      <c r="B15" s="30" t="s">
        <v>72</v>
      </c>
      <c r="C15" s="29">
        <v>3</v>
      </c>
      <c r="D15" s="29">
        <v>3</v>
      </c>
      <c r="E15" s="151">
        <v>48090</v>
      </c>
      <c r="F15" s="146">
        <v>47940</v>
      </c>
      <c r="G15" s="33">
        <f t="shared" si="0"/>
        <v>99.688084840923267</v>
      </c>
      <c r="H15" s="33">
        <f t="shared" si="1"/>
        <v>150</v>
      </c>
      <c r="I15" s="33">
        <f t="shared" si="2"/>
        <v>0.31191515907673112</v>
      </c>
      <c r="J15" s="30"/>
      <c r="K15" s="89"/>
      <c r="L15" s="89"/>
      <c r="M15" s="89"/>
    </row>
    <row r="16" spans="1:13" s="81" customFormat="1" hidden="1" x14ac:dyDescent="0.3">
      <c r="A16" s="30">
        <v>1.9</v>
      </c>
      <c r="B16" s="30" t="s">
        <v>71</v>
      </c>
      <c r="C16" s="29">
        <v>4</v>
      </c>
      <c r="D16" s="29">
        <v>4</v>
      </c>
      <c r="E16" s="151">
        <v>57330</v>
      </c>
      <c r="F16" s="146">
        <v>57080</v>
      </c>
      <c r="G16" s="33">
        <f t="shared" si="0"/>
        <v>99.563928135356704</v>
      </c>
      <c r="H16" s="33">
        <f t="shared" si="1"/>
        <v>250</v>
      </c>
      <c r="I16" s="33">
        <f t="shared" si="2"/>
        <v>0.43607186464329323</v>
      </c>
      <c r="J16" s="30"/>
    </row>
    <row r="17" spans="1:13" s="91" customFormat="1" hidden="1" x14ac:dyDescent="0.3">
      <c r="A17" s="152">
        <v>1.1000000000000001</v>
      </c>
      <c r="B17" s="30" t="s">
        <v>35</v>
      </c>
      <c r="C17" s="29">
        <v>41</v>
      </c>
      <c r="D17" s="29">
        <v>40</v>
      </c>
      <c r="E17" s="151">
        <v>5054969</v>
      </c>
      <c r="F17" s="146">
        <v>5007478.08</v>
      </c>
      <c r="G17" s="33">
        <f t="shared" si="0"/>
        <v>99.06051016336599</v>
      </c>
      <c r="H17" s="33">
        <f t="shared" si="1"/>
        <v>47490.919999999925</v>
      </c>
      <c r="I17" s="33">
        <f t="shared" si="2"/>
        <v>0.93948983663401153</v>
      </c>
      <c r="J17" s="30"/>
      <c r="K17" s="81"/>
      <c r="L17" s="81"/>
      <c r="M17" s="81"/>
    </row>
    <row r="18" spans="1:13" s="81" customFormat="1" x14ac:dyDescent="0.3">
      <c r="A18" s="29">
        <v>2</v>
      </c>
      <c r="B18" s="30" t="s">
        <v>26</v>
      </c>
      <c r="C18" s="29">
        <v>17</v>
      </c>
      <c r="D18" s="29">
        <v>17</v>
      </c>
      <c r="E18" s="151">
        <v>7020995</v>
      </c>
      <c r="F18" s="146">
        <f>SUM(F19:F24)</f>
        <v>6897821.04</v>
      </c>
      <c r="G18" s="33">
        <f t="shared" si="0"/>
        <v>98.245633845345282</v>
      </c>
      <c r="H18" s="33">
        <f t="shared" si="1"/>
        <v>123173.95999999996</v>
      </c>
      <c r="I18" s="33">
        <f t="shared" si="2"/>
        <v>1.7543661546547171</v>
      </c>
      <c r="J18" s="30"/>
    </row>
    <row r="19" spans="1:13" s="81" customFormat="1" hidden="1" x14ac:dyDescent="0.3">
      <c r="A19" s="30">
        <v>2.1</v>
      </c>
      <c r="B19" s="30" t="s">
        <v>131</v>
      </c>
      <c r="C19" s="29">
        <v>2</v>
      </c>
      <c r="D19" s="29">
        <v>2</v>
      </c>
      <c r="E19" s="151">
        <v>1032000</v>
      </c>
      <c r="F19" s="146">
        <v>1032000</v>
      </c>
      <c r="G19" s="33">
        <f t="shared" si="0"/>
        <v>100</v>
      </c>
      <c r="H19" s="33">
        <f t="shared" si="1"/>
        <v>0</v>
      </c>
      <c r="I19" s="33">
        <f t="shared" si="2"/>
        <v>0</v>
      </c>
      <c r="J19" s="30"/>
    </row>
    <row r="20" spans="1:13" s="81" customFormat="1" hidden="1" x14ac:dyDescent="0.3">
      <c r="A20" s="30">
        <v>2.2000000000000002</v>
      </c>
      <c r="B20" s="30" t="s">
        <v>97</v>
      </c>
      <c r="C20" s="29">
        <v>2</v>
      </c>
      <c r="D20" s="29">
        <v>2</v>
      </c>
      <c r="E20" s="151">
        <v>60000</v>
      </c>
      <c r="F20" s="146">
        <v>60000</v>
      </c>
      <c r="G20" s="33">
        <f t="shared" si="0"/>
        <v>100</v>
      </c>
      <c r="H20" s="33">
        <f t="shared" si="1"/>
        <v>0</v>
      </c>
      <c r="I20" s="33">
        <f t="shared" si="2"/>
        <v>0</v>
      </c>
      <c r="J20" s="30"/>
    </row>
    <row r="21" spans="1:13" s="81" customFormat="1" hidden="1" x14ac:dyDescent="0.3">
      <c r="A21" s="30">
        <v>2.2999999999999998</v>
      </c>
      <c r="B21" s="30" t="s">
        <v>41</v>
      </c>
      <c r="C21" s="29">
        <v>1</v>
      </c>
      <c r="D21" s="29">
        <v>1</v>
      </c>
      <c r="E21" s="151">
        <v>288700</v>
      </c>
      <c r="F21" s="146">
        <v>288699.95</v>
      </c>
      <c r="G21" s="33">
        <f t="shared" si="0"/>
        <v>99.99998268098372</v>
      </c>
      <c r="H21" s="33">
        <f t="shared" si="1"/>
        <v>4.9999999988358468E-2</v>
      </c>
      <c r="I21" s="33">
        <f t="shared" si="2"/>
        <v>1.7319016275842905E-5</v>
      </c>
      <c r="J21" s="30"/>
    </row>
    <row r="22" spans="1:13" s="81" customFormat="1" hidden="1" x14ac:dyDescent="0.3">
      <c r="A22" s="30">
        <v>2.4</v>
      </c>
      <c r="B22" s="30" t="s">
        <v>40</v>
      </c>
      <c r="C22" s="29">
        <v>3</v>
      </c>
      <c r="D22" s="29">
        <v>3</v>
      </c>
      <c r="E22" s="151">
        <v>70000</v>
      </c>
      <c r="F22" s="146">
        <v>69850</v>
      </c>
      <c r="G22" s="33">
        <f t="shared" si="0"/>
        <v>99.785714285714292</v>
      </c>
      <c r="H22" s="33">
        <f t="shared" si="1"/>
        <v>150</v>
      </c>
      <c r="I22" s="33">
        <f t="shared" si="2"/>
        <v>0.21428571428571427</v>
      </c>
      <c r="J22" s="30"/>
      <c r="K22" s="89"/>
      <c r="L22" s="89"/>
      <c r="M22" s="89"/>
    </row>
    <row r="23" spans="1:13" s="81" customFormat="1" hidden="1" x14ac:dyDescent="0.3">
      <c r="A23" s="30">
        <v>2.5</v>
      </c>
      <c r="B23" s="30" t="s">
        <v>35</v>
      </c>
      <c r="C23" s="29">
        <v>6</v>
      </c>
      <c r="D23" s="29">
        <v>6</v>
      </c>
      <c r="E23" s="151">
        <v>3562405</v>
      </c>
      <c r="F23" s="146">
        <f>3387276.09+ค่าจ้างเงินรายได้!C7+ค่าจ้างเงินรายได้!D7</f>
        <v>3489732.09</v>
      </c>
      <c r="G23" s="33">
        <f t="shared" si="0"/>
        <v>97.960004266780444</v>
      </c>
      <c r="H23" s="33">
        <f t="shared" si="1"/>
        <v>72672.910000000149</v>
      </c>
      <c r="I23" s="33">
        <f t="shared" si="2"/>
        <v>2.0399957332195569</v>
      </c>
      <c r="J23" s="30"/>
    </row>
    <row r="24" spans="1:13" s="81" customFormat="1" hidden="1" x14ac:dyDescent="0.3">
      <c r="A24" s="30">
        <v>2.6</v>
      </c>
      <c r="B24" s="30" t="s">
        <v>96</v>
      </c>
      <c r="C24" s="29">
        <v>3</v>
      </c>
      <c r="D24" s="29">
        <v>3</v>
      </c>
      <c r="E24" s="151">
        <v>2007890</v>
      </c>
      <c r="F24" s="146">
        <v>1957539</v>
      </c>
      <c r="G24" s="33">
        <f t="shared" si="0"/>
        <v>97.492342708016878</v>
      </c>
      <c r="H24" s="33">
        <f t="shared" si="1"/>
        <v>50351</v>
      </c>
      <c r="I24" s="33">
        <f t="shared" si="2"/>
        <v>2.5076572919831266</v>
      </c>
      <c r="J24" s="30"/>
    </row>
    <row r="25" spans="1:13" s="81" customFormat="1" x14ac:dyDescent="0.3">
      <c r="A25" s="29">
        <v>3</v>
      </c>
      <c r="B25" s="30" t="s">
        <v>20</v>
      </c>
      <c r="C25" s="29">
        <v>25</v>
      </c>
      <c r="D25" s="29">
        <v>24</v>
      </c>
      <c r="E25" s="151">
        <v>2869840</v>
      </c>
      <c r="F25" s="146">
        <f>SUM(F26:F32)</f>
        <v>2729134.9699999997</v>
      </c>
      <c r="G25" s="33">
        <f t="shared" si="0"/>
        <v>95.097112382571851</v>
      </c>
      <c r="H25" s="33">
        <f t="shared" si="1"/>
        <v>140705.03000000026</v>
      </c>
      <c r="I25" s="33">
        <f t="shared" si="2"/>
        <v>4.9028876174281582</v>
      </c>
      <c r="J25" s="30"/>
    </row>
    <row r="26" spans="1:13" s="81" customFormat="1" hidden="1" x14ac:dyDescent="0.3">
      <c r="A26" s="30">
        <v>3.1</v>
      </c>
      <c r="B26" s="30" t="s">
        <v>49</v>
      </c>
      <c r="C26" s="29">
        <v>1</v>
      </c>
      <c r="D26" s="29">
        <v>1</v>
      </c>
      <c r="E26" s="151">
        <v>15000</v>
      </c>
      <c r="F26" s="146">
        <v>15000</v>
      </c>
      <c r="G26" s="33">
        <f t="shared" si="0"/>
        <v>100</v>
      </c>
      <c r="H26" s="33">
        <f t="shared" si="1"/>
        <v>0</v>
      </c>
      <c r="I26" s="33">
        <f t="shared" si="2"/>
        <v>0</v>
      </c>
      <c r="J26" s="30"/>
    </row>
    <row r="27" spans="1:13" s="81" customFormat="1" hidden="1" x14ac:dyDescent="0.3">
      <c r="A27" s="30">
        <v>3.2</v>
      </c>
      <c r="B27" s="30" t="s">
        <v>51</v>
      </c>
      <c r="C27" s="29">
        <v>1</v>
      </c>
      <c r="D27" s="29">
        <v>1</v>
      </c>
      <c r="E27" s="151">
        <v>50000</v>
      </c>
      <c r="F27" s="146">
        <v>50000</v>
      </c>
      <c r="G27" s="33">
        <f t="shared" si="0"/>
        <v>100</v>
      </c>
      <c r="H27" s="33">
        <f t="shared" si="1"/>
        <v>0</v>
      </c>
      <c r="I27" s="33">
        <f t="shared" si="2"/>
        <v>0</v>
      </c>
      <c r="J27" s="30"/>
      <c r="K27" s="91"/>
      <c r="L27" s="91"/>
      <c r="M27" s="91"/>
    </row>
    <row r="28" spans="1:13" s="81" customFormat="1" hidden="1" x14ac:dyDescent="0.3">
      <c r="A28" s="30">
        <v>3.3</v>
      </c>
      <c r="B28" s="30" t="s">
        <v>63</v>
      </c>
      <c r="C28" s="29">
        <v>5</v>
      </c>
      <c r="D28" s="29">
        <v>5</v>
      </c>
      <c r="E28" s="151">
        <v>224818</v>
      </c>
      <c r="F28" s="146">
        <v>224813</v>
      </c>
      <c r="G28" s="33">
        <f t="shared" si="0"/>
        <v>99.997775978791736</v>
      </c>
      <c r="H28" s="33">
        <f t="shared" si="1"/>
        <v>5</v>
      </c>
      <c r="I28" s="33">
        <f t="shared" si="2"/>
        <v>2.224021208266242E-3</v>
      </c>
      <c r="J28" s="30"/>
    </row>
    <row r="29" spans="1:13" s="81" customFormat="1" hidden="1" x14ac:dyDescent="0.3">
      <c r="A29" s="30">
        <v>3.4</v>
      </c>
      <c r="B29" s="30" t="s">
        <v>60</v>
      </c>
      <c r="C29" s="29">
        <v>3</v>
      </c>
      <c r="D29" s="29">
        <v>3</v>
      </c>
      <c r="E29" s="151">
        <v>373283</v>
      </c>
      <c r="F29" s="146">
        <v>373072.5</v>
      </c>
      <c r="G29" s="33">
        <f t="shared" si="0"/>
        <v>99.943608468641756</v>
      </c>
      <c r="H29" s="33">
        <f t="shared" si="1"/>
        <v>210.5</v>
      </c>
      <c r="I29" s="33">
        <f t="shared" si="2"/>
        <v>5.6391531358245622E-2</v>
      </c>
      <c r="J29" s="30"/>
    </row>
    <row r="30" spans="1:13" s="81" customFormat="1" hidden="1" x14ac:dyDescent="0.3">
      <c r="A30" s="30">
        <v>3.5</v>
      </c>
      <c r="B30" s="30" t="s">
        <v>62</v>
      </c>
      <c r="C30" s="29">
        <v>2</v>
      </c>
      <c r="D30" s="29">
        <v>2</v>
      </c>
      <c r="E30" s="151">
        <v>436234</v>
      </c>
      <c r="F30" s="146">
        <v>435899.5</v>
      </c>
      <c r="G30" s="33">
        <f t="shared" si="0"/>
        <v>99.923320969938146</v>
      </c>
      <c r="H30" s="33">
        <f t="shared" si="1"/>
        <v>334.5</v>
      </c>
      <c r="I30" s="33">
        <f t="shared" si="2"/>
        <v>7.6679030061847536E-2</v>
      </c>
      <c r="J30" s="30"/>
    </row>
    <row r="31" spans="1:13" s="81" customFormat="1" hidden="1" x14ac:dyDescent="0.3">
      <c r="A31" s="30">
        <v>3.6</v>
      </c>
      <c r="B31" s="30" t="s">
        <v>61</v>
      </c>
      <c r="C31" s="29">
        <v>7</v>
      </c>
      <c r="D31" s="29">
        <v>6</v>
      </c>
      <c r="E31" s="151">
        <v>639838</v>
      </c>
      <c r="F31" s="146">
        <v>639118</v>
      </c>
      <c r="G31" s="33">
        <f t="shared" si="0"/>
        <v>99.887471516227549</v>
      </c>
      <c r="H31" s="33">
        <f t="shared" si="1"/>
        <v>720</v>
      </c>
      <c r="I31" s="33">
        <f t="shared" si="2"/>
        <v>0.1125284837724549</v>
      </c>
      <c r="J31" s="30"/>
      <c r="K31" s="92"/>
      <c r="L31" s="92"/>
      <c r="M31" s="92"/>
    </row>
    <row r="32" spans="1:13" s="81" customFormat="1" hidden="1" x14ac:dyDescent="0.3">
      <c r="A32" s="30">
        <v>3.7</v>
      </c>
      <c r="B32" s="30" t="s">
        <v>35</v>
      </c>
      <c r="C32" s="29">
        <v>6</v>
      </c>
      <c r="D32" s="29">
        <v>6</v>
      </c>
      <c r="E32" s="151">
        <v>1130667</v>
      </c>
      <c r="F32" s="146">
        <f>983134.97+ค่าจ้างเงินรายได้!C17+ค่าจ้างเงินรายได้!D17</f>
        <v>991231.97</v>
      </c>
      <c r="G32" s="33">
        <f t="shared" si="0"/>
        <v>87.66789602951178</v>
      </c>
      <c r="H32" s="33">
        <f t="shared" si="1"/>
        <v>139435.03000000003</v>
      </c>
      <c r="I32" s="33">
        <f t="shared" si="2"/>
        <v>12.33210397048822</v>
      </c>
      <c r="J32" s="30"/>
    </row>
    <row r="33" spans="1:13" s="81" customFormat="1" x14ac:dyDescent="0.3">
      <c r="A33" s="29">
        <v>4</v>
      </c>
      <c r="B33" s="30" t="s">
        <v>17</v>
      </c>
      <c r="C33" s="29">
        <v>27</v>
      </c>
      <c r="D33" s="29">
        <v>24</v>
      </c>
      <c r="E33" s="151">
        <v>6485940</v>
      </c>
      <c r="F33" s="146">
        <f>SUM(F34:F39)</f>
        <v>6142394.2399999993</v>
      </c>
      <c r="G33" s="33">
        <f t="shared" si="0"/>
        <v>94.703223279894644</v>
      </c>
      <c r="H33" s="33">
        <f t="shared" si="1"/>
        <v>343545.76000000071</v>
      </c>
      <c r="I33" s="33">
        <f t="shared" si="2"/>
        <v>5.2967767201053473</v>
      </c>
      <c r="J33" s="30"/>
    </row>
    <row r="34" spans="1:13" s="81" customFormat="1" hidden="1" x14ac:dyDescent="0.3">
      <c r="A34" s="30">
        <v>4.0999999999999996</v>
      </c>
      <c r="B34" s="30" t="s">
        <v>94</v>
      </c>
      <c r="C34" s="29">
        <v>2</v>
      </c>
      <c r="D34" s="29">
        <v>2</v>
      </c>
      <c r="E34" s="151">
        <v>1227500</v>
      </c>
      <c r="F34" s="146">
        <v>1227500</v>
      </c>
      <c r="G34" s="33">
        <f t="shared" si="0"/>
        <v>100</v>
      </c>
      <c r="H34" s="33">
        <f t="shared" si="1"/>
        <v>0</v>
      </c>
      <c r="I34" s="33">
        <f t="shared" si="2"/>
        <v>0</v>
      </c>
      <c r="J34" s="30"/>
    </row>
    <row r="35" spans="1:13" s="81" customFormat="1" hidden="1" x14ac:dyDescent="0.3">
      <c r="A35" s="30">
        <v>4.2</v>
      </c>
      <c r="B35" s="30" t="s">
        <v>95</v>
      </c>
      <c r="C35" s="29">
        <v>3</v>
      </c>
      <c r="D35" s="29">
        <v>3</v>
      </c>
      <c r="E35" s="151">
        <v>245300</v>
      </c>
      <c r="F35" s="146">
        <v>245300</v>
      </c>
      <c r="G35" s="33">
        <f t="shared" si="0"/>
        <v>100</v>
      </c>
      <c r="H35" s="33">
        <f t="shared" si="1"/>
        <v>0</v>
      </c>
      <c r="I35" s="33">
        <f t="shared" si="2"/>
        <v>0</v>
      </c>
      <c r="J35" s="30"/>
    </row>
    <row r="36" spans="1:13" s="81" customFormat="1" hidden="1" x14ac:dyDescent="0.3">
      <c r="A36" s="30">
        <v>4.3</v>
      </c>
      <c r="B36" s="30" t="s">
        <v>91</v>
      </c>
      <c r="C36" s="29">
        <v>4</v>
      </c>
      <c r="D36" s="29">
        <v>3</v>
      </c>
      <c r="E36" s="151">
        <v>75000</v>
      </c>
      <c r="F36" s="146">
        <v>74880</v>
      </c>
      <c r="G36" s="33">
        <f t="shared" si="0"/>
        <v>99.84</v>
      </c>
      <c r="H36" s="33">
        <f t="shared" si="1"/>
        <v>120</v>
      </c>
      <c r="I36" s="33">
        <f t="shared" si="2"/>
        <v>0.16</v>
      </c>
      <c r="J36" s="30"/>
    </row>
    <row r="37" spans="1:13" s="89" customFormat="1" hidden="1" x14ac:dyDescent="0.3">
      <c r="A37" s="30">
        <v>4.4000000000000004</v>
      </c>
      <c r="B37" s="30" t="s">
        <v>92</v>
      </c>
      <c r="C37" s="29">
        <v>10</v>
      </c>
      <c r="D37" s="29">
        <v>8</v>
      </c>
      <c r="E37" s="151">
        <v>2722900</v>
      </c>
      <c r="F37" s="146">
        <v>2574229</v>
      </c>
      <c r="G37" s="33">
        <f t="shared" si="0"/>
        <v>94.539975761137029</v>
      </c>
      <c r="H37" s="33">
        <f t="shared" si="1"/>
        <v>148671</v>
      </c>
      <c r="I37" s="33">
        <f t="shared" si="2"/>
        <v>5.4600242388629772</v>
      </c>
      <c r="J37" s="30"/>
      <c r="K37" s="81"/>
      <c r="L37" s="81"/>
      <c r="M37" s="81"/>
    </row>
    <row r="38" spans="1:13" s="81" customFormat="1" hidden="1" x14ac:dyDescent="0.3">
      <c r="A38" s="30">
        <v>4.5</v>
      </c>
      <c r="B38" s="30" t="s">
        <v>35</v>
      </c>
      <c r="C38" s="29">
        <v>2</v>
      </c>
      <c r="D38" s="29">
        <v>2</v>
      </c>
      <c r="E38" s="151">
        <v>1648965</v>
      </c>
      <c r="F38" s="146">
        <f>1470420.27+ค่าจ้างเงินรายได้!C6+ค่าจ้างเงินรายได้!D6</f>
        <v>1504130.27</v>
      </c>
      <c r="G38" s="33">
        <f t="shared" si="0"/>
        <v>91.216628006052275</v>
      </c>
      <c r="H38" s="33">
        <f t="shared" si="1"/>
        <v>144834.72999999998</v>
      </c>
      <c r="I38" s="33">
        <f t="shared" si="2"/>
        <v>8.7833719939477177</v>
      </c>
      <c r="J38" s="30"/>
    </row>
    <row r="39" spans="1:13" s="81" customFormat="1" hidden="1" x14ac:dyDescent="0.3">
      <c r="A39" s="30">
        <v>4.5999999999999996</v>
      </c>
      <c r="B39" s="30" t="s">
        <v>93</v>
      </c>
      <c r="C39" s="29">
        <v>6</v>
      </c>
      <c r="D39" s="29">
        <v>6</v>
      </c>
      <c r="E39" s="151">
        <v>566275</v>
      </c>
      <c r="F39" s="146">
        <v>516354.97</v>
      </c>
      <c r="G39" s="33">
        <f t="shared" si="0"/>
        <v>91.184489867997002</v>
      </c>
      <c r="H39" s="33">
        <f t="shared" si="1"/>
        <v>49920.030000000028</v>
      </c>
      <c r="I39" s="33">
        <f t="shared" si="2"/>
        <v>8.8155101320030074</v>
      </c>
      <c r="J39" s="30"/>
    </row>
    <row r="40" spans="1:13" s="81" customFormat="1" x14ac:dyDescent="0.3">
      <c r="A40" s="29">
        <v>5</v>
      </c>
      <c r="B40" s="30" t="s">
        <v>22</v>
      </c>
      <c r="C40" s="29">
        <v>79</v>
      </c>
      <c r="D40" s="29">
        <v>73</v>
      </c>
      <c r="E40" s="151">
        <v>5266668</v>
      </c>
      <c r="F40" s="146">
        <f>SUM(F41:F53)</f>
        <v>4860093.4799999995</v>
      </c>
      <c r="G40" s="33">
        <f t="shared" si="0"/>
        <v>92.280232587282882</v>
      </c>
      <c r="H40" s="33">
        <f t="shared" si="1"/>
        <v>406574.52000000048</v>
      </c>
      <c r="I40" s="33">
        <f t="shared" si="2"/>
        <v>7.7197674127171192</v>
      </c>
      <c r="J40" s="30"/>
    </row>
    <row r="41" spans="1:13" s="81" customFormat="1" hidden="1" x14ac:dyDescent="0.3">
      <c r="A41" s="30">
        <v>5.0999999999999996</v>
      </c>
      <c r="B41" s="30" t="s">
        <v>50</v>
      </c>
      <c r="C41" s="29">
        <v>3</v>
      </c>
      <c r="D41" s="29">
        <v>3</v>
      </c>
      <c r="E41" s="151">
        <v>58868</v>
      </c>
      <c r="F41" s="146">
        <v>58868</v>
      </c>
      <c r="G41" s="33">
        <f t="shared" si="0"/>
        <v>100</v>
      </c>
      <c r="H41" s="33">
        <f t="shared" si="1"/>
        <v>0</v>
      </c>
      <c r="I41" s="33">
        <f t="shared" si="2"/>
        <v>0</v>
      </c>
      <c r="J41" s="30"/>
      <c r="K41" s="91"/>
      <c r="L41" s="91"/>
      <c r="M41" s="91"/>
    </row>
    <row r="42" spans="1:13" s="81" customFormat="1" hidden="1" x14ac:dyDescent="0.3">
      <c r="A42" s="30">
        <v>5.2</v>
      </c>
      <c r="B42" s="30" t="s">
        <v>52</v>
      </c>
      <c r="C42" s="29">
        <v>4</v>
      </c>
      <c r="D42" s="29">
        <v>4</v>
      </c>
      <c r="E42" s="151">
        <v>228983</v>
      </c>
      <c r="F42" s="146">
        <v>228983</v>
      </c>
      <c r="G42" s="33">
        <f t="shared" si="0"/>
        <v>100</v>
      </c>
      <c r="H42" s="33">
        <f t="shared" si="1"/>
        <v>0</v>
      </c>
      <c r="I42" s="33">
        <f t="shared" si="2"/>
        <v>0</v>
      </c>
      <c r="J42" s="30"/>
    </row>
    <row r="43" spans="1:13" s="81" customFormat="1" hidden="1" x14ac:dyDescent="0.3">
      <c r="A43" s="30">
        <v>5.3</v>
      </c>
      <c r="B43" s="30" t="s">
        <v>51</v>
      </c>
      <c r="C43" s="29">
        <v>3</v>
      </c>
      <c r="D43" s="29">
        <v>3</v>
      </c>
      <c r="E43" s="151">
        <v>191200</v>
      </c>
      <c r="F43" s="146">
        <v>190910</v>
      </c>
      <c r="G43" s="33">
        <f t="shared" si="0"/>
        <v>99.84832635983264</v>
      </c>
      <c r="H43" s="33">
        <f t="shared" si="1"/>
        <v>290</v>
      </c>
      <c r="I43" s="33">
        <f t="shared" si="2"/>
        <v>0.15167364016736401</v>
      </c>
      <c r="J43" s="30"/>
    </row>
    <row r="44" spans="1:13" s="89" customFormat="1" hidden="1" x14ac:dyDescent="0.3">
      <c r="A44" s="30">
        <v>5.4</v>
      </c>
      <c r="B44" s="30" t="s">
        <v>42</v>
      </c>
      <c r="C44" s="29">
        <v>7</v>
      </c>
      <c r="D44" s="29">
        <v>7</v>
      </c>
      <c r="E44" s="151">
        <v>155216</v>
      </c>
      <c r="F44" s="146">
        <v>154978.06</v>
      </c>
      <c r="G44" s="33">
        <f t="shared" si="0"/>
        <v>99.846703948046596</v>
      </c>
      <c r="H44" s="33">
        <f t="shared" si="1"/>
        <v>237.94000000000233</v>
      </c>
      <c r="I44" s="33">
        <f t="shared" si="2"/>
        <v>0.15329605195340837</v>
      </c>
      <c r="J44" s="30"/>
    </row>
    <row r="45" spans="1:13" s="83" customFormat="1" hidden="1" x14ac:dyDescent="0.3">
      <c r="A45" s="30">
        <v>5.5</v>
      </c>
      <c r="B45" s="30" t="s">
        <v>45</v>
      </c>
      <c r="C45" s="29">
        <v>9</v>
      </c>
      <c r="D45" s="29">
        <v>6</v>
      </c>
      <c r="E45" s="151">
        <v>411089</v>
      </c>
      <c r="F45" s="146">
        <v>409840.32</v>
      </c>
      <c r="G45" s="33">
        <f t="shared" si="0"/>
        <v>99.696250690239822</v>
      </c>
      <c r="H45" s="33">
        <f t="shared" si="1"/>
        <v>1248.679999999993</v>
      </c>
      <c r="I45" s="33">
        <f t="shared" si="2"/>
        <v>0.30374930976017189</v>
      </c>
      <c r="J45" s="30"/>
    </row>
    <row r="46" spans="1:13" s="81" customFormat="1" hidden="1" x14ac:dyDescent="0.3">
      <c r="A46" s="30">
        <v>5.6</v>
      </c>
      <c r="B46" s="30" t="s">
        <v>47</v>
      </c>
      <c r="C46" s="29">
        <v>4</v>
      </c>
      <c r="D46" s="29">
        <v>4</v>
      </c>
      <c r="E46" s="151">
        <v>140591</v>
      </c>
      <c r="F46" s="146">
        <v>139334.18</v>
      </c>
      <c r="G46" s="33">
        <f t="shared" si="0"/>
        <v>99.106045194927134</v>
      </c>
      <c r="H46" s="33">
        <f t="shared" si="1"/>
        <v>1256.820000000007</v>
      </c>
      <c r="I46" s="33">
        <f t="shared" si="2"/>
        <v>0.89395480507287595</v>
      </c>
      <c r="J46" s="30"/>
      <c r="K46" s="89"/>
      <c r="L46" s="89"/>
      <c r="M46" s="89"/>
    </row>
    <row r="47" spans="1:13" s="81" customFormat="1" hidden="1" x14ac:dyDescent="0.3">
      <c r="A47" s="30">
        <v>5.7</v>
      </c>
      <c r="B47" s="30" t="s">
        <v>43</v>
      </c>
      <c r="C47" s="29">
        <v>6</v>
      </c>
      <c r="D47" s="29">
        <v>6</v>
      </c>
      <c r="E47" s="151">
        <v>284500</v>
      </c>
      <c r="F47" s="146">
        <v>274354.64</v>
      </c>
      <c r="G47" s="33">
        <f t="shared" si="0"/>
        <v>96.433968365553596</v>
      </c>
      <c r="H47" s="33">
        <f t="shared" si="1"/>
        <v>10145.359999999986</v>
      </c>
      <c r="I47" s="33">
        <f t="shared" si="2"/>
        <v>3.5660316344463925</v>
      </c>
      <c r="J47" s="30"/>
      <c r="K47" s="89"/>
      <c r="L47" s="89"/>
      <c r="M47" s="89"/>
    </row>
    <row r="48" spans="1:13" s="81" customFormat="1" hidden="1" x14ac:dyDescent="0.3">
      <c r="A48" s="30">
        <v>5.8</v>
      </c>
      <c r="B48" s="30" t="s">
        <v>44</v>
      </c>
      <c r="C48" s="29">
        <v>8</v>
      </c>
      <c r="D48" s="29">
        <v>8</v>
      </c>
      <c r="E48" s="151">
        <v>730235</v>
      </c>
      <c r="F48" s="146">
        <v>695195.64</v>
      </c>
      <c r="G48" s="33">
        <f t="shared" si="0"/>
        <v>95.201632351229392</v>
      </c>
      <c r="H48" s="33">
        <f t="shared" si="1"/>
        <v>35039.359999999986</v>
      </c>
      <c r="I48" s="33">
        <f t="shared" si="2"/>
        <v>4.7983676487705997</v>
      </c>
      <c r="J48" s="30"/>
    </row>
    <row r="49" spans="1:13" s="81" customFormat="1" hidden="1" x14ac:dyDescent="0.3">
      <c r="A49" s="30">
        <v>5.9</v>
      </c>
      <c r="B49" s="30" t="s">
        <v>35</v>
      </c>
      <c r="C49" s="29">
        <v>3</v>
      </c>
      <c r="D49" s="29">
        <v>3</v>
      </c>
      <c r="E49" s="151">
        <v>1426496</v>
      </c>
      <c r="F49" s="146">
        <f>1303094.36+ค่าจ้างเงินรายได้!C11+ค่าจ้างเงินรายได้!D11</f>
        <v>1346395.36</v>
      </c>
      <c r="G49" s="33">
        <f t="shared" si="0"/>
        <v>94.384797433711697</v>
      </c>
      <c r="H49" s="33">
        <f t="shared" si="1"/>
        <v>80100.639999999898</v>
      </c>
      <c r="I49" s="33">
        <f t="shared" si="2"/>
        <v>5.6152025662882963</v>
      </c>
      <c r="J49" s="30"/>
      <c r="K49" s="89"/>
      <c r="L49" s="89"/>
      <c r="M49" s="89"/>
    </row>
    <row r="50" spans="1:13" s="81" customFormat="1" hidden="1" x14ac:dyDescent="0.3">
      <c r="A50" s="152">
        <v>5.0999999999999996</v>
      </c>
      <c r="B50" s="30" t="s">
        <v>99</v>
      </c>
      <c r="C50" s="29">
        <v>9</v>
      </c>
      <c r="D50" s="29">
        <v>9</v>
      </c>
      <c r="E50" s="151">
        <v>309190</v>
      </c>
      <c r="F50" s="146">
        <v>291588.09000000003</v>
      </c>
      <c r="G50" s="33">
        <f t="shared" si="0"/>
        <v>94.307089491898196</v>
      </c>
      <c r="H50" s="33">
        <f t="shared" si="1"/>
        <v>17601.909999999974</v>
      </c>
      <c r="I50" s="33">
        <f t="shared" si="2"/>
        <v>5.6929105081018063</v>
      </c>
      <c r="J50" s="30"/>
    </row>
    <row r="51" spans="1:13" s="81" customFormat="1" hidden="1" x14ac:dyDescent="0.3">
      <c r="A51" s="30">
        <v>5.1100000000000003</v>
      </c>
      <c r="B51" s="30" t="s">
        <v>48</v>
      </c>
      <c r="C51" s="29">
        <v>7</v>
      </c>
      <c r="D51" s="29">
        <v>6</v>
      </c>
      <c r="E51" s="151">
        <v>206050</v>
      </c>
      <c r="F51" s="146">
        <v>180983.55</v>
      </c>
      <c r="G51" s="33">
        <f t="shared" si="0"/>
        <v>87.834773113322015</v>
      </c>
      <c r="H51" s="33">
        <f t="shared" si="1"/>
        <v>25066.450000000012</v>
      </c>
      <c r="I51" s="33">
        <f t="shared" si="2"/>
        <v>12.165226886677996</v>
      </c>
      <c r="J51" s="30"/>
      <c r="K51" s="91"/>
      <c r="L51" s="91"/>
      <c r="M51" s="91"/>
    </row>
    <row r="52" spans="1:13" s="81" customFormat="1" hidden="1" x14ac:dyDescent="0.3">
      <c r="A52" s="30">
        <v>5.12</v>
      </c>
      <c r="B52" s="30" t="s">
        <v>46</v>
      </c>
      <c r="C52" s="29">
        <v>13</v>
      </c>
      <c r="D52" s="29">
        <v>11</v>
      </c>
      <c r="E52" s="151">
        <v>667050</v>
      </c>
      <c r="F52" s="146">
        <v>571779.64</v>
      </c>
      <c r="G52" s="33">
        <f t="shared" si="0"/>
        <v>85.71765834645079</v>
      </c>
      <c r="H52" s="33">
        <f t="shared" si="1"/>
        <v>95270.359999999986</v>
      </c>
      <c r="I52" s="33">
        <f t="shared" si="2"/>
        <v>14.282341653549206</v>
      </c>
      <c r="J52" s="30"/>
    </row>
    <row r="53" spans="1:13" s="91" customFormat="1" hidden="1" x14ac:dyDescent="0.3">
      <c r="A53" s="30">
        <v>5.13</v>
      </c>
      <c r="B53" s="30" t="s">
        <v>49</v>
      </c>
      <c r="C53" s="29">
        <v>3</v>
      </c>
      <c r="D53" s="29">
        <v>3</v>
      </c>
      <c r="E53" s="151">
        <v>457200</v>
      </c>
      <c r="F53" s="146">
        <v>316883</v>
      </c>
      <c r="G53" s="33">
        <f t="shared" si="0"/>
        <v>69.309492563429572</v>
      </c>
      <c r="H53" s="33">
        <f t="shared" si="1"/>
        <v>140317</v>
      </c>
      <c r="I53" s="33">
        <f t="shared" si="2"/>
        <v>30.690507436570428</v>
      </c>
      <c r="J53" s="30"/>
      <c r="K53" s="89"/>
      <c r="L53" s="89"/>
      <c r="M53" s="89"/>
    </row>
    <row r="54" spans="1:13" s="81" customFormat="1" x14ac:dyDescent="0.3">
      <c r="A54" s="29">
        <v>6</v>
      </c>
      <c r="B54" s="30" t="s">
        <v>25</v>
      </c>
      <c r="C54" s="29">
        <v>8</v>
      </c>
      <c r="D54" s="29">
        <v>8</v>
      </c>
      <c r="E54" s="151">
        <v>2720650</v>
      </c>
      <c r="F54" s="146">
        <f>SUM(F55:F57)</f>
        <v>2475284.1399999997</v>
      </c>
      <c r="G54" s="33">
        <f t="shared" si="0"/>
        <v>90.981351515262887</v>
      </c>
      <c r="H54" s="33">
        <f t="shared" si="1"/>
        <v>245365.86000000034</v>
      </c>
      <c r="I54" s="33">
        <f t="shared" si="2"/>
        <v>9.0186484847371151</v>
      </c>
      <c r="J54" s="30"/>
    </row>
    <row r="55" spans="1:13" s="81" customFormat="1" hidden="1" x14ac:dyDescent="0.3">
      <c r="A55" s="30">
        <v>6.1</v>
      </c>
      <c r="B55" s="30" t="s">
        <v>108</v>
      </c>
      <c r="C55" s="29">
        <v>1</v>
      </c>
      <c r="D55" s="29">
        <v>1</v>
      </c>
      <c r="E55" s="151">
        <v>43500</v>
      </c>
      <c r="F55" s="146">
        <v>43470</v>
      </c>
      <c r="G55" s="33">
        <f t="shared" si="0"/>
        <v>99.931034482758619</v>
      </c>
      <c r="H55" s="33">
        <f t="shared" si="1"/>
        <v>30</v>
      </c>
      <c r="I55" s="33">
        <f t="shared" si="2"/>
        <v>6.8965517241379309E-2</v>
      </c>
      <c r="J55" s="30"/>
    </row>
    <row r="56" spans="1:13" s="81" customFormat="1" hidden="1" x14ac:dyDescent="0.3">
      <c r="A56" s="30">
        <v>6.2</v>
      </c>
      <c r="B56" s="30" t="s">
        <v>107</v>
      </c>
      <c r="C56" s="29">
        <v>3</v>
      </c>
      <c r="D56" s="29">
        <v>3</v>
      </c>
      <c r="E56" s="151">
        <v>528300</v>
      </c>
      <c r="F56" s="146">
        <v>512437.5</v>
      </c>
      <c r="G56" s="33">
        <f t="shared" si="0"/>
        <v>96.997444633730836</v>
      </c>
      <c r="H56" s="33">
        <f t="shared" si="1"/>
        <v>15862.5</v>
      </c>
      <c r="I56" s="33">
        <f t="shared" si="2"/>
        <v>3.0025553662691653</v>
      </c>
      <c r="J56" s="30"/>
      <c r="K56" s="89"/>
      <c r="L56" s="89"/>
      <c r="M56" s="89"/>
    </row>
    <row r="57" spans="1:13" s="81" customFormat="1" hidden="1" x14ac:dyDescent="0.3">
      <c r="A57" s="30">
        <v>6.3</v>
      </c>
      <c r="B57" s="30" t="s">
        <v>35</v>
      </c>
      <c r="C57" s="29">
        <v>4</v>
      </c>
      <c r="D57" s="29">
        <v>4</v>
      </c>
      <c r="E57" s="151">
        <v>2148850</v>
      </c>
      <c r="F57" s="146">
        <f>1886769.64+ค่าจ้างเงินรายได้!C16+ค่าจ้างเงินรายได้!D16</f>
        <v>1919376.64</v>
      </c>
      <c r="G57" s="33">
        <f t="shared" si="0"/>
        <v>89.321108499895288</v>
      </c>
      <c r="H57" s="33">
        <f t="shared" si="1"/>
        <v>229473.3600000001</v>
      </c>
      <c r="I57" s="33">
        <f t="shared" si="2"/>
        <v>10.678891500104712</v>
      </c>
      <c r="J57" s="30"/>
    </row>
    <row r="58" spans="1:13" s="91" customFormat="1" x14ac:dyDescent="0.3">
      <c r="A58" s="29">
        <v>7</v>
      </c>
      <c r="B58" s="30" t="s">
        <v>23</v>
      </c>
      <c r="C58" s="29">
        <v>45</v>
      </c>
      <c r="D58" s="29">
        <v>41</v>
      </c>
      <c r="E58" s="151">
        <v>7042496</v>
      </c>
      <c r="F58" s="146">
        <f>SUM(F59:F70)</f>
        <v>6242665.4299999997</v>
      </c>
      <c r="G58" s="33">
        <f t="shared" si="0"/>
        <v>88.642796957215168</v>
      </c>
      <c r="H58" s="33">
        <f t="shared" si="1"/>
        <v>799830.5700000003</v>
      </c>
      <c r="I58" s="33">
        <f t="shared" si="2"/>
        <v>11.357203042784835</v>
      </c>
      <c r="J58" s="30"/>
    </row>
    <row r="59" spans="1:13" s="92" customFormat="1" hidden="1" x14ac:dyDescent="0.3">
      <c r="A59" s="30">
        <v>7.1</v>
      </c>
      <c r="B59" s="30" t="s">
        <v>135</v>
      </c>
      <c r="C59" s="29">
        <v>1</v>
      </c>
      <c r="D59" s="29">
        <v>1</v>
      </c>
      <c r="E59" s="151">
        <v>81650</v>
      </c>
      <c r="F59" s="146">
        <v>81650</v>
      </c>
      <c r="G59" s="33">
        <f t="shared" si="0"/>
        <v>100</v>
      </c>
      <c r="H59" s="33">
        <f t="shared" si="1"/>
        <v>0</v>
      </c>
      <c r="I59" s="33">
        <f t="shared" si="2"/>
        <v>0</v>
      </c>
      <c r="J59" s="30"/>
      <c r="K59" s="81"/>
      <c r="L59" s="81"/>
      <c r="M59" s="81"/>
    </row>
    <row r="60" spans="1:13" s="81" customFormat="1" hidden="1" x14ac:dyDescent="0.3">
      <c r="A60" s="30">
        <v>7.2</v>
      </c>
      <c r="B60" s="30" t="s">
        <v>112</v>
      </c>
      <c r="C60" s="29">
        <v>1</v>
      </c>
      <c r="D60" s="29">
        <v>1</v>
      </c>
      <c r="E60" s="151">
        <v>73050</v>
      </c>
      <c r="F60" s="146">
        <v>73050</v>
      </c>
      <c r="G60" s="33">
        <f t="shared" si="0"/>
        <v>100</v>
      </c>
      <c r="H60" s="33">
        <f t="shared" si="1"/>
        <v>0</v>
      </c>
      <c r="I60" s="33">
        <f t="shared" si="2"/>
        <v>0</v>
      </c>
      <c r="J60" s="30"/>
    </row>
    <row r="61" spans="1:13" s="81" customFormat="1" hidden="1" x14ac:dyDescent="0.3">
      <c r="A61" s="30">
        <v>7.3</v>
      </c>
      <c r="B61" s="30" t="s">
        <v>165</v>
      </c>
      <c r="C61" s="29">
        <v>4</v>
      </c>
      <c r="D61" s="29">
        <v>4</v>
      </c>
      <c r="E61" s="151">
        <v>97550</v>
      </c>
      <c r="F61" s="146">
        <v>97550</v>
      </c>
      <c r="G61" s="33">
        <f t="shared" si="0"/>
        <v>100</v>
      </c>
      <c r="H61" s="33">
        <f t="shared" si="1"/>
        <v>0</v>
      </c>
      <c r="I61" s="33">
        <f t="shared" si="2"/>
        <v>0</v>
      </c>
      <c r="J61" s="30"/>
      <c r="K61" s="91"/>
      <c r="L61" s="91"/>
      <c r="M61" s="91"/>
    </row>
    <row r="62" spans="1:13" s="52" customFormat="1" hidden="1" x14ac:dyDescent="0.3">
      <c r="A62" s="30">
        <v>7.4</v>
      </c>
      <c r="B62" s="30" t="s">
        <v>58</v>
      </c>
      <c r="C62" s="29">
        <v>2</v>
      </c>
      <c r="D62" s="29">
        <v>2</v>
      </c>
      <c r="E62" s="151">
        <v>34250</v>
      </c>
      <c r="F62" s="146">
        <v>34230</v>
      </c>
      <c r="G62" s="33">
        <f t="shared" si="0"/>
        <v>99.941605839416056</v>
      </c>
      <c r="H62" s="33">
        <f t="shared" si="1"/>
        <v>20</v>
      </c>
      <c r="I62" s="33">
        <f t="shared" si="2"/>
        <v>5.8394160583941604E-2</v>
      </c>
      <c r="J62" s="30"/>
      <c r="K62" s="93"/>
      <c r="L62" s="93"/>
      <c r="M62" s="93"/>
    </row>
    <row r="63" spans="1:13" s="139" customFormat="1" ht="37.5" hidden="1" x14ac:dyDescent="0.2">
      <c r="A63" s="156">
        <v>7.5</v>
      </c>
      <c r="B63" s="156" t="s">
        <v>161</v>
      </c>
      <c r="C63" s="154">
        <v>2</v>
      </c>
      <c r="D63" s="154">
        <v>2</v>
      </c>
      <c r="E63" s="157">
        <v>226800</v>
      </c>
      <c r="F63" s="158">
        <v>226650</v>
      </c>
      <c r="G63" s="159">
        <f t="shared" si="0"/>
        <v>99.93386243386243</v>
      </c>
      <c r="H63" s="159">
        <f t="shared" si="1"/>
        <v>150</v>
      </c>
      <c r="I63" s="159">
        <f t="shared" si="2"/>
        <v>6.6137566137566134E-2</v>
      </c>
      <c r="J63" s="156"/>
      <c r="K63" s="138"/>
      <c r="L63" s="138"/>
      <c r="M63" s="138"/>
    </row>
    <row r="64" spans="1:13" s="81" customFormat="1" hidden="1" x14ac:dyDescent="0.3">
      <c r="A64" s="30">
        <v>7.6</v>
      </c>
      <c r="B64" s="30" t="s">
        <v>59</v>
      </c>
      <c r="C64" s="29">
        <v>6</v>
      </c>
      <c r="D64" s="29">
        <v>5</v>
      </c>
      <c r="E64" s="151">
        <v>281860</v>
      </c>
      <c r="F64" s="146">
        <v>281360</v>
      </c>
      <c r="G64" s="33">
        <f t="shared" si="0"/>
        <v>99.822606967998297</v>
      </c>
      <c r="H64" s="33">
        <f t="shared" si="1"/>
        <v>500</v>
      </c>
      <c r="I64" s="33">
        <f t="shared" si="2"/>
        <v>0.17739303200170298</v>
      </c>
      <c r="J64" s="30"/>
      <c r="K64" s="89"/>
      <c r="L64" s="89"/>
      <c r="M64" s="89"/>
    </row>
    <row r="65" spans="1:13" s="91" customFormat="1" hidden="1" x14ac:dyDescent="0.3">
      <c r="A65" s="30">
        <v>7.7</v>
      </c>
      <c r="B65" s="30" t="s">
        <v>137</v>
      </c>
      <c r="C65" s="29">
        <v>1</v>
      </c>
      <c r="D65" s="29">
        <v>1</v>
      </c>
      <c r="E65" s="151">
        <v>896000</v>
      </c>
      <c r="F65" s="146">
        <v>893855</v>
      </c>
      <c r="G65" s="33">
        <f t="shared" si="0"/>
        <v>99.760602678571431</v>
      </c>
      <c r="H65" s="33">
        <f t="shared" si="1"/>
        <v>2145</v>
      </c>
      <c r="I65" s="33">
        <f t="shared" si="2"/>
        <v>0.23939732142857142</v>
      </c>
      <c r="J65" s="30"/>
      <c r="K65" s="81"/>
      <c r="L65" s="81"/>
      <c r="M65" s="81"/>
    </row>
    <row r="66" spans="1:13" s="91" customFormat="1" hidden="1" x14ac:dyDescent="0.3">
      <c r="A66" s="30">
        <v>7.8</v>
      </c>
      <c r="B66" s="30" t="s">
        <v>111</v>
      </c>
      <c r="C66" s="29">
        <v>1</v>
      </c>
      <c r="D66" s="29">
        <v>1</v>
      </c>
      <c r="E66" s="151">
        <v>42800</v>
      </c>
      <c r="F66" s="146">
        <v>42500</v>
      </c>
      <c r="G66" s="33">
        <f t="shared" si="0"/>
        <v>99.299065420560751</v>
      </c>
      <c r="H66" s="33">
        <f t="shared" si="1"/>
        <v>300</v>
      </c>
      <c r="I66" s="33">
        <f t="shared" si="2"/>
        <v>0.7009345794392523</v>
      </c>
      <c r="J66" s="30"/>
      <c r="K66" s="89"/>
      <c r="L66" s="89"/>
      <c r="M66" s="89"/>
    </row>
    <row r="67" spans="1:13" s="92" customFormat="1" hidden="1" x14ac:dyDescent="0.3">
      <c r="A67" s="30">
        <v>7.9</v>
      </c>
      <c r="B67" s="30" t="s">
        <v>136</v>
      </c>
      <c r="C67" s="29">
        <v>4</v>
      </c>
      <c r="D67" s="29">
        <v>4</v>
      </c>
      <c r="E67" s="151">
        <v>111350</v>
      </c>
      <c r="F67" s="146">
        <v>110355</v>
      </c>
      <c r="G67" s="33">
        <f t="shared" si="0"/>
        <v>99.106421194431974</v>
      </c>
      <c r="H67" s="33">
        <f t="shared" si="1"/>
        <v>995</v>
      </c>
      <c r="I67" s="33">
        <f t="shared" si="2"/>
        <v>0.89357880556802871</v>
      </c>
      <c r="J67" s="30"/>
      <c r="K67" s="81"/>
      <c r="L67" s="81"/>
      <c r="M67" s="81"/>
    </row>
    <row r="68" spans="1:13" s="91" customFormat="1" hidden="1" x14ac:dyDescent="0.3">
      <c r="A68" s="152">
        <v>7.1</v>
      </c>
      <c r="B68" s="30" t="s">
        <v>35</v>
      </c>
      <c r="C68" s="29">
        <v>7</v>
      </c>
      <c r="D68" s="29">
        <v>7</v>
      </c>
      <c r="E68" s="151">
        <v>2724816</v>
      </c>
      <c r="F68" s="146">
        <v>2648556.0299999998</v>
      </c>
      <c r="G68" s="33">
        <f t="shared" si="0"/>
        <v>97.201280013035728</v>
      </c>
      <c r="H68" s="33">
        <f t="shared" si="1"/>
        <v>76259.970000000205</v>
      </c>
      <c r="I68" s="33">
        <f t="shared" si="2"/>
        <v>2.7987199869642647</v>
      </c>
      <c r="J68" s="30"/>
      <c r="K68" s="81"/>
      <c r="L68" s="81"/>
      <c r="M68" s="81"/>
    </row>
    <row r="69" spans="1:13" s="91" customFormat="1" hidden="1" x14ac:dyDescent="0.3">
      <c r="A69" s="30">
        <v>7.11</v>
      </c>
      <c r="B69" s="30" t="s">
        <v>51</v>
      </c>
      <c r="C69" s="29">
        <v>3</v>
      </c>
      <c r="D69" s="29">
        <v>3</v>
      </c>
      <c r="E69" s="151">
        <v>350000</v>
      </c>
      <c r="F69" s="146">
        <v>329910</v>
      </c>
      <c r="G69" s="33">
        <f t="shared" si="0"/>
        <v>94.26</v>
      </c>
      <c r="H69" s="33">
        <f t="shared" si="1"/>
        <v>20090</v>
      </c>
      <c r="I69" s="33">
        <f t="shared" si="2"/>
        <v>5.74</v>
      </c>
      <c r="J69" s="30"/>
      <c r="K69" s="81"/>
      <c r="L69" s="81"/>
      <c r="M69" s="81"/>
    </row>
    <row r="70" spans="1:13" s="92" customFormat="1" hidden="1" x14ac:dyDescent="0.3">
      <c r="A70" s="30">
        <v>7.12</v>
      </c>
      <c r="B70" s="30" t="s">
        <v>49</v>
      </c>
      <c r="C70" s="29">
        <v>13</v>
      </c>
      <c r="D70" s="29">
        <v>10</v>
      </c>
      <c r="E70" s="151">
        <v>2122370</v>
      </c>
      <c r="F70" s="146">
        <v>1422999.4</v>
      </c>
      <c r="G70" s="33">
        <f t="shared" si="0"/>
        <v>67.047658985002613</v>
      </c>
      <c r="H70" s="33">
        <f t="shared" si="1"/>
        <v>699370.60000000009</v>
      </c>
      <c r="I70" s="33">
        <f t="shared" si="2"/>
        <v>32.952341014997394</v>
      </c>
      <c r="J70" s="30"/>
      <c r="K70" s="81"/>
      <c r="L70" s="81"/>
      <c r="M70" s="81"/>
    </row>
    <row r="71" spans="1:13" s="81" customFormat="1" x14ac:dyDescent="0.3">
      <c r="A71" s="29">
        <v>8</v>
      </c>
      <c r="B71" s="30" t="s">
        <v>24</v>
      </c>
      <c r="C71" s="29">
        <v>35</v>
      </c>
      <c r="D71" s="29">
        <v>35</v>
      </c>
      <c r="E71" s="151">
        <v>5176278</v>
      </c>
      <c r="F71" s="146">
        <f>SUM(F72:F83)</f>
        <v>4486285.92</v>
      </c>
      <c r="G71" s="33">
        <f t="shared" ref="G71:G134" si="3">F71*100/E71</f>
        <v>86.670111613016147</v>
      </c>
      <c r="H71" s="33">
        <f t="shared" ref="H71:H134" si="4">E71-F71</f>
        <v>689992.08000000007</v>
      </c>
      <c r="I71" s="33">
        <f t="shared" ref="I71:I134" si="5">H71*100/E71</f>
        <v>13.329888386983852</v>
      </c>
      <c r="J71" s="30"/>
      <c r="K71" s="91"/>
      <c r="L71" s="91"/>
      <c r="M71" s="91"/>
    </row>
    <row r="72" spans="1:13" s="81" customFormat="1" hidden="1" x14ac:dyDescent="0.3">
      <c r="A72" s="30">
        <v>8.1</v>
      </c>
      <c r="B72" s="30" t="s">
        <v>88</v>
      </c>
      <c r="C72" s="29">
        <v>1</v>
      </c>
      <c r="D72" s="29">
        <v>1</v>
      </c>
      <c r="E72" s="151">
        <v>145557</v>
      </c>
      <c r="F72" s="146">
        <v>145557</v>
      </c>
      <c r="G72" s="33">
        <f t="shared" si="3"/>
        <v>100</v>
      </c>
      <c r="H72" s="33">
        <f t="shared" si="4"/>
        <v>0</v>
      </c>
      <c r="I72" s="33">
        <f t="shared" si="5"/>
        <v>0</v>
      </c>
      <c r="J72" s="30"/>
    </row>
    <row r="73" spans="1:13" s="89" customFormat="1" hidden="1" x14ac:dyDescent="0.3">
      <c r="A73" s="30">
        <v>8.1999999999999993</v>
      </c>
      <c r="B73" s="30" t="s">
        <v>66</v>
      </c>
      <c r="C73" s="29">
        <v>4</v>
      </c>
      <c r="D73" s="29">
        <v>4</v>
      </c>
      <c r="E73" s="151">
        <v>145134</v>
      </c>
      <c r="F73" s="146">
        <v>145134</v>
      </c>
      <c r="G73" s="33">
        <f t="shared" si="3"/>
        <v>100</v>
      </c>
      <c r="H73" s="33">
        <f t="shared" si="4"/>
        <v>0</v>
      </c>
      <c r="I73" s="33">
        <f t="shared" si="5"/>
        <v>0</v>
      </c>
      <c r="J73" s="30"/>
      <c r="K73" s="81"/>
      <c r="L73" s="81"/>
      <c r="M73" s="81"/>
    </row>
    <row r="74" spans="1:13" s="89" customFormat="1" hidden="1" x14ac:dyDescent="0.3">
      <c r="A74" s="30">
        <v>8.3000000000000007</v>
      </c>
      <c r="B74" s="30" t="s">
        <v>84</v>
      </c>
      <c r="C74" s="29">
        <v>3</v>
      </c>
      <c r="D74" s="29">
        <v>3</v>
      </c>
      <c r="E74" s="151">
        <v>186633</v>
      </c>
      <c r="F74" s="146">
        <v>186532.51</v>
      </c>
      <c r="G74" s="33">
        <f t="shared" si="3"/>
        <v>99.946156360343565</v>
      </c>
      <c r="H74" s="33">
        <f t="shared" si="4"/>
        <v>100.48999999999069</v>
      </c>
      <c r="I74" s="33">
        <f t="shared" si="5"/>
        <v>5.3843639656433046E-2</v>
      </c>
      <c r="J74" s="30"/>
      <c r="K74" s="90"/>
      <c r="L74" s="90"/>
      <c r="M74" s="81"/>
    </row>
    <row r="75" spans="1:13" s="89" customFormat="1" hidden="1" x14ac:dyDescent="0.3">
      <c r="A75" s="30">
        <v>8.4</v>
      </c>
      <c r="B75" s="30" t="s">
        <v>89</v>
      </c>
      <c r="C75" s="29">
        <v>7</v>
      </c>
      <c r="D75" s="29">
        <v>7</v>
      </c>
      <c r="E75" s="151">
        <v>193186</v>
      </c>
      <c r="F75" s="146">
        <v>193039</v>
      </c>
      <c r="G75" s="33">
        <f t="shared" si="3"/>
        <v>99.923907529531121</v>
      </c>
      <c r="H75" s="33">
        <f t="shared" si="4"/>
        <v>147</v>
      </c>
      <c r="I75" s="33">
        <f t="shared" si="5"/>
        <v>7.609247046887456E-2</v>
      </c>
      <c r="J75" s="30"/>
      <c r="K75" s="81"/>
      <c r="L75" s="81"/>
      <c r="M75" s="81"/>
    </row>
    <row r="76" spans="1:13" s="81" customFormat="1" hidden="1" x14ac:dyDescent="0.3">
      <c r="A76" s="30">
        <v>8.5</v>
      </c>
      <c r="B76" s="30" t="s">
        <v>87</v>
      </c>
      <c r="C76" s="29">
        <v>1</v>
      </c>
      <c r="D76" s="29">
        <v>1</v>
      </c>
      <c r="E76" s="151">
        <v>830951</v>
      </c>
      <c r="F76" s="146">
        <v>830241</v>
      </c>
      <c r="G76" s="33">
        <f t="shared" si="3"/>
        <v>99.914555731926427</v>
      </c>
      <c r="H76" s="33">
        <f t="shared" si="4"/>
        <v>710</v>
      </c>
      <c r="I76" s="33">
        <f t="shared" si="5"/>
        <v>8.5444268073568724E-2</v>
      </c>
      <c r="J76" s="30"/>
    </row>
    <row r="77" spans="1:13" s="81" customFormat="1" hidden="1" x14ac:dyDescent="0.3">
      <c r="A77" s="30">
        <v>8.6</v>
      </c>
      <c r="B77" s="30" t="s">
        <v>83</v>
      </c>
      <c r="C77" s="29">
        <v>5</v>
      </c>
      <c r="D77" s="29">
        <v>5</v>
      </c>
      <c r="E77" s="151">
        <v>450024</v>
      </c>
      <c r="F77" s="146">
        <v>443624</v>
      </c>
      <c r="G77" s="33">
        <f t="shared" si="3"/>
        <v>98.57785362558441</v>
      </c>
      <c r="H77" s="33">
        <f t="shared" si="4"/>
        <v>6400</v>
      </c>
      <c r="I77" s="33">
        <f t="shared" si="5"/>
        <v>1.4221463744155867</v>
      </c>
      <c r="J77" s="30"/>
    </row>
    <row r="78" spans="1:13" s="81" customFormat="1" hidden="1" x14ac:dyDescent="0.3">
      <c r="A78" s="30">
        <v>8.6999999999999993</v>
      </c>
      <c r="B78" s="30" t="s">
        <v>98</v>
      </c>
      <c r="C78" s="29">
        <v>1</v>
      </c>
      <c r="D78" s="29">
        <v>1</v>
      </c>
      <c r="E78" s="151">
        <v>808768</v>
      </c>
      <c r="F78" s="146">
        <f>735922.57+ค่าจ้างเงินรายได้!C15+ค่าจ้างเงินรายได้!D15</f>
        <v>754269.57</v>
      </c>
      <c r="G78" s="33">
        <f t="shared" si="3"/>
        <v>93.261549665664319</v>
      </c>
      <c r="H78" s="33">
        <f t="shared" si="4"/>
        <v>54498.430000000051</v>
      </c>
      <c r="I78" s="33">
        <f t="shared" si="5"/>
        <v>6.7384503343356874</v>
      </c>
      <c r="J78" s="30"/>
    </row>
    <row r="79" spans="1:13" s="81" customFormat="1" hidden="1" x14ac:dyDescent="0.3">
      <c r="A79" s="30">
        <v>8.8000000000000007</v>
      </c>
      <c r="B79" s="30" t="s">
        <v>49</v>
      </c>
      <c r="C79" s="29">
        <v>1</v>
      </c>
      <c r="D79" s="29">
        <v>1</v>
      </c>
      <c r="E79" s="151">
        <v>80000</v>
      </c>
      <c r="F79" s="146">
        <v>72880</v>
      </c>
      <c r="G79" s="33">
        <f t="shared" si="3"/>
        <v>91.1</v>
      </c>
      <c r="H79" s="33">
        <f t="shared" si="4"/>
        <v>7120</v>
      </c>
      <c r="I79" s="33">
        <f t="shared" si="5"/>
        <v>8.9</v>
      </c>
      <c r="J79" s="30"/>
      <c r="K79" s="91"/>
      <c r="L79" s="91"/>
      <c r="M79" s="91"/>
    </row>
    <row r="80" spans="1:13" s="81" customFormat="1" hidden="1" x14ac:dyDescent="0.3">
      <c r="A80" s="30">
        <v>8.9</v>
      </c>
      <c r="B80" s="30" t="s">
        <v>35</v>
      </c>
      <c r="C80" s="29">
        <v>9</v>
      </c>
      <c r="D80" s="29">
        <v>9</v>
      </c>
      <c r="E80" s="151">
        <v>1203288</v>
      </c>
      <c r="F80" s="146">
        <f>905503.46+ค่าจ้างเงินรายได้!C13+ค่าจ้างเงินรายได้!D13</f>
        <v>931957.46</v>
      </c>
      <c r="G80" s="33">
        <f t="shared" si="3"/>
        <v>77.450906183723262</v>
      </c>
      <c r="H80" s="33">
        <f t="shared" si="4"/>
        <v>271330.54000000004</v>
      </c>
      <c r="I80" s="33">
        <f t="shared" si="5"/>
        <v>22.549093816276738</v>
      </c>
      <c r="J80" s="30"/>
      <c r="K80" s="92"/>
      <c r="L80" s="92"/>
      <c r="M80" s="92"/>
    </row>
    <row r="81" spans="1:13" s="81" customFormat="1" hidden="1" x14ac:dyDescent="0.3">
      <c r="A81" s="152">
        <v>8.1</v>
      </c>
      <c r="B81" s="30" t="s">
        <v>85</v>
      </c>
      <c r="C81" s="29">
        <v>1</v>
      </c>
      <c r="D81" s="29">
        <v>1</v>
      </c>
      <c r="E81" s="151">
        <v>662663</v>
      </c>
      <c r="F81" s="146">
        <f>475503.38+ค่าจ้างเงินรายได้!C4+ค่าจ้างเงินรายได้!D4</f>
        <v>492061.38</v>
      </c>
      <c r="G81" s="33">
        <f t="shared" si="3"/>
        <v>74.255146280990488</v>
      </c>
      <c r="H81" s="33">
        <f t="shared" si="4"/>
        <v>170601.62</v>
      </c>
      <c r="I81" s="33">
        <f t="shared" si="5"/>
        <v>25.744853719009512</v>
      </c>
      <c r="J81" s="30"/>
    </row>
    <row r="82" spans="1:13" s="81" customFormat="1" hidden="1" x14ac:dyDescent="0.3">
      <c r="A82" s="30">
        <v>8.11</v>
      </c>
      <c r="B82" s="30" t="s">
        <v>86</v>
      </c>
      <c r="C82" s="29">
        <v>1</v>
      </c>
      <c r="D82" s="29">
        <v>1</v>
      </c>
      <c r="E82" s="151">
        <v>360074</v>
      </c>
      <c r="F82" s="146">
        <v>266250</v>
      </c>
      <c r="G82" s="33">
        <f t="shared" si="3"/>
        <v>73.943133911362665</v>
      </c>
      <c r="H82" s="33">
        <f t="shared" si="4"/>
        <v>93824</v>
      </c>
      <c r="I82" s="33">
        <f t="shared" si="5"/>
        <v>26.056866088637335</v>
      </c>
      <c r="J82" s="30"/>
    </row>
    <row r="83" spans="1:13" s="81" customFormat="1" hidden="1" x14ac:dyDescent="0.3">
      <c r="A83" s="30">
        <v>8.1199999999999992</v>
      </c>
      <c r="B83" s="30" t="s">
        <v>51</v>
      </c>
      <c r="C83" s="29">
        <v>1</v>
      </c>
      <c r="D83" s="29">
        <v>1</v>
      </c>
      <c r="E83" s="151">
        <v>110000</v>
      </c>
      <c r="F83" s="146">
        <v>24740</v>
      </c>
      <c r="G83" s="33">
        <f t="shared" si="3"/>
        <v>22.490909090909092</v>
      </c>
      <c r="H83" s="33">
        <f t="shared" si="4"/>
        <v>85260</v>
      </c>
      <c r="I83" s="33">
        <f t="shared" si="5"/>
        <v>77.509090909090915</v>
      </c>
      <c r="J83" s="30"/>
      <c r="K83" s="89"/>
      <c r="L83" s="89"/>
      <c r="M83" s="89"/>
    </row>
    <row r="84" spans="1:13" s="81" customFormat="1" x14ac:dyDescent="0.3">
      <c r="A84" s="29">
        <v>9</v>
      </c>
      <c r="B84" s="30" t="s">
        <v>27</v>
      </c>
      <c r="C84" s="29">
        <v>16</v>
      </c>
      <c r="D84" s="29">
        <v>15</v>
      </c>
      <c r="E84" s="151">
        <v>8229014</v>
      </c>
      <c r="F84" s="146">
        <f>SUM(F85:F88)</f>
        <v>6817971.790000001</v>
      </c>
      <c r="G84" s="33">
        <f t="shared" si="3"/>
        <v>82.852839842051566</v>
      </c>
      <c r="H84" s="33">
        <f t="shared" si="4"/>
        <v>1411042.209999999</v>
      </c>
      <c r="I84" s="33">
        <f t="shared" si="5"/>
        <v>17.147160157948438</v>
      </c>
      <c r="J84" s="30"/>
    </row>
    <row r="85" spans="1:13" s="89" customFormat="1" hidden="1" x14ac:dyDescent="0.3">
      <c r="A85" s="30">
        <v>9.1</v>
      </c>
      <c r="B85" s="30" t="s">
        <v>39</v>
      </c>
      <c r="C85" s="29">
        <v>4</v>
      </c>
      <c r="D85" s="29">
        <v>4</v>
      </c>
      <c r="E85" s="151">
        <v>692750</v>
      </c>
      <c r="F85" s="146">
        <v>662376</v>
      </c>
      <c r="G85" s="33">
        <f t="shared" si="3"/>
        <v>95.615445687477447</v>
      </c>
      <c r="H85" s="33">
        <f t="shared" si="4"/>
        <v>30374</v>
      </c>
      <c r="I85" s="33">
        <f t="shared" si="5"/>
        <v>4.384554312522555</v>
      </c>
      <c r="J85" s="30"/>
      <c r="K85" s="81"/>
      <c r="L85" s="81"/>
      <c r="M85" s="81"/>
    </row>
    <row r="86" spans="1:13" s="81" customFormat="1" hidden="1" x14ac:dyDescent="0.3">
      <c r="A86" s="30">
        <v>9.1999999999999993</v>
      </c>
      <c r="B86" s="30" t="s">
        <v>35</v>
      </c>
      <c r="C86" s="29">
        <v>4</v>
      </c>
      <c r="D86" s="29">
        <v>4</v>
      </c>
      <c r="E86" s="151">
        <v>957290</v>
      </c>
      <c r="F86" s="146">
        <v>847632.54</v>
      </c>
      <c r="G86" s="33">
        <f t="shared" si="3"/>
        <v>88.545011438540044</v>
      </c>
      <c r="H86" s="33">
        <f t="shared" si="4"/>
        <v>109657.45999999996</v>
      </c>
      <c r="I86" s="33">
        <f t="shared" si="5"/>
        <v>11.454988561459951</v>
      </c>
      <c r="J86" s="30"/>
    </row>
    <row r="87" spans="1:13" s="81" customFormat="1" hidden="1" x14ac:dyDescent="0.3">
      <c r="A87" s="30">
        <v>9.3000000000000007</v>
      </c>
      <c r="B87" s="30" t="s">
        <v>160</v>
      </c>
      <c r="C87" s="29">
        <v>2</v>
      </c>
      <c r="D87" s="29">
        <v>2</v>
      </c>
      <c r="E87" s="151">
        <v>1149874</v>
      </c>
      <c r="F87" s="146">
        <f>940739.35+ค่าจ้างเงินรายได้!C25+ค่าจ้างเงินรายได้!D25</f>
        <v>965029.35</v>
      </c>
      <c r="G87" s="33">
        <f t="shared" si="3"/>
        <v>83.924790890132314</v>
      </c>
      <c r="H87" s="33">
        <f t="shared" si="4"/>
        <v>184844.65000000002</v>
      </c>
      <c r="I87" s="33">
        <f t="shared" si="5"/>
        <v>16.075209109867693</v>
      </c>
      <c r="J87" s="30"/>
    </row>
    <row r="88" spans="1:13" s="81" customFormat="1" hidden="1" x14ac:dyDescent="0.3">
      <c r="A88" s="30">
        <v>9.4</v>
      </c>
      <c r="B88" s="30" t="s">
        <v>38</v>
      </c>
      <c r="C88" s="29">
        <v>6</v>
      </c>
      <c r="D88" s="29">
        <v>5</v>
      </c>
      <c r="E88" s="151">
        <v>5429100</v>
      </c>
      <c r="F88" s="146">
        <v>4342933.9000000004</v>
      </c>
      <c r="G88" s="33">
        <f t="shared" si="3"/>
        <v>79.993625094398709</v>
      </c>
      <c r="H88" s="33">
        <f t="shared" si="4"/>
        <v>1086166.0999999996</v>
      </c>
      <c r="I88" s="33">
        <f t="shared" si="5"/>
        <v>20.006374905601291</v>
      </c>
      <c r="J88" s="30"/>
    </row>
    <row r="89" spans="1:13" s="91" customFormat="1" x14ac:dyDescent="0.3">
      <c r="A89" s="29">
        <v>10</v>
      </c>
      <c r="B89" s="30" t="s">
        <v>19</v>
      </c>
      <c r="C89" s="29">
        <v>14</v>
      </c>
      <c r="D89" s="29">
        <v>14</v>
      </c>
      <c r="E89" s="151">
        <v>2889671</v>
      </c>
      <c r="F89" s="146">
        <f>SUM(F90:F99)</f>
        <v>2356737.7600000002</v>
      </c>
      <c r="G89" s="33">
        <f t="shared" si="3"/>
        <v>81.557303928371098</v>
      </c>
      <c r="H89" s="33">
        <f t="shared" si="4"/>
        <v>532933.23999999976</v>
      </c>
      <c r="I89" s="33">
        <f t="shared" si="5"/>
        <v>18.442696071628909</v>
      </c>
      <c r="J89" s="30"/>
    </row>
    <row r="90" spans="1:13" s="91" customFormat="1" hidden="1" x14ac:dyDescent="0.3">
      <c r="A90" s="30">
        <v>10.1</v>
      </c>
      <c r="B90" s="30" t="s">
        <v>79</v>
      </c>
      <c r="C90" s="29">
        <v>1</v>
      </c>
      <c r="D90" s="29">
        <v>1</v>
      </c>
      <c r="E90" s="151">
        <v>94536</v>
      </c>
      <c r="F90" s="146">
        <v>94536</v>
      </c>
      <c r="G90" s="33">
        <f t="shared" si="3"/>
        <v>100</v>
      </c>
      <c r="H90" s="33">
        <f t="shared" si="4"/>
        <v>0</v>
      </c>
      <c r="I90" s="33">
        <f t="shared" si="5"/>
        <v>0</v>
      </c>
      <c r="J90" s="30"/>
    </row>
    <row r="91" spans="1:13" s="91" customFormat="1" hidden="1" x14ac:dyDescent="0.3">
      <c r="A91" s="30">
        <v>10.199999999999999</v>
      </c>
      <c r="B91" s="30" t="s">
        <v>51</v>
      </c>
      <c r="C91" s="29">
        <v>1</v>
      </c>
      <c r="D91" s="29">
        <v>1</v>
      </c>
      <c r="E91" s="151">
        <v>75000</v>
      </c>
      <c r="F91" s="146">
        <v>75000</v>
      </c>
      <c r="G91" s="33">
        <f t="shared" si="3"/>
        <v>100</v>
      </c>
      <c r="H91" s="33">
        <f t="shared" si="4"/>
        <v>0</v>
      </c>
      <c r="I91" s="33">
        <f t="shared" si="5"/>
        <v>0</v>
      </c>
      <c r="J91" s="30"/>
      <c r="K91" s="89"/>
      <c r="L91" s="89"/>
      <c r="M91" s="89"/>
    </row>
    <row r="92" spans="1:13" s="94" customFormat="1" hidden="1" x14ac:dyDescent="0.3">
      <c r="A92" s="30">
        <v>10.3</v>
      </c>
      <c r="B92" s="30" t="s">
        <v>80</v>
      </c>
      <c r="C92" s="29">
        <v>1</v>
      </c>
      <c r="D92" s="29">
        <v>1</v>
      </c>
      <c r="E92" s="151">
        <v>183745</v>
      </c>
      <c r="F92" s="146">
        <v>183745</v>
      </c>
      <c r="G92" s="33">
        <f t="shared" si="3"/>
        <v>100</v>
      </c>
      <c r="H92" s="33">
        <f t="shared" si="4"/>
        <v>0</v>
      </c>
      <c r="I92" s="33">
        <f t="shared" si="5"/>
        <v>0</v>
      </c>
      <c r="J92" s="30"/>
      <c r="K92" s="83"/>
      <c r="L92" s="83"/>
      <c r="M92" s="83"/>
    </row>
    <row r="93" spans="1:13" s="87" customFormat="1" hidden="1" x14ac:dyDescent="0.3">
      <c r="A93" s="30">
        <v>10.4</v>
      </c>
      <c r="B93" s="30" t="s">
        <v>133</v>
      </c>
      <c r="C93" s="29">
        <v>1</v>
      </c>
      <c r="D93" s="29">
        <v>1</v>
      </c>
      <c r="E93" s="151">
        <v>304495</v>
      </c>
      <c r="F93" s="146">
        <v>304494.58</v>
      </c>
      <c r="G93" s="33">
        <f t="shared" si="3"/>
        <v>99.999862066700601</v>
      </c>
      <c r="H93" s="33">
        <f t="shared" si="4"/>
        <v>0.41999999998370185</v>
      </c>
      <c r="I93" s="33">
        <f t="shared" si="5"/>
        <v>1.3793329939201034E-4</v>
      </c>
      <c r="J93" s="30"/>
      <c r="K93" s="111"/>
      <c r="L93" s="111"/>
      <c r="M93" s="111"/>
    </row>
    <row r="94" spans="1:13" s="81" customFormat="1" hidden="1" x14ac:dyDescent="0.3">
      <c r="A94" s="30">
        <v>10.5</v>
      </c>
      <c r="B94" s="30" t="s">
        <v>81</v>
      </c>
      <c r="C94" s="29">
        <v>1</v>
      </c>
      <c r="D94" s="29">
        <v>1</v>
      </c>
      <c r="E94" s="151">
        <v>192777</v>
      </c>
      <c r="F94" s="146">
        <v>192772.6</v>
      </c>
      <c r="G94" s="33">
        <f t="shared" si="3"/>
        <v>99.99771757004207</v>
      </c>
      <c r="H94" s="33">
        <f t="shared" si="4"/>
        <v>4.3999999999941792</v>
      </c>
      <c r="I94" s="33">
        <f t="shared" si="5"/>
        <v>2.2824299579276464E-3</v>
      </c>
      <c r="J94" s="30"/>
    </row>
    <row r="95" spans="1:13" s="81" customFormat="1" hidden="1" x14ac:dyDescent="0.3">
      <c r="A95" s="30">
        <v>10.6</v>
      </c>
      <c r="B95" s="30" t="s">
        <v>110</v>
      </c>
      <c r="C95" s="29">
        <v>1</v>
      </c>
      <c r="D95" s="29">
        <v>1</v>
      </c>
      <c r="E95" s="151">
        <v>122686</v>
      </c>
      <c r="F95" s="146">
        <v>118504.98</v>
      </c>
      <c r="G95" s="33">
        <f t="shared" si="3"/>
        <v>96.59209689777154</v>
      </c>
      <c r="H95" s="33">
        <f t="shared" si="4"/>
        <v>4181.0200000000041</v>
      </c>
      <c r="I95" s="33">
        <f t="shared" si="5"/>
        <v>3.4079031022284565</v>
      </c>
      <c r="J95" s="30"/>
    </row>
    <row r="96" spans="1:13" s="81" customFormat="1" hidden="1" x14ac:dyDescent="0.3">
      <c r="A96" s="30">
        <v>10.7</v>
      </c>
      <c r="B96" s="30" t="s">
        <v>134</v>
      </c>
      <c r="C96" s="29">
        <v>1</v>
      </c>
      <c r="D96" s="29">
        <v>1</v>
      </c>
      <c r="E96" s="151">
        <v>121293</v>
      </c>
      <c r="F96" s="146">
        <v>115678</v>
      </c>
      <c r="G96" s="33">
        <f t="shared" si="3"/>
        <v>95.370713891156129</v>
      </c>
      <c r="H96" s="33">
        <f t="shared" si="4"/>
        <v>5615</v>
      </c>
      <c r="I96" s="33">
        <f t="shared" si="5"/>
        <v>4.6292861088438739</v>
      </c>
      <c r="J96" s="30"/>
    </row>
    <row r="97" spans="1:13" s="81" customFormat="1" hidden="1" x14ac:dyDescent="0.3">
      <c r="A97" s="30">
        <v>10.8</v>
      </c>
      <c r="B97" s="30" t="s">
        <v>82</v>
      </c>
      <c r="C97" s="29">
        <v>1</v>
      </c>
      <c r="D97" s="29">
        <v>1</v>
      </c>
      <c r="E97" s="151">
        <v>231244</v>
      </c>
      <c r="F97" s="146">
        <v>184714.5</v>
      </c>
      <c r="G97" s="33">
        <f t="shared" si="3"/>
        <v>79.878613066717406</v>
      </c>
      <c r="H97" s="33">
        <f t="shared" si="4"/>
        <v>46529.5</v>
      </c>
      <c r="I97" s="33">
        <f t="shared" si="5"/>
        <v>20.121386933282594</v>
      </c>
      <c r="J97" s="30"/>
      <c r="K97" s="92"/>
      <c r="L97" s="92"/>
      <c r="M97" s="92"/>
    </row>
    <row r="98" spans="1:13" s="89" customFormat="1" hidden="1" x14ac:dyDescent="0.3">
      <c r="A98" s="30">
        <v>10.9</v>
      </c>
      <c r="B98" s="30" t="s">
        <v>35</v>
      </c>
      <c r="C98" s="29">
        <v>5</v>
      </c>
      <c r="D98" s="29">
        <v>5</v>
      </c>
      <c r="E98" s="151">
        <v>1276712</v>
      </c>
      <c r="F98" s="146">
        <f>982211.1+ค่าจ้างเงินรายได้!C12+ค่าจ้างเงินรายได้!D12</f>
        <v>999162.1</v>
      </c>
      <c r="G98" s="33">
        <f t="shared" si="3"/>
        <v>78.260570904009668</v>
      </c>
      <c r="H98" s="33">
        <f t="shared" si="4"/>
        <v>277549.90000000002</v>
      </c>
      <c r="I98" s="33">
        <f t="shared" si="5"/>
        <v>21.739429095990328</v>
      </c>
      <c r="J98" s="30"/>
      <c r="K98" s="81"/>
      <c r="L98" s="81"/>
      <c r="M98" s="81"/>
    </row>
    <row r="99" spans="1:13" s="81" customFormat="1" hidden="1" x14ac:dyDescent="0.3">
      <c r="A99" s="152">
        <v>10.1</v>
      </c>
      <c r="B99" s="30" t="s">
        <v>132</v>
      </c>
      <c r="C99" s="29">
        <v>1</v>
      </c>
      <c r="D99" s="29">
        <v>1</v>
      </c>
      <c r="E99" s="151">
        <v>287183</v>
      </c>
      <c r="F99" s="146">
        <v>88130</v>
      </c>
      <c r="G99" s="33">
        <f t="shared" si="3"/>
        <v>30.687749623062647</v>
      </c>
      <c r="H99" s="33">
        <f t="shared" si="4"/>
        <v>199053</v>
      </c>
      <c r="I99" s="33">
        <f t="shared" si="5"/>
        <v>69.312250376937357</v>
      </c>
      <c r="J99" s="30"/>
    </row>
    <row r="100" spans="1:13" s="81" customFormat="1" x14ac:dyDescent="0.3">
      <c r="A100" s="29">
        <v>11</v>
      </c>
      <c r="B100" s="30" t="s">
        <v>28</v>
      </c>
      <c r="C100" s="29">
        <v>31</v>
      </c>
      <c r="D100" s="29">
        <v>24</v>
      </c>
      <c r="E100" s="151">
        <v>25859443</v>
      </c>
      <c r="F100" s="146">
        <f>SUM(F101:F104)</f>
        <v>19944384.640000001</v>
      </c>
      <c r="G100" s="33">
        <f t="shared" si="3"/>
        <v>77.12611845506494</v>
      </c>
      <c r="H100" s="33">
        <f t="shared" si="4"/>
        <v>5915058.3599999994</v>
      </c>
      <c r="I100" s="33">
        <f t="shared" si="5"/>
        <v>22.873881544935056</v>
      </c>
      <c r="J100" s="30"/>
    </row>
    <row r="101" spans="1:13" s="91" customFormat="1" hidden="1" x14ac:dyDescent="0.3">
      <c r="A101" s="30">
        <v>11.1</v>
      </c>
      <c r="B101" s="30" t="s">
        <v>35</v>
      </c>
      <c r="C101" s="29">
        <v>7</v>
      </c>
      <c r="D101" s="29">
        <v>6</v>
      </c>
      <c r="E101" s="151">
        <v>17435728</v>
      </c>
      <c r="F101" s="146">
        <f>14189819.4+ค่าจ้างเงินรายได้!C8+ค่าจ้างเงินรายได้!D8+ค่าจ้างเงินรายได้!C9+ค่าจ้างเงินรายได้!D9</f>
        <v>14829369.4</v>
      </c>
      <c r="G101" s="33">
        <f t="shared" si="3"/>
        <v>85.05162158987568</v>
      </c>
      <c r="H101" s="33">
        <f t="shared" si="4"/>
        <v>2606358.5999999996</v>
      </c>
      <c r="I101" s="33">
        <f t="shared" si="5"/>
        <v>14.948378410124313</v>
      </c>
      <c r="J101" s="30"/>
      <c r="K101" s="81"/>
      <c r="L101" s="81"/>
      <c r="M101" s="81"/>
    </row>
    <row r="102" spans="1:13" s="89" customFormat="1" hidden="1" x14ac:dyDescent="0.3">
      <c r="A102" s="30">
        <v>11.2</v>
      </c>
      <c r="B102" s="30" t="s">
        <v>49</v>
      </c>
      <c r="C102" s="29">
        <v>11</v>
      </c>
      <c r="D102" s="29">
        <v>6</v>
      </c>
      <c r="E102" s="151">
        <v>1804750</v>
      </c>
      <c r="F102" s="146">
        <v>1395683</v>
      </c>
      <c r="G102" s="33">
        <f t="shared" si="3"/>
        <v>77.333868956919247</v>
      </c>
      <c r="H102" s="33">
        <f t="shared" si="4"/>
        <v>409067</v>
      </c>
      <c r="I102" s="33">
        <f t="shared" si="5"/>
        <v>22.66613104308076</v>
      </c>
      <c r="J102" s="30"/>
      <c r="K102" s="81"/>
      <c r="L102" s="81"/>
      <c r="M102" s="81"/>
    </row>
    <row r="103" spans="1:13" s="89" customFormat="1" hidden="1" x14ac:dyDescent="0.3">
      <c r="A103" s="30">
        <v>11.3</v>
      </c>
      <c r="B103" s="30" t="s">
        <v>90</v>
      </c>
      <c r="C103" s="29">
        <v>7</v>
      </c>
      <c r="D103" s="29">
        <v>6</v>
      </c>
      <c r="E103" s="151">
        <v>2260000</v>
      </c>
      <c r="F103" s="146">
        <v>1334265.4099999999</v>
      </c>
      <c r="G103" s="33">
        <f t="shared" si="3"/>
        <v>59.038292477876098</v>
      </c>
      <c r="H103" s="33">
        <f t="shared" si="4"/>
        <v>925734.59000000008</v>
      </c>
      <c r="I103" s="33">
        <f t="shared" si="5"/>
        <v>40.961707522123902</v>
      </c>
      <c r="J103" s="30"/>
      <c r="K103" s="81"/>
      <c r="L103" s="81"/>
      <c r="M103" s="81"/>
    </row>
    <row r="104" spans="1:13" s="81" customFormat="1" hidden="1" x14ac:dyDescent="0.3">
      <c r="A104" s="30">
        <v>11.4</v>
      </c>
      <c r="B104" s="30" t="s">
        <v>109</v>
      </c>
      <c r="C104" s="29">
        <v>6</v>
      </c>
      <c r="D104" s="29">
        <v>6</v>
      </c>
      <c r="E104" s="151">
        <v>4358965</v>
      </c>
      <c r="F104" s="146">
        <f>2374522.83+ค่าจ้างเงินรายได้!C10+ค่าจ้างเงินรายได้!D10</f>
        <v>2385066.83</v>
      </c>
      <c r="G104" s="33">
        <f t="shared" si="3"/>
        <v>54.716356520412532</v>
      </c>
      <c r="H104" s="33">
        <f t="shared" si="4"/>
        <v>1973898.17</v>
      </c>
      <c r="I104" s="33">
        <f t="shared" si="5"/>
        <v>45.283643479587468</v>
      </c>
      <c r="J104" s="30"/>
    </row>
    <row r="105" spans="1:13" s="110" customFormat="1" x14ac:dyDescent="0.3">
      <c r="A105" s="29">
        <v>12</v>
      </c>
      <c r="B105" s="30" t="s">
        <v>21</v>
      </c>
      <c r="C105" s="29">
        <v>57</v>
      </c>
      <c r="D105" s="29">
        <v>41</v>
      </c>
      <c r="E105" s="151">
        <v>23184942</v>
      </c>
      <c r="F105" s="146">
        <f>17308474.34+ค่าจ้างเงินรายได้!E19+ค่าจ้างเงินรายได้!F19+ค่าจ้างเงินรายได้!E20</f>
        <v>17554251.34</v>
      </c>
      <c r="G105" s="33">
        <f t="shared" si="3"/>
        <v>75.714018779947779</v>
      </c>
      <c r="H105" s="33">
        <f t="shared" si="4"/>
        <v>5630690.6600000001</v>
      </c>
      <c r="I105" s="33">
        <f t="shared" si="5"/>
        <v>24.285981220052221</v>
      </c>
      <c r="J105" s="30"/>
      <c r="K105" s="91"/>
      <c r="L105" s="91"/>
      <c r="M105" s="91"/>
    </row>
    <row r="106" spans="1:13" s="81" customFormat="1" hidden="1" x14ac:dyDescent="0.3">
      <c r="A106" s="30">
        <v>12.1</v>
      </c>
      <c r="B106" s="30" t="s">
        <v>116</v>
      </c>
      <c r="C106" s="29">
        <v>4</v>
      </c>
      <c r="D106" s="29">
        <v>3</v>
      </c>
      <c r="E106" s="151">
        <v>2273580</v>
      </c>
      <c r="F106" s="146">
        <v>2295917</v>
      </c>
      <c r="G106" s="33">
        <f t="shared" si="3"/>
        <v>100.98245938124016</v>
      </c>
      <c r="H106" s="33">
        <f t="shared" si="4"/>
        <v>-22337</v>
      </c>
      <c r="I106" s="33">
        <f t="shared" si="5"/>
        <v>-0.98245938124015875</v>
      </c>
      <c r="J106" s="30"/>
      <c r="K106" s="89"/>
      <c r="L106" s="89"/>
      <c r="M106" s="89"/>
    </row>
    <row r="107" spans="1:13" s="81" customFormat="1" hidden="1" x14ac:dyDescent="0.3">
      <c r="A107" s="30">
        <v>12.2</v>
      </c>
      <c r="B107" s="30" t="s">
        <v>120</v>
      </c>
      <c r="C107" s="29">
        <v>6</v>
      </c>
      <c r="D107" s="29">
        <v>4</v>
      </c>
      <c r="E107" s="151">
        <v>1081224</v>
      </c>
      <c r="F107" s="146">
        <v>1009635.68</v>
      </c>
      <c r="G107" s="33">
        <f t="shared" si="3"/>
        <v>93.378955702056189</v>
      </c>
      <c r="H107" s="33">
        <f t="shared" si="4"/>
        <v>71588.319999999949</v>
      </c>
      <c r="I107" s="33">
        <f t="shared" si="5"/>
        <v>6.6210442979438069</v>
      </c>
      <c r="J107" s="30"/>
    </row>
    <row r="108" spans="1:13" s="81" customFormat="1" hidden="1" x14ac:dyDescent="0.3">
      <c r="A108" s="30">
        <v>12.3</v>
      </c>
      <c r="B108" s="30" t="s">
        <v>115</v>
      </c>
      <c r="C108" s="29">
        <v>4</v>
      </c>
      <c r="D108" s="29">
        <v>4</v>
      </c>
      <c r="E108" s="151">
        <v>684342</v>
      </c>
      <c r="F108" s="146">
        <v>627890.5</v>
      </c>
      <c r="G108" s="33">
        <f t="shared" si="3"/>
        <v>91.750981234528936</v>
      </c>
      <c r="H108" s="33">
        <f t="shared" si="4"/>
        <v>56451.5</v>
      </c>
      <c r="I108" s="33">
        <f t="shared" si="5"/>
        <v>8.2490187654710656</v>
      </c>
      <c r="J108" s="30"/>
    </row>
    <row r="109" spans="1:13" s="91" customFormat="1" hidden="1" x14ac:dyDescent="0.3">
      <c r="A109" s="30">
        <v>12.4</v>
      </c>
      <c r="B109" s="30" t="s">
        <v>35</v>
      </c>
      <c r="C109" s="29">
        <v>6</v>
      </c>
      <c r="D109" s="29">
        <v>5</v>
      </c>
      <c r="E109" s="151">
        <v>2306629</v>
      </c>
      <c r="F109" s="146">
        <v>2011869.77</v>
      </c>
      <c r="G109" s="33">
        <f t="shared" si="3"/>
        <v>87.221211993779661</v>
      </c>
      <c r="H109" s="33">
        <f t="shared" si="4"/>
        <v>294759.23</v>
      </c>
      <c r="I109" s="33">
        <f t="shared" si="5"/>
        <v>12.778788006220333</v>
      </c>
      <c r="J109" s="30"/>
      <c r="K109" s="110"/>
      <c r="L109" s="110"/>
      <c r="M109" s="110"/>
    </row>
    <row r="110" spans="1:13" s="92" customFormat="1" hidden="1" x14ac:dyDescent="0.3">
      <c r="A110" s="30">
        <v>12.5</v>
      </c>
      <c r="B110" s="30" t="s">
        <v>121</v>
      </c>
      <c r="C110" s="29">
        <v>2</v>
      </c>
      <c r="D110" s="29">
        <v>1</v>
      </c>
      <c r="E110" s="151">
        <v>186822</v>
      </c>
      <c r="F110" s="146">
        <v>161420</v>
      </c>
      <c r="G110" s="33">
        <f t="shared" si="3"/>
        <v>86.403100277269274</v>
      </c>
      <c r="H110" s="33">
        <f t="shared" si="4"/>
        <v>25402</v>
      </c>
      <c r="I110" s="33">
        <f t="shared" si="5"/>
        <v>13.596899722730727</v>
      </c>
      <c r="J110" s="30"/>
      <c r="K110" s="81"/>
      <c r="L110" s="81"/>
      <c r="M110" s="81"/>
    </row>
    <row r="111" spans="1:13" s="91" customFormat="1" hidden="1" x14ac:dyDescent="0.3">
      <c r="A111" s="30">
        <v>12.6</v>
      </c>
      <c r="B111" s="30" t="s">
        <v>67</v>
      </c>
      <c r="C111" s="29">
        <v>4</v>
      </c>
      <c r="D111" s="29">
        <v>2</v>
      </c>
      <c r="E111" s="151">
        <v>1146950</v>
      </c>
      <c r="F111" s="146">
        <v>982416.52</v>
      </c>
      <c r="G111" s="33">
        <f t="shared" si="3"/>
        <v>85.654694624874665</v>
      </c>
      <c r="H111" s="33">
        <f t="shared" si="4"/>
        <v>164533.47999999998</v>
      </c>
      <c r="I111" s="33">
        <f t="shared" si="5"/>
        <v>14.345305375125331</v>
      </c>
      <c r="J111" s="30"/>
    </row>
    <row r="112" spans="1:13" s="81" customFormat="1" hidden="1" x14ac:dyDescent="0.3">
      <c r="A112" s="30">
        <v>12.7</v>
      </c>
      <c r="B112" s="30" t="s">
        <v>124</v>
      </c>
      <c r="C112" s="29">
        <v>2</v>
      </c>
      <c r="D112" s="29">
        <v>1</v>
      </c>
      <c r="E112" s="151">
        <v>133110</v>
      </c>
      <c r="F112" s="146">
        <v>113102.1</v>
      </c>
      <c r="G112" s="33">
        <f t="shared" si="3"/>
        <v>84.968897903989188</v>
      </c>
      <c r="H112" s="33">
        <f t="shared" si="4"/>
        <v>20007.899999999994</v>
      </c>
      <c r="I112" s="33">
        <f t="shared" si="5"/>
        <v>15.031102096010814</v>
      </c>
      <c r="J112" s="30"/>
    </row>
    <row r="113" spans="1:13" s="81" customFormat="1" hidden="1" x14ac:dyDescent="0.3">
      <c r="A113" s="30">
        <v>12.8</v>
      </c>
      <c r="B113" s="30" t="s">
        <v>113</v>
      </c>
      <c r="C113" s="29">
        <v>4</v>
      </c>
      <c r="D113" s="29">
        <v>2</v>
      </c>
      <c r="E113" s="151">
        <v>1145734</v>
      </c>
      <c r="F113" s="146">
        <v>972734</v>
      </c>
      <c r="G113" s="33">
        <f t="shared" si="3"/>
        <v>84.900509193233333</v>
      </c>
      <c r="H113" s="33">
        <f t="shared" si="4"/>
        <v>173000</v>
      </c>
      <c r="I113" s="33">
        <f t="shared" si="5"/>
        <v>15.099490806766667</v>
      </c>
      <c r="J113" s="30"/>
    </row>
    <row r="114" spans="1:13" s="81" customFormat="1" hidden="1" x14ac:dyDescent="0.3">
      <c r="A114" s="30">
        <v>12.9</v>
      </c>
      <c r="B114" s="30" t="s">
        <v>118</v>
      </c>
      <c r="C114" s="29">
        <v>4</v>
      </c>
      <c r="D114" s="29">
        <v>4</v>
      </c>
      <c r="E114" s="151">
        <v>3842810</v>
      </c>
      <c r="F114" s="146">
        <v>3189876.5</v>
      </c>
      <c r="G114" s="33">
        <f t="shared" si="3"/>
        <v>83.00895698720467</v>
      </c>
      <c r="H114" s="33">
        <f t="shared" si="4"/>
        <v>652933.5</v>
      </c>
      <c r="I114" s="33">
        <f t="shared" si="5"/>
        <v>16.991043012795323</v>
      </c>
      <c r="J114" s="30"/>
    </row>
    <row r="115" spans="1:13" s="81" customFormat="1" hidden="1" x14ac:dyDescent="0.3">
      <c r="A115" s="152">
        <v>12.1</v>
      </c>
      <c r="B115" s="30" t="s">
        <v>123</v>
      </c>
      <c r="C115" s="29">
        <v>2</v>
      </c>
      <c r="D115" s="29">
        <v>2</v>
      </c>
      <c r="E115" s="151">
        <v>179801</v>
      </c>
      <c r="F115" s="146">
        <v>125519.33</v>
      </c>
      <c r="G115" s="33">
        <f t="shared" si="3"/>
        <v>69.810140099332045</v>
      </c>
      <c r="H115" s="33">
        <f t="shared" si="4"/>
        <v>54281.67</v>
      </c>
      <c r="I115" s="33">
        <f t="shared" si="5"/>
        <v>30.189859900667962</v>
      </c>
      <c r="J115" s="30"/>
      <c r="K115" s="92"/>
      <c r="L115" s="92"/>
      <c r="M115" s="92"/>
    </row>
    <row r="116" spans="1:13" s="81" customFormat="1" hidden="1" x14ac:dyDescent="0.3">
      <c r="A116" s="30">
        <v>12.11</v>
      </c>
      <c r="B116" s="30" t="s">
        <v>117</v>
      </c>
      <c r="C116" s="29">
        <v>2</v>
      </c>
      <c r="D116" s="29">
        <v>1</v>
      </c>
      <c r="E116" s="151">
        <v>374100</v>
      </c>
      <c r="F116" s="146">
        <v>260000</v>
      </c>
      <c r="G116" s="33">
        <f t="shared" si="3"/>
        <v>69.50013365410318</v>
      </c>
      <c r="H116" s="33">
        <f t="shared" si="4"/>
        <v>114100</v>
      </c>
      <c r="I116" s="33">
        <f t="shared" si="5"/>
        <v>30.49986634589682</v>
      </c>
      <c r="J116" s="30"/>
    </row>
    <row r="117" spans="1:13" s="81" customFormat="1" hidden="1" x14ac:dyDescent="0.3">
      <c r="A117" s="30">
        <v>12.12</v>
      </c>
      <c r="B117" s="30" t="s">
        <v>119</v>
      </c>
      <c r="C117" s="29">
        <v>4</v>
      </c>
      <c r="D117" s="29">
        <v>3</v>
      </c>
      <c r="E117" s="151">
        <v>2622180</v>
      </c>
      <c r="F117" s="146">
        <v>1663476.08</v>
      </c>
      <c r="G117" s="33">
        <f t="shared" si="3"/>
        <v>63.438668588731517</v>
      </c>
      <c r="H117" s="33">
        <f t="shared" si="4"/>
        <v>958703.91999999993</v>
      </c>
      <c r="I117" s="33">
        <f t="shared" si="5"/>
        <v>36.561331411268483</v>
      </c>
      <c r="J117" s="30"/>
    </row>
    <row r="118" spans="1:13" s="81" customFormat="1" hidden="1" x14ac:dyDescent="0.3">
      <c r="A118" s="30">
        <v>12.13</v>
      </c>
      <c r="B118" s="30" t="s">
        <v>122</v>
      </c>
      <c r="C118" s="29">
        <v>3</v>
      </c>
      <c r="D118" s="29">
        <v>2</v>
      </c>
      <c r="E118" s="151">
        <v>936990</v>
      </c>
      <c r="F118" s="146">
        <v>589149</v>
      </c>
      <c r="G118" s="33">
        <f t="shared" si="3"/>
        <v>62.876764960138317</v>
      </c>
      <c r="H118" s="33">
        <f t="shared" si="4"/>
        <v>347841</v>
      </c>
      <c r="I118" s="33">
        <f t="shared" si="5"/>
        <v>37.123235039861683</v>
      </c>
      <c r="J118" s="30"/>
    </row>
    <row r="119" spans="1:13" s="89" customFormat="1" hidden="1" x14ac:dyDescent="0.3">
      <c r="A119" s="30">
        <v>12.14</v>
      </c>
      <c r="B119" s="30" t="s">
        <v>59</v>
      </c>
      <c r="C119" s="29">
        <v>3</v>
      </c>
      <c r="D119" s="29">
        <v>2</v>
      </c>
      <c r="E119" s="151">
        <v>1298910</v>
      </c>
      <c r="F119" s="146">
        <v>813221.86</v>
      </c>
      <c r="G119" s="33">
        <f t="shared" si="3"/>
        <v>62.60802211084679</v>
      </c>
      <c r="H119" s="33">
        <f t="shared" si="4"/>
        <v>485688.14</v>
      </c>
      <c r="I119" s="33">
        <f t="shared" si="5"/>
        <v>37.39197788915321</v>
      </c>
      <c r="J119" s="30"/>
    </row>
    <row r="120" spans="1:13" s="89" customFormat="1" hidden="1" x14ac:dyDescent="0.3">
      <c r="A120" s="30">
        <v>12.15</v>
      </c>
      <c r="B120" s="30" t="s">
        <v>114</v>
      </c>
      <c r="C120" s="29">
        <v>3</v>
      </c>
      <c r="D120" s="29">
        <v>2</v>
      </c>
      <c r="E120" s="151">
        <v>3182460</v>
      </c>
      <c r="F120" s="146">
        <v>1659229</v>
      </c>
      <c r="G120" s="33">
        <f t="shared" si="3"/>
        <v>52.136680429604773</v>
      </c>
      <c r="H120" s="33">
        <f t="shared" si="4"/>
        <v>1523231</v>
      </c>
      <c r="I120" s="33">
        <f t="shared" si="5"/>
        <v>47.863319570395227</v>
      </c>
      <c r="J120" s="30"/>
      <c r="K120" s="81"/>
      <c r="L120" s="81"/>
      <c r="M120" s="81"/>
    </row>
    <row r="121" spans="1:13" s="81" customFormat="1" hidden="1" x14ac:dyDescent="0.3">
      <c r="A121" s="30">
        <v>12.16</v>
      </c>
      <c r="B121" s="30" t="s">
        <v>164</v>
      </c>
      <c r="C121" s="29">
        <v>4</v>
      </c>
      <c r="D121" s="29">
        <v>3</v>
      </c>
      <c r="E121" s="151">
        <v>1789300</v>
      </c>
      <c r="F121" s="146">
        <v>833017</v>
      </c>
      <c r="G121" s="33">
        <f t="shared" si="3"/>
        <v>46.55546861901302</v>
      </c>
      <c r="H121" s="33">
        <f t="shared" si="4"/>
        <v>956283</v>
      </c>
      <c r="I121" s="33">
        <f t="shared" si="5"/>
        <v>53.44453138098698</v>
      </c>
      <c r="J121" s="30"/>
    </row>
    <row r="122" spans="1:13" s="81" customFormat="1" x14ac:dyDescent="0.3">
      <c r="A122" s="29">
        <v>13</v>
      </c>
      <c r="B122" s="30" t="s">
        <v>15</v>
      </c>
      <c r="C122" s="29">
        <v>61</v>
      </c>
      <c r="D122" s="29">
        <v>48</v>
      </c>
      <c r="E122" s="151">
        <v>63649064</v>
      </c>
      <c r="F122" s="146">
        <f>SUM(F123:F136)</f>
        <v>48166138.139999993</v>
      </c>
      <c r="G122" s="33">
        <f t="shared" si="3"/>
        <v>75.674542739544435</v>
      </c>
      <c r="H122" s="33">
        <f t="shared" si="4"/>
        <v>15482925.860000007</v>
      </c>
      <c r="I122" s="33">
        <f t="shared" si="5"/>
        <v>24.325457260455561</v>
      </c>
      <c r="J122" s="30"/>
    </row>
    <row r="123" spans="1:13" s="81" customFormat="1" hidden="1" x14ac:dyDescent="0.3">
      <c r="A123" s="30">
        <v>13.1</v>
      </c>
      <c r="B123" s="30" t="s">
        <v>101</v>
      </c>
      <c r="C123" s="29">
        <v>1</v>
      </c>
      <c r="D123" s="29">
        <v>1</v>
      </c>
      <c r="E123" s="151">
        <v>54300</v>
      </c>
      <c r="F123" s="146">
        <v>54300</v>
      </c>
      <c r="G123" s="33">
        <f t="shared" si="3"/>
        <v>100</v>
      </c>
      <c r="H123" s="33">
        <f t="shared" si="4"/>
        <v>0</v>
      </c>
      <c r="I123" s="33">
        <f t="shared" si="5"/>
        <v>0</v>
      </c>
      <c r="J123" s="30"/>
    </row>
    <row r="124" spans="1:13" s="89" customFormat="1" hidden="1" x14ac:dyDescent="0.3">
      <c r="A124" s="30">
        <v>13.2</v>
      </c>
      <c r="B124" s="30" t="s">
        <v>106</v>
      </c>
      <c r="C124" s="29">
        <v>3</v>
      </c>
      <c r="D124" s="29">
        <v>3</v>
      </c>
      <c r="E124" s="151">
        <v>297580</v>
      </c>
      <c r="F124" s="146">
        <v>297580</v>
      </c>
      <c r="G124" s="33">
        <f t="shared" si="3"/>
        <v>100</v>
      </c>
      <c r="H124" s="33">
        <f t="shared" si="4"/>
        <v>0</v>
      </c>
      <c r="I124" s="33">
        <f t="shared" si="5"/>
        <v>0</v>
      </c>
      <c r="J124" s="30"/>
      <c r="K124" s="81"/>
      <c r="L124" s="81"/>
      <c r="M124" s="81"/>
    </row>
    <row r="125" spans="1:13" s="81" customFormat="1" hidden="1" x14ac:dyDescent="0.3">
      <c r="A125" s="30">
        <v>13.3</v>
      </c>
      <c r="B125" s="30" t="s">
        <v>55</v>
      </c>
      <c r="C125" s="29">
        <v>1</v>
      </c>
      <c r="D125" s="29">
        <v>1</v>
      </c>
      <c r="E125" s="151">
        <v>135820</v>
      </c>
      <c r="F125" s="146">
        <v>126620</v>
      </c>
      <c r="G125" s="33">
        <f t="shared" si="3"/>
        <v>93.226328964806356</v>
      </c>
      <c r="H125" s="33">
        <f t="shared" si="4"/>
        <v>9200</v>
      </c>
      <c r="I125" s="33">
        <f t="shared" si="5"/>
        <v>6.7736710351936384</v>
      </c>
      <c r="J125" s="30"/>
    </row>
    <row r="126" spans="1:13" s="81" customFormat="1" hidden="1" x14ac:dyDescent="0.3">
      <c r="A126" s="30">
        <v>13.4</v>
      </c>
      <c r="B126" s="30" t="s">
        <v>54</v>
      </c>
      <c r="C126" s="29">
        <v>4</v>
      </c>
      <c r="D126" s="29">
        <v>4</v>
      </c>
      <c r="E126" s="151">
        <v>22666139</v>
      </c>
      <c r="F126" s="146">
        <f>18005634.48+ค่าจ้างเงินรายได้!C14+ค่าจ้างเงินรายได้!D14+ค่าจ้างเงินรายได้!C23+ค่าจ้างเงินรายได้!C24</f>
        <v>19331632.77</v>
      </c>
      <c r="G126" s="33">
        <f t="shared" si="3"/>
        <v>85.288600630217616</v>
      </c>
      <c r="H126" s="33">
        <f t="shared" si="4"/>
        <v>3334506.2300000004</v>
      </c>
      <c r="I126" s="33">
        <f t="shared" si="5"/>
        <v>14.71139936978239</v>
      </c>
      <c r="J126" s="30"/>
    </row>
    <row r="127" spans="1:13" s="83" customFormat="1" hidden="1" x14ac:dyDescent="0.3">
      <c r="A127" s="30">
        <v>13.5</v>
      </c>
      <c r="B127" s="30" t="s">
        <v>36</v>
      </c>
      <c r="C127" s="29">
        <v>8</v>
      </c>
      <c r="D127" s="29">
        <v>6</v>
      </c>
      <c r="E127" s="151">
        <v>2762400</v>
      </c>
      <c r="F127" s="146">
        <v>2198051.4</v>
      </c>
      <c r="G127" s="33">
        <f t="shared" si="3"/>
        <v>79.570351867940914</v>
      </c>
      <c r="H127" s="33">
        <f t="shared" si="4"/>
        <v>564348.60000000009</v>
      </c>
      <c r="I127" s="33">
        <f t="shared" si="5"/>
        <v>20.429648132059082</v>
      </c>
      <c r="J127" s="30"/>
    </row>
    <row r="128" spans="1:13" s="87" customFormat="1" hidden="1" x14ac:dyDescent="0.3">
      <c r="A128" s="30">
        <v>13.6</v>
      </c>
      <c r="B128" s="30" t="s">
        <v>35</v>
      </c>
      <c r="C128" s="29">
        <v>9</v>
      </c>
      <c r="D128" s="29">
        <v>7</v>
      </c>
      <c r="E128" s="151">
        <v>3955710</v>
      </c>
      <c r="F128" s="146">
        <v>3087688.56</v>
      </c>
      <c r="G128" s="33">
        <f t="shared" si="3"/>
        <v>78.056494535747063</v>
      </c>
      <c r="H128" s="33">
        <f t="shared" si="4"/>
        <v>868021.44</v>
      </c>
      <c r="I128" s="33">
        <f t="shared" si="5"/>
        <v>21.94350546425294</v>
      </c>
      <c r="J128" s="30"/>
    </row>
    <row r="129" spans="1:13" s="81" customFormat="1" hidden="1" x14ac:dyDescent="0.3">
      <c r="A129" s="30">
        <v>13.7</v>
      </c>
      <c r="B129" s="30" t="s">
        <v>103</v>
      </c>
      <c r="C129" s="29">
        <v>3</v>
      </c>
      <c r="D129" s="29">
        <v>3</v>
      </c>
      <c r="E129" s="151">
        <v>20222317</v>
      </c>
      <c r="F129" s="146">
        <v>15199922.83</v>
      </c>
      <c r="G129" s="33">
        <f t="shared" si="3"/>
        <v>75.164101274844029</v>
      </c>
      <c r="H129" s="33">
        <f t="shared" si="4"/>
        <v>5022394.17</v>
      </c>
      <c r="I129" s="33">
        <f t="shared" si="5"/>
        <v>24.835898725155975</v>
      </c>
      <c r="J129" s="30"/>
      <c r="K129" s="89"/>
      <c r="L129" s="89"/>
      <c r="M129" s="89"/>
    </row>
    <row r="130" spans="1:13" s="81" customFormat="1" hidden="1" x14ac:dyDescent="0.3">
      <c r="A130" s="30">
        <v>13.8</v>
      </c>
      <c r="B130" s="30" t="s">
        <v>100</v>
      </c>
      <c r="C130" s="29">
        <v>2</v>
      </c>
      <c r="D130" s="29">
        <v>2</v>
      </c>
      <c r="E130" s="151">
        <v>1858349</v>
      </c>
      <c r="F130" s="146">
        <v>1252257.57</v>
      </c>
      <c r="G130" s="33">
        <f t="shared" si="3"/>
        <v>67.385489485559489</v>
      </c>
      <c r="H130" s="33">
        <f t="shared" si="4"/>
        <v>606091.42999999993</v>
      </c>
      <c r="I130" s="33">
        <f t="shared" si="5"/>
        <v>32.614510514440504</v>
      </c>
      <c r="J130" s="30"/>
    </row>
    <row r="131" spans="1:13" s="81" customFormat="1" hidden="1" x14ac:dyDescent="0.3">
      <c r="A131" s="30">
        <v>13.9</v>
      </c>
      <c r="B131" s="30" t="s">
        <v>105</v>
      </c>
      <c r="C131" s="29">
        <v>3</v>
      </c>
      <c r="D131" s="29">
        <v>3</v>
      </c>
      <c r="E131" s="151">
        <v>569450</v>
      </c>
      <c r="F131" s="146">
        <v>381761</v>
      </c>
      <c r="G131" s="33">
        <f t="shared" si="3"/>
        <v>67.040302045833698</v>
      </c>
      <c r="H131" s="33">
        <f t="shared" si="4"/>
        <v>187689</v>
      </c>
      <c r="I131" s="33">
        <f t="shared" si="5"/>
        <v>32.959697954166302</v>
      </c>
      <c r="J131" s="30"/>
    </row>
    <row r="132" spans="1:13" s="81" customFormat="1" hidden="1" x14ac:dyDescent="0.3">
      <c r="A132" s="152">
        <v>13.1</v>
      </c>
      <c r="B132" s="30" t="s">
        <v>102</v>
      </c>
      <c r="C132" s="29">
        <v>6</v>
      </c>
      <c r="D132" s="29">
        <v>5</v>
      </c>
      <c r="E132" s="151">
        <v>1727700</v>
      </c>
      <c r="F132" s="146">
        <v>1110205</v>
      </c>
      <c r="G132" s="33">
        <f t="shared" si="3"/>
        <v>64.259130636105809</v>
      </c>
      <c r="H132" s="33">
        <f t="shared" si="4"/>
        <v>617495</v>
      </c>
      <c r="I132" s="33">
        <f t="shared" si="5"/>
        <v>35.740869363894191</v>
      </c>
      <c r="J132" s="30"/>
    </row>
    <row r="133" spans="1:13" s="89" customFormat="1" hidden="1" x14ac:dyDescent="0.3">
      <c r="A133" s="30">
        <v>13.11</v>
      </c>
      <c r="B133" s="30" t="s">
        <v>56</v>
      </c>
      <c r="C133" s="29">
        <v>2</v>
      </c>
      <c r="D133" s="29">
        <v>2</v>
      </c>
      <c r="E133" s="151">
        <v>6096344</v>
      </c>
      <c r="F133" s="146">
        <v>3680324.76</v>
      </c>
      <c r="G133" s="33">
        <f t="shared" si="3"/>
        <v>60.369374825305137</v>
      </c>
      <c r="H133" s="33">
        <f t="shared" si="4"/>
        <v>2416019.2400000002</v>
      </c>
      <c r="I133" s="33">
        <f t="shared" si="5"/>
        <v>39.63062517469487</v>
      </c>
      <c r="J133" s="30"/>
      <c r="K133" s="81"/>
      <c r="L133" s="81"/>
      <c r="M133" s="81"/>
    </row>
    <row r="134" spans="1:13" s="81" customFormat="1" hidden="1" x14ac:dyDescent="0.3">
      <c r="A134" s="30">
        <v>13.12</v>
      </c>
      <c r="B134" s="30" t="s">
        <v>104</v>
      </c>
      <c r="C134" s="29">
        <v>9</v>
      </c>
      <c r="D134" s="29">
        <v>6</v>
      </c>
      <c r="E134" s="151">
        <v>2604575</v>
      </c>
      <c r="F134" s="146">
        <v>1316006.25</v>
      </c>
      <c r="G134" s="33">
        <f t="shared" si="3"/>
        <v>50.526717410709999</v>
      </c>
      <c r="H134" s="33">
        <f t="shared" si="4"/>
        <v>1288568.75</v>
      </c>
      <c r="I134" s="33">
        <f t="shared" si="5"/>
        <v>49.473282589290001</v>
      </c>
      <c r="J134" s="30"/>
    </row>
    <row r="135" spans="1:13" s="81" customFormat="1" hidden="1" x14ac:dyDescent="0.3">
      <c r="A135" s="30">
        <v>13.13</v>
      </c>
      <c r="B135" s="30" t="s">
        <v>53</v>
      </c>
      <c r="C135" s="29">
        <v>7</v>
      </c>
      <c r="D135" s="29">
        <v>3</v>
      </c>
      <c r="E135" s="151">
        <v>400000</v>
      </c>
      <c r="F135" s="146">
        <v>79640</v>
      </c>
      <c r="G135" s="33">
        <f t="shared" ref="G135:G137" si="6">F135*100/E135</f>
        <v>19.91</v>
      </c>
      <c r="H135" s="33">
        <f t="shared" ref="H135:H137" si="7">E135-F135</f>
        <v>320360</v>
      </c>
      <c r="I135" s="33">
        <f t="shared" ref="I135:I137" si="8">H135*100/E135</f>
        <v>80.09</v>
      </c>
      <c r="J135" s="30"/>
    </row>
    <row r="136" spans="1:13" s="52" customFormat="1" hidden="1" x14ac:dyDescent="0.3">
      <c r="A136" s="30">
        <v>13.14</v>
      </c>
      <c r="B136" s="30" t="s">
        <v>169</v>
      </c>
      <c r="C136" s="29">
        <v>3</v>
      </c>
      <c r="D136" s="29">
        <v>2</v>
      </c>
      <c r="E136" s="151">
        <v>298380</v>
      </c>
      <c r="F136" s="146">
        <v>50148</v>
      </c>
      <c r="G136" s="33">
        <f t="shared" si="6"/>
        <v>16.806756485019104</v>
      </c>
      <c r="H136" s="33">
        <f t="shared" si="7"/>
        <v>248232</v>
      </c>
      <c r="I136" s="33">
        <f t="shared" si="8"/>
        <v>83.193243514980892</v>
      </c>
      <c r="J136" s="30"/>
      <c r="K136" s="93"/>
      <c r="L136" s="93"/>
      <c r="M136" s="93"/>
    </row>
    <row r="137" spans="1:13" s="87" customFormat="1" x14ac:dyDescent="0.3">
      <c r="A137" s="34">
        <v>14</v>
      </c>
      <c r="B137" s="35" t="s">
        <v>16</v>
      </c>
      <c r="C137" s="34">
        <v>16</v>
      </c>
      <c r="D137" s="34">
        <v>7</v>
      </c>
      <c r="E137" s="149">
        <v>1578100</v>
      </c>
      <c r="F137" s="150">
        <f>SUM(F138:F141)</f>
        <v>577359.94999999995</v>
      </c>
      <c r="G137" s="38">
        <f t="shared" si="6"/>
        <v>36.585764526962798</v>
      </c>
      <c r="H137" s="38">
        <f t="shared" si="7"/>
        <v>1000740.05</v>
      </c>
      <c r="I137" s="38">
        <f t="shared" si="8"/>
        <v>63.414235473037195</v>
      </c>
      <c r="J137" s="35"/>
    </row>
    <row r="138" spans="1:13" s="81" customFormat="1" hidden="1" x14ac:dyDescent="0.3">
      <c r="A138" s="123">
        <v>14.1</v>
      </c>
      <c r="B138" s="123" t="s">
        <v>35</v>
      </c>
      <c r="C138" s="124">
        <v>2</v>
      </c>
      <c r="D138" s="124">
        <v>2</v>
      </c>
      <c r="E138" s="125">
        <v>667260</v>
      </c>
      <c r="F138" s="126">
        <v>500335.95</v>
      </c>
      <c r="G138" s="127">
        <f>F138*100/E138</f>
        <v>74.983657045229748</v>
      </c>
      <c r="H138" s="127">
        <f>E138-F138</f>
        <v>166924.04999999999</v>
      </c>
      <c r="I138" s="127">
        <f>H138*100/E138</f>
        <v>25.016342954770252</v>
      </c>
      <c r="J138" s="123"/>
    </row>
    <row r="139" spans="1:13" s="81" customFormat="1" hidden="1" x14ac:dyDescent="0.3">
      <c r="A139" s="25">
        <v>14.2</v>
      </c>
      <c r="B139" s="25" t="s">
        <v>75</v>
      </c>
      <c r="C139" s="133">
        <v>4</v>
      </c>
      <c r="D139" s="133">
        <v>3</v>
      </c>
      <c r="E139" s="134">
        <v>312500</v>
      </c>
      <c r="F139" s="135">
        <v>39214</v>
      </c>
      <c r="G139" s="28">
        <f>F139*100/E139</f>
        <v>12.54848</v>
      </c>
      <c r="H139" s="28">
        <f>E139-F139</f>
        <v>273286</v>
      </c>
      <c r="I139" s="28">
        <f>H139*100/E139</f>
        <v>87.451520000000002</v>
      </c>
      <c r="J139" s="25"/>
    </row>
    <row r="140" spans="1:13" s="83" customFormat="1" hidden="1" x14ac:dyDescent="0.3">
      <c r="A140" s="25">
        <v>14.3</v>
      </c>
      <c r="B140" s="25" t="s">
        <v>76</v>
      </c>
      <c r="C140" s="133">
        <v>5</v>
      </c>
      <c r="D140" s="133">
        <v>1</v>
      </c>
      <c r="E140" s="134">
        <v>340840</v>
      </c>
      <c r="F140" s="135">
        <v>34560</v>
      </c>
      <c r="G140" s="28">
        <f>F140*100/E140</f>
        <v>10.139654970073934</v>
      </c>
      <c r="H140" s="28">
        <f>E140-F140</f>
        <v>306280</v>
      </c>
      <c r="I140" s="28">
        <f>H140*100/E140</f>
        <v>89.860345029926066</v>
      </c>
      <c r="J140" s="25"/>
      <c r="K140" s="88"/>
      <c r="L140" s="88"/>
      <c r="M140" s="88"/>
    </row>
    <row r="141" spans="1:13" s="81" customFormat="1" hidden="1" x14ac:dyDescent="0.3">
      <c r="A141" s="128">
        <v>14.4</v>
      </c>
      <c r="B141" s="128" t="s">
        <v>77</v>
      </c>
      <c r="C141" s="129">
        <v>5</v>
      </c>
      <c r="D141" s="129">
        <v>1</v>
      </c>
      <c r="E141" s="130">
        <v>257500</v>
      </c>
      <c r="F141" s="131">
        <v>3250</v>
      </c>
      <c r="G141" s="132">
        <f>F141*100/E141</f>
        <v>1.2621359223300972</v>
      </c>
      <c r="H141" s="132">
        <f>E141-F141</f>
        <v>254250</v>
      </c>
      <c r="I141" s="132">
        <f>H141*100/E141</f>
        <v>98.737864077669897</v>
      </c>
      <c r="J141" s="128"/>
    </row>
    <row r="142" spans="1:13" s="52" customFormat="1" x14ac:dyDescent="0.3">
      <c r="A142" s="160" t="s">
        <v>29</v>
      </c>
      <c r="B142" s="161"/>
      <c r="C142" s="57">
        <f>SUM(C100,C84,C18,C54,C71,C58,C40,C105,C25,C89,C7,C33,C137,C122)</f>
        <v>501</v>
      </c>
      <c r="D142" s="57">
        <f>SUM(D100,D84,D18,D54,D71,D58,D40,D105,D25,D89,D7,D33,D137,D122)</f>
        <v>436</v>
      </c>
      <c r="E142" s="58">
        <f>SUM(E100,E84,E18,E54,E71,E58,E40,E105,E25,E89,E7,E33,E137,E122)</f>
        <v>167449711</v>
      </c>
      <c r="F142" s="58">
        <f>SUM(F100,F84,F18,F54,F71,F58,F40,F105,F25,F89,F7,F33,F137,F122)</f>
        <v>134679241.47</v>
      </c>
      <c r="G142" s="58">
        <f t="shared" ref="G142" si="9">F142*100/E142</f>
        <v>80.42966492190601</v>
      </c>
      <c r="H142" s="58">
        <f t="shared" ref="H142" si="10">E142-F142</f>
        <v>32770469.530000001</v>
      </c>
      <c r="I142" s="58">
        <f t="shared" ref="I142" si="11">H142*100/E142</f>
        <v>19.570335078093983</v>
      </c>
      <c r="J142" s="59"/>
    </row>
    <row r="143" spans="1:13" s="52" customFormat="1" ht="18.75" customHeight="1" x14ac:dyDescent="0.3">
      <c r="A143" s="60" t="s">
        <v>14</v>
      </c>
      <c r="B143" s="174" t="s">
        <v>171</v>
      </c>
      <c r="C143" s="174"/>
      <c r="D143" s="174"/>
      <c r="E143" s="174"/>
      <c r="F143" s="174"/>
      <c r="G143" s="174"/>
      <c r="H143" s="174"/>
      <c r="I143" s="174"/>
      <c r="J143" s="174"/>
      <c r="K143" s="61"/>
      <c r="L143" s="61"/>
      <c r="M143" s="63"/>
    </row>
    <row r="144" spans="1:13" s="52" customFormat="1" ht="18.75" customHeight="1" x14ac:dyDescent="0.3">
      <c r="A144" s="65"/>
      <c r="B144" s="175" t="s">
        <v>162</v>
      </c>
      <c r="C144" s="175"/>
      <c r="D144" s="175"/>
      <c r="E144" s="175"/>
      <c r="F144" s="175"/>
      <c r="G144" s="175"/>
      <c r="H144" s="175"/>
      <c r="I144" s="121"/>
      <c r="J144" s="121"/>
      <c r="K144" s="61"/>
      <c r="L144" s="61"/>
      <c r="M144" s="63"/>
    </row>
    <row r="145" spans="1:10" x14ac:dyDescent="0.3">
      <c r="A145" s="62"/>
      <c r="B145" s="176" t="s">
        <v>142</v>
      </c>
      <c r="C145" s="176"/>
      <c r="D145" s="176"/>
      <c r="E145" s="176"/>
      <c r="F145" s="176"/>
      <c r="G145" s="176"/>
      <c r="H145" s="176"/>
      <c r="I145" s="176"/>
      <c r="J145" s="176"/>
    </row>
    <row r="146" spans="1:10" x14ac:dyDescent="0.3">
      <c r="B146" s="114" t="s">
        <v>170</v>
      </c>
    </row>
    <row r="147" spans="1:10" x14ac:dyDescent="0.3">
      <c r="E147" s="17">
        <v>172171002</v>
      </c>
    </row>
    <row r="149" spans="1:10" x14ac:dyDescent="0.3">
      <c r="E149" s="17">
        <f>E142-E147</f>
        <v>-4721291</v>
      </c>
    </row>
  </sheetData>
  <mergeCells count="12">
    <mergeCell ref="A142:B142"/>
    <mergeCell ref="B143:J143"/>
    <mergeCell ref="B144:H144"/>
    <mergeCell ref="B145:J145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0"/>
  <sheetViews>
    <sheetView showGridLines="0" view="pageBreakPreview" zoomScaleNormal="100" zoomScaleSheetLayoutView="100" workbookViewId="0">
      <pane ySplit="6" topLeftCell="A98" activePane="bottomLeft" state="frozen"/>
      <selection pane="bottomLeft" activeCell="F89" sqref="F89"/>
    </sheetView>
  </sheetViews>
  <sheetFormatPr defaultRowHeight="18.75" x14ac:dyDescent="0.3"/>
  <cols>
    <col min="1" max="1" width="6.125" style="53" customWidth="1"/>
    <col min="2" max="2" width="39.375" style="95" customWidth="1"/>
    <col min="3" max="3" width="8.25" style="17" customWidth="1"/>
    <col min="4" max="4" width="11.5" style="17" bestFit="1" customWidth="1"/>
    <col min="5" max="5" width="12.625" style="17" bestFit="1" customWidth="1"/>
    <col min="6" max="6" width="13.125" style="11" bestFit="1" customWidth="1"/>
    <col min="7" max="7" width="10.125" style="11" bestFit="1" customWidth="1"/>
    <col min="8" max="8" width="13" style="11" bestFit="1" customWidth="1"/>
    <col min="9" max="9" width="10.125" style="11" bestFit="1" customWidth="1"/>
    <col min="10" max="10" width="11.625" style="95" customWidth="1"/>
    <col min="11" max="11" width="9" style="95"/>
    <col min="12" max="12" width="13.75" style="95" bestFit="1" customWidth="1"/>
    <col min="13" max="16384" width="9" style="95"/>
  </cols>
  <sheetData>
    <row r="1" spans="1:12" ht="17.100000000000001" customHeight="1" x14ac:dyDescent="0.3">
      <c r="A1" s="163" t="s">
        <v>139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2" ht="17.100000000000001" customHeight="1" x14ac:dyDescent="0.3">
      <c r="A2" s="163" t="s">
        <v>168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2" ht="17.100000000000001" customHeight="1" x14ac:dyDescent="0.3">
      <c r="A3" s="163" t="s">
        <v>1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2" ht="17.100000000000001" customHeight="1" x14ac:dyDescent="0.3">
      <c r="A4" s="165" t="s">
        <v>2</v>
      </c>
      <c r="B4" s="165" t="s">
        <v>3</v>
      </c>
      <c r="C4" s="168" t="s">
        <v>33</v>
      </c>
      <c r="D4" s="96" t="s">
        <v>4</v>
      </c>
      <c r="E4" s="96" t="s">
        <v>7</v>
      </c>
      <c r="F4" s="99" t="s">
        <v>9</v>
      </c>
      <c r="G4" s="99" t="s">
        <v>11</v>
      </c>
      <c r="H4" s="171" t="s">
        <v>31</v>
      </c>
      <c r="I4" s="99" t="s">
        <v>11</v>
      </c>
      <c r="J4" s="165" t="s">
        <v>14</v>
      </c>
    </row>
    <row r="5" spans="1:12" ht="17.100000000000001" customHeight="1" x14ac:dyDescent="0.3">
      <c r="A5" s="166"/>
      <c r="B5" s="166"/>
      <c r="C5" s="169"/>
      <c r="D5" s="97" t="s">
        <v>5</v>
      </c>
      <c r="E5" s="97" t="s">
        <v>8</v>
      </c>
      <c r="F5" s="100" t="s">
        <v>159</v>
      </c>
      <c r="G5" s="100" t="s">
        <v>12</v>
      </c>
      <c r="H5" s="172"/>
      <c r="I5" s="100" t="s">
        <v>32</v>
      </c>
      <c r="J5" s="166"/>
    </row>
    <row r="6" spans="1:12" ht="17.100000000000001" customHeight="1" x14ac:dyDescent="0.3">
      <c r="A6" s="167"/>
      <c r="B6" s="167"/>
      <c r="C6" s="170"/>
      <c r="D6" s="98" t="s">
        <v>6</v>
      </c>
      <c r="E6" s="98"/>
      <c r="F6" s="101"/>
      <c r="G6" s="101"/>
      <c r="H6" s="173"/>
      <c r="I6" s="101"/>
      <c r="J6" s="167"/>
    </row>
    <row r="7" spans="1:12" s="84" customFormat="1" x14ac:dyDescent="0.3">
      <c r="A7" s="122">
        <v>1</v>
      </c>
      <c r="B7" s="104" t="s">
        <v>23</v>
      </c>
      <c r="C7" s="105">
        <v>30</v>
      </c>
      <c r="D7" s="105">
        <v>30</v>
      </c>
      <c r="E7" s="106">
        <v>2922300</v>
      </c>
      <c r="F7" s="113">
        <v>2920752.75</v>
      </c>
      <c r="G7" s="107">
        <f t="shared" ref="G7:G38" si="0">F7*100/E7</f>
        <v>99.947053690586188</v>
      </c>
      <c r="H7" s="107">
        <f t="shared" ref="H7:H38" si="1">E7-F7</f>
        <v>1547.25</v>
      </c>
      <c r="I7" s="107">
        <f t="shared" ref="I7:I38" si="2">H7*100/E7</f>
        <v>5.2946309413817887E-2</v>
      </c>
      <c r="J7" s="104"/>
      <c r="K7" s="81"/>
      <c r="L7" s="81"/>
    </row>
    <row r="8" spans="1:12" s="84" customFormat="1" x14ac:dyDescent="0.3">
      <c r="A8" s="123">
        <v>1.1000000000000001</v>
      </c>
      <c r="B8" s="123" t="s">
        <v>35</v>
      </c>
      <c r="C8" s="124">
        <v>25</v>
      </c>
      <c r="D8" s="124">
        <v>25</v>
      </c>
      <c r="E8" s="125">
        <v>1872500</v>
      </c>
      <c r="F8" s="126">
        <v>1872461.75</v>
      </c>
      <c r="G8" s="127">
        <f t="shared" si="0"/>
        <v>99.997957276368496</v>
      </c>
      <c r="H8" s="127">
        <f t="shared" si="1"/>
        <v>38.25</v>
      </c>
      <c r="I8" s="127">
        <f t="shared" si="2"/>
        <v>2.0427236315086784E-3</v>
      </c>
      <c r="J8" s="123"/>
      <c r="K8" s="85"/>
      <c r="L8" s="85"/>
    </row>
    <row r="9" spans="1:12" s="84" customFormat="1" x14ac:dyDescent="0.3">
      <c r="A9" s="128">
        <v>1.2</v>
      </c>
      <c r="B9" s="128" t="s">
        <v>49</v>
      </c>
      <c r="C9" s="129">
        <v>5</v>
      </c>
      <c r="D9" s="129">
        <v>5</v>
      </c>
      <c r="E9" s="130">
        <v>1049800</v>
      </c>
      <c r="F9" s="131">
        <v>1048291</v>
      </c>
      <c r="G9" s="132">
        <f t="shared" si="0"/>
        <v>99.856258334920938</v>
      </c>
      <c r="H9" s="132">
        <f t="shared" si="1"/>
        <v>1509</v>
      </c>
      <c r="I9" s="132">
        <f t="shared" si="2"/>
        <v>0.14374166507906269</v>
      </c>
      <c r="J9" s="128"/>
    </row>
    <row r="10" spans="1:12" s="84" customFormat="1" x14ac:dyDescent="0.3">
      <c r="A10" s="122">
        <v>2</v>
      </c>
      <c r="B10" s="104" t="s">
        <v>24</v>
      </c>
      <c r="C10" s="105">
        <v>78</v>
      </c>
      <c r="D10" s="105">
        <v>77</v>
      </c>
      <c r="E10" s="106">
        <v>12305950</v>
      </c>
      <c r="F10" s="113">
        <v>12299042.15</v>
      </c>
      <c r="G10" s="107">
        <f t="shared" si="0"/>
        <v>99.943865772248387</v>
      </c>
      <c r="H10" s="107">
        <f t="shared" si="1"/>
        <v>6907.8499999996275</v>
      </c>
      <c r="I10" s="107">
        <f t="shared" si="2"/>
        <v>5.6134227751613058E-2</v>
      </c>
      <c r="J10" s="104"/>
    </row>
    <row r="11" spans="1:12" s="84" customFormat="1" x14ac:dyDescent="0.3">
      <c r="A11" s="123">
        <v>2.1</v>
      </c>
      <c r="B11" s="123" t="s">
        <v>88</v>
      </c>
      <c r="C11" s="124">
        <v>4</v>
      </c>
      <c r="D11" s="124">
        <v>4</v>
      </c>
      <c r="E11" s="125">
        <v>286000</v>
      </c>
      <c r="F11" s="126">
        <v>286000</v>
      </c>
      <c r="G11" s="127">
        <f t="shared" si="0"/>
        <v>100</v>
      </c>
      <c r="H11" s="127">
        <f t="shared" si="1"/>
        <v>0</v>
      </c>
      <c r="I11" s="127">
        <f t="shared" si="2"/>
        <v>0</v>
      </c>
      <c r="J11" s="123"/>
      <c r="K11" s="85"/>
      <c r="L11" s="85"/>
    </row>
    <row r="12" spans="1:12" s="84" customFormat="1" x14ac:dyDescent="0.3">
      <c r="A12" s="25">
        <v>2.2000000000000002</v>
      </c>
      <c r="B12" s="25" t="s">
        <v>89</v>
      </c>
      <c r="C12" s="133">
        <v>2</v>
      </c>
      <c r="D12" s="133">
        <v>2</v>
      </c>
      <c r="E12" s="134">
        <v>265200</v>
      </c>
      <c r="F12" s="135">
        <v>265200</v>
      </c>
      <c r="G12" s="28">
        <f t="shared" si="0"/>
        <v>100</v>
      </c>
      <c r="H12" s="28">
        <f t="shared" si="1"/>
        <v>0</v>
      </c>
      <c r="I12" s="28">
        <f t="shared" si="2"/>
        <v>0</v>
      </c>
      <c r="J12" s="25"/>
      <c r="K12" s="81"/>
      <c r="L12" s="81"/>
    </row>
    <row r="13" spans="1:12" s="85" customFormat="1" x14ac:dyDescent="0.3">
      <c r="A13" s="25">
        <v>2.2999999999999998</v>
      </c>
      <c r="B13" s="25" t="s">
        <v>86</v>
      </c>
      <c r="C13" s="133">
        <v>1</v>
      </c>
      <c r="D13" s="133">
        <v>1</v>
      </c>
      <c r="E13" s="134">
        <v>350600</v>
      </c>
      <c r="F13" s="135">
        <v>350600</v>
      </c>
      <c r="G13" s="28">
        <f t="shared" si="0"/>
        <v>100</v>
      </c>
      <c r="H13" s="28">
        <f t="shared" si="1"/>
        <v>0</v>
      </c>
      <c r="I13" s="28">
        <f t="shared" si="2"/>
        <v>0</v>
      </c>
      <c r="J13" s="25"/>
      <c r="K13" s="84"/>
      <c r="L13" s="84"/>
    </row>
    <row r="14" spans="1:12" s="84" customFormat="1" x14ac:dyDescent="0.3">
      <c r="A14" s="25">
        <v>2.4</v>
      </c>
      <c r="B14" s="25" t="s">
        <v>83</v>
      </c>
      <c r="C14" s="133">
        <v>5</v>
      </c>
      <c r="D14" s="133">
        <v>5</v>
      </c>
      <c r="E14" s="134">
        <v>1709000</v>
      </c>
      <c r="F14" s="135">
        <v>1709000</v>
      </c>
      <c r="G14" s="28">
        <f t="shared" si="0"/>
        <v>100</v>
      </c>
      <c r="H14" s="28">
        <f t="shared" si="1"/>
        <v>0</v>
      </c>
      <c r="I14" s="28">
        <f t="shared" si="2"/>
        <v>0</v>
      </c>
      <c r="J14" s="25"/>
      <c r="K14" s="85"/>
      <c r="L14" s="85"/>
    </row>
    <row r="15" spans="1:12" s="84" customFormat="1" x14ac:dyDescent="0.3">
      <c r="A15" s="25">
        <v>2.5</v>
      </c>
      <c r="B15" s="25" t="s">
        <v>85</v>
      </c>
      <c r="C15" s="133">
        <v>1</v>
      </c>
      <c r="D15" s="133">
        <v>1</v>
      </c>
      <c r="E15" s="134">
        <v>900000</v>
      </c>
      <c r="F15" s="135">
        <v>899999.39</v>
      </c>
      <c r="G15" s="28">
        <f t="shared" si="0"/>
        <v>99.999932222222228</v>
      </c>
      <c r="H15" s="28">
        <f t="shared" si="1"/>
        <v>0.60999999998603016</v>
      </c>
      <c r="I15" s="28">
        <f t="shared" si="2"/>
        <v>6.7777777776225571E-5</v>
      </c>
      <c r="J15" s="25"/>
      <c r="K15" s="85"/>
      <c r="L15" s="85"/>
    </row>
    <row r="16" spans="1:12" s="85" customFormat="1" x14ac:dyDescent="0.3">
      <c r="A16" s="25">
        <v>2.6</v>
      </c>
      <c r="B16" s="25" t="s">
        <v>66</v>
      </c>
      <c r="C16" s="133">
        <v>7</v>
      </c>
      <c r="D16" s="133">
        <v>7</v>
      </c>
      <c r="E16" s="134">
        <v>314000</v>
      </c>
      <c r="F16" s="135">
        <v>313999.63</v>
      </c>
      <c r="G16" s="28">
        <f t="shared" si="0"/>
        <v>99.999882165605101</v>
      </c>
      <c r="H16" s="28">
        <f t="shared" si="1"/>
        <v>0.36999999999534339</v>
      </c>
      <c r="I16" s="28">
        <f t="shared" si="2"/>
        <v>1.1783439490297561E-4</v>
      </c>
      <c r="J16" s="25"/>
      <c r="K16" s="84"/>
      <c r="L16" s="84"/>
    </row>
    <row r="17" spans="1:12" s="85" customFormat="1" x14ac:dyDescent="0.3">
      <c r="A17" s="25">
        <v>2.7</v>
      </c>
      <c r="B17" s="25" t="s">
        <v>127</v>
      </c>
      <c r="C17" s="133">
        <v>1</v>
      </c>
      <c r="D17" s="133">
        <v>1</v>
      </c>
      <c r="E17" s="134">
        <v>5400</v>
      </c>
      <c r="F17" s="135">
        <v>5399.25</v>
      </c>
      <c r="G17" s="28">
        <f t="shared" si="0"/>
        <v>99.986111111111114</v>
      </c>
      <c r="H17" s="28">
        <f t="shared" si="1"/>
        <v>0.75</v>
      </c>
      <c r="I17" s="28">
        <f t="shared" si="2"/>
        <v>1.3888888888888888E-2</v>
      </c>
      <c r="J17" s="25"/>
      <c r="K17" s="81"/>
      <c r="L17" s="81"/>
    </row>
    <row r="18" spans="1:12" s="85" customFormat="1" x14ac:dyDescent="0.3">
      <c r="A18" s="25">
        <v>2.8</v>
      </c>
      <c r="B18" s="25" t="s">
        <v>35</v>
      </c>
      <c r="C18" s="133">
        <v>42</v>
      </c>
      <c r="D18" s="133">
        <v>41</v>
      </c>
      <c r="E18" s="134">
        <v>3795550</v>
      </c>
      <c r="F18" s="135">
        <v>3794828.25</v>
      </c>
      <c r="G18" s="28">
        <f t="shared" si="0"/>
        <v>99.980984310574229</v>
      </c>
      <c r="H18" s="28">
        <f t="shared" si="1"/>
        <v>721.75</v>
      </c>
      <c r="I18" s="28">
        <f t="shared" si="2"/>
        <v>1.9015689425774921E-2</v>
      </c>
      <c r="J18" s="25"/>
      <c r="K18" s="84"/>
      <c r="L18" s="84"/>
    </row>
    <row r="19" spans="1:12" s="84" customFormat="1" x14ac:dyDescent="0.3">
      <c r="A19" s="25">
        <v>2.9</v>
      </c>
      <c r="B19" s="25" t="s">
        <v>84</v>
      </c>
      <c r="C19" s="133">
        <v>5</v>
      </c>
      <c r="D19" s="133">
        <v>5</v>
      </c>
      <c r="E19" s="134">
        <v>2955500</v>
      </c>
      <c r="F19" s="135">
        <v>2954349.13</v>
      </c>
      <c r="G19" s="28">
        <f t="shared" si="0"/>
        <v>99.961060057519873</v>
      </c>
      <c r="H19" s="28">
        <f t="shared" si="1"/>
        <v>1150.8700000001118</v>
      </c>
      <c r="I19" s="28">
        <f t="shared" si="2"/>
        <v>3.893994248012559E-2</v>
      </c>
      <c r="J19" s="25"/>
    </row>
    <row r="20" spans="1:12" s="85" customFormat="1" x14ac:dyDescent="0.3">
      <c r="A20" s="136">
        <v>2.1</v>
      </c>
      <c r="B20" s="25" t="s">
        <v>87</v>
      </c>
      <c r="C20" s="133">
        <v>7</v>
      </c>
      <c r="D20" s="133">
        <v>7</v>
      </c>
      <c r="E20" s="134">
        <v>974700</v>
      </c>
      <c r="F20" s="135">
        <v>974015.5</v>
      </c>
      <c r="G20" s="28">
        <f t="shared" si="0"/>
        <v>99.929773263568279</v>
      </c>
      <c r="H20" s="28">
        <f t="shared" si="1"/>
        <v>684.5</v>
      </c>
      <c r="I20" s="28">
        <f t="shared" si="2"/>
        <v>7.0226736431722586E-2</v>
      </c>
      <c r="J20" s="25"/>
      <c r="K20" s="84"/>
      <c r="L20" s="84"/>
    </row>
    <row r="21" spans="1:12" s="85" customFormat="1" x14ac:dyDescent="0.3">
      <c r="A21" s="128">
        <v>2.11</v>
      </c>
      <c r="B21" s="128" t="s">
        <v>49</v>
      </c>
      <c r="C21" s="129">
        <v>3</v>
      </c>
      <c r="D21" s="129">
        <v>3</v>
      </c>
      <c r="E21" s="130">
        <v>750000</v>
      </c>
      <c r="F21" s="131">
        <v>745651</v>
      </c>
      <c r="G21" s="132">
        <f t="shared" si="0"/>
        <v>99.420133333333339</v>
      </c>
      <c r="H21" s="132">
        <f t="shared" si="1"/>
        <v>4349</v>
      </c>
      <c r="I21" s="132">
        <f t="shared" si="2"/>
        <v>0.57986666666666664</v>
      </c>
      <c r="J21" s="128"/>
      <c r="K21" s="84"/>
      <c r="L21" s="84"/>
    </row>
    <row r="22" spans="1:12" s="84" customFormat="1" x14ac:dyDescent="0.3">
      <c r="A22" s="122">
        <v>3</v>
      </c>
      <c r="B22" s="104" t="s">
        <v>27</v>
      </c>
      <c r="C22" s="105">
        <v>9</v>
      </c>
      <c r="D22" s="105">
        <v>9</v>
      </c>
      <c r="E22" s="106">
        <v>14311150</v>
      </c>
      <c r="F22" s="113">
        <v>14298549.1</v>
      </c>
      <c r="G22" s="107">
        <f t="shared" si="0"/>
        <v>99.911950472184273</v>
      </c>
      <c r="H22" s="107">
        <f t="shared" si="1"/>
        <v>12600.900000000373</v>
      </c>
      <c r="I22" s="107">
        <f t="shared" si="2"/>
        <v>8.8049527815726711E-2</v>
      </c>
      <c r="J22" s="104"/>
    </row>
    <row r="23" spans="1:12" s="81" customFormat="1" x14ac:dyDescent="0.3">
      <c r="A23" s="123">
        <v>3.1</v>
      </c>
      <c r="B23" s="123" t="s">
        <v>39</v>
      </c>
      <c r="C23" s="124">
        <v>2</v>
      </c>
      <c r="D23" s="124">
        <v>2</v>
      </c>
      <c r="E23" s="125">
        <v>162400</v>
      </c>
      <c r="F23" s="126">
        <v>162400</v>
      </c>
      <c r="G23" s="127">
        <f t="shared" si="0"/>
        <v>100</v>
      </c>
      <c r="H23" s="127">
        <f t="shared" si="1"/>
        <v>0</v>
      </c>
      <c r="I23" s="127">
        <f t="shared" si="2"/>
        <v>0</v>
      </c>
      <c r="J23" s="123"/>
      <c r="K23" s="85"/>
      <c r="L23" s="85"/>
    </row>
    <row r="24" spans="1:12" s="81" customFormat="1" x14ac:dyDescent="0.3">
      <c r="A24" s="25">
        <v>3.2</v>
      </c>
      <c r="B24" s="25" t="s">
        <v>160</v>
      </c>
      <c r="C24" s="133">
        <v>1</v>
      </c>
      <c r="D24" s="133">
        <v>1</v>
      </c>
      <c r="E24" s="134">
        <v>651400</v>
      </c>
      <c r="F24" s="135">
        <v>651400</v>
      </c>
      <c r="G24" s="28">
        <f t="shared" si="0"/>
        <v>100</v>
      </c>
      <c r="H24" s="28">
        <f t="shared" si="1"/>
        <v>0</v>
      </c>
      <c r="I24" s="28">
        <f t="shared" si="2"/>
        <v>0</v>
      </c>
      <c r="J24" s="25"/>
      <c r="K24" s="84"/>
      <c r="L24" s="84"/>
    </row>
    <row r="25" spans="1:12" s="84" customFormat="1" x14ac:dyDescent="0.3">
      <c r="A25" s="25">
        <v>3.3</v>
      </c>
      <c r="B25" s="25" t="s">
        <v>38</v>
      </c>
      <c r="C25" s="133">
        <v>5</v>
      </c>
      <c r="D25" s="133">
        <v>5</v>
      </c>
      <c r="E25" s="134">
        <v>13462350</v>
      </c>
      <c r="F25" s="135">
        <v>13459774.1</v>
      </c>
      <c r="G25" s="28">
        <f t="shared" si="0"/>
        <v>99.980865896370247</v>
      </c>
      <c r="H25" s="28">
        <f t="shared" si="1"/>
        <v>2575.9000000003725</v>
      </c>
      <c r="I25" s="28">
        <f t="shared" si="2"/>
        <v>1.9134103629755372E-2</v>
      </c>
      <c r="J25" s="25"/>
    </row>
    <row r="26" spans="1:12" s="84" customFormat="1" x14ac:dyDescent="0.3">
      <c r="A26" s="128">
        <v>3.4</v>
      </c>
      <c r="B26" s="128" t="s">
        <v>35</v>
      </c>
      <c r="C26" s="129">
        <v>1</v>
      </c>
      <c r="D26" s="129">
        <v>1</v>
      </c>
      <c r="E26" s="130">
        <v>35000</v>
      </c>
      <c r="F26" s="131">
        <v>24975</v>
      </c>
      <c r="G26" s="132">
        <f t="shared" si="0"/>
        <v>71.357142857142861</v>
      </c>
      <c r="H26" s="132">
        <f t="shared" si="1"/>
        <v>10025</v>
      </c>
      <c r="I26" s="132">
        <f t="shared" si="2"/>
        <v>28.642857142857142</v>
      </c>
      <c r="J26" s="128"/>
    </row>
    <row r="27" spans="1:12" s="84" customFormat="1" x14ac:dyDescent="0.3">
      <c r="A27" s="122">
        <v>4</v>
      </c>
      <c r="B27" s="104" t="s">
        <v>26</v>
      </c>
      <c r="C27" s="105">
        <v>7</v>
      </c>
      <c r="D27" s="105">
        <v>7</v>
      </c>
      <c r="E27" s="106">
        <v>4239160</v>
      </c>
      <c r="F27" s="113">
        <v>4224159.8499999996</v>
      </c>
      <c r="G27" s="107">
        <f t="shared" si="0"/>
        <v>99.646152775549865</v>
      </c>
      <c r="H27" s="107">
        <f t="shared" si="1"/>
        <v>15000.150000000373</v>
      </c>
      <c r="I27" s="107">
        <f t="shared" si="2"/>
        <v>0.35384722445013572</v>
      </c>
      <c r="J27" s="104"/>
    </row>
    <row r="28" spans="1:12" s="84" customFormat="1" x14ac:dyDescent="0.3">
      <c r="A28" s="123">
        <v>4.0999999999999996</v>
      </c>
      <c r="B28" s="123" t="s">
        <v>35</v>
      </c>
      <c r="C28" s="124">
        <v>4</v>
      </c>
      <c r="D28" s="124">
        <v>4</v>
      </c>
      <c r="E28" s="125">
        <v>340000</v>
      </c>
      <c r="F28" s="126">
        <v>340000</v>
      </c>
      <c r="G28" s="127">
        <f t="shared" si="0"/>
        <v>100</v>
      </c>
      <c r="H28" s="127">
        <f t="shared" si="1"/>
        <v>0</v>
      </c>
      <c r="I28" s="127">
        <f t="shared" si="2"/>
        <v>0</v>
      </c>
      <c r="J28" s="123"/>
      <c r="K28" s="85"/>
      <c r="L28" s="85"/>
    </row>
    <row r="29" spans="1:12" s="85" customFormat="1" x14ac:dyDescent="0.3">
      <c r="A29" s="25">
        <v>4.2</v>
      </c>
      <c r="B29" s="25" t="s">
        <v>131</v>
      </c>
      <c r="C29" s="133">
        <v>1</v>
      </c>
      <c r="D29" s="133">
        <v>1</v>
      </c>
      <c r="E29" s="134">
        <v>1200000</v>
      </c>
      <c r="F29" s="135">
        <v>1199999.8500000001</v>
      </c>
      <c r="G29" s="28">
        <f t="shared" si="0"/>
        <v>99.999987500000017</v>
      </c>
      <c r="H29" s="28">
        <f t="shared" si="1"/>
        <v>0.14999999990686774</v>
      </c>
      <c r="I29" s="28">
        <f t="shared" si="2"/>
        <v>1.2499999992238978E-5</v>
      </c>
      <c r="J29" s="25"/>
      <c r="K29" s="81"/>
      <c r="L29" s="81"/>
    </row>
    <row r="30" spans="1:12" s="84" customFormat="1" x14ac:dyDescent="0.3">
      <c r="A30" s="128">
        <v>4.3</v>
      </c>
      <c r="B30" s="128" t="s">
        <v>96</v>
      </c>
      <c r="C30" s="129">
        <v>2</v>
      </c>
      <c r="D30" s="129">
        <v>2</v>
      </c>
      <c r="E30" s="130">
        <v>2699160</v>
      </c>
      <c r="F30" s="131">
        <v>2684160</v>
      </c>
      <c r="G30" s="132">
        <f t="shared" si="0"/>
        <v>99.444271551149242</v>
      </c>
      <c r="H30" s="132">
        <f t="shared" si="1"/>
        <v>15000</v>
      </c>
      <c r="I30" s="132">
        <f t="shared" si="2"/>
        <v>0.55572844885075356</v>
      </c>
      <c r="J30" s="128"/>
    </row>
    <row r="31" spans="1:12" s="84" customFormat="1" x14ac:dyDescent="0.3">
      <c r="A31" s="122">
        <v>5</v>
      </c>
      <c r="B31" s="104" t="s">
        <v>18</v>
      </c>
      <c r="C31" s="105">
        <v>71</v>
      </c>
      <c r="D31" s="105">
        <v>70</v>
      </c>
      <c r="E31" s="106">
        <v>4689500</v>
      </c>
      <c r="F31" s="113">
        <v>4651133.5</v>
      </c>
      <c r="G31" s="107">
        <f t="shared" si="0"/>
        <v>99.181863738138389</v>
      </c>
      <c r="H31" s="107">
        <f t="shared" si="1"/>
        <v>38366.5</v>
      </c>
      <c r="I31" s="107">
        <f t="shared" si="2"/>
        <v>0.81813626186160571</v>
      </c>
      <c r="J31" s="104"/>
    </row>
    <row r="32" spans="1:12" s="84" customFormat="1" x14ac:dyDescent="0.3">
      <c r="A32" s="123">
        <v>5.0999999999999996</v>
      </c>
      <c r="B32" s="123" t="s">
        <v>49</v>
      </c>
      <c r="C32" s="124">
        <v>1</v>
      </c>
      <c r="D32" s="124">
        <v>1</v>
      </c>
      <c r="E32" s="125">
        <v>30000</v>
      </c>
      <c r="F32" s="126">
        <v>30000</v>
      </c>
      <c r="G32" s="127">
        <f t="shared" si="0"/>
        <v>100</v>
      </c>
      <c r="H32" s="127">
        <f t="shared" si="1"/>
        <v>0</v>
      </c>
      <c r="I32" s="127">
        <f t="shared" si="2"/>
        <v>0</v>
      </c>
      <c r="J32" s="123"/>
    </row>
    <row r="33" spans="1:12" s="80" customFormat="1" x14ac:dyDescent="0.3">
      <c r="A33" s="25">
        <v>5.2</v>
      </c>
      <c r="B33" s="25" t="s">
        <v>69</v>
      </c>
      <c r="C33" s="133">
        <v>4</v>
      </c>
      <c r="D33" s="133">
        <v>4</v>
      </c>
      <c r="E33" s="134">
        <v>160650</v>
      </c>
      <c r="F33" s="135">
        <v>160650</v>
      </c>
      <c r="G33" s="28">
        <f t="shared" si="0"/>
        <v>100</v>
      </c>
      <c r="H33" s="28">
        <f t="shared" si="1"/>
        <v>0</v>
      </c>
      <c r="I33" s="28">
        <f t="shared" si="2"/>
        <v>0</v>
      </c>
      <c r="J33" s="25"/>
    </row>
    <row r="34" spans="1:12" s="85" customFormat="1" x14ac:dyDescent="0.3">
      <c r="A34" s="25">
        <v>5.3</v>
      </c>
      <c r="B34" s="25" t="s">
        <v>71</v>
      </c>
      <c r="C34" s="133">
        <v>4</v>
      </c>
      <c r="D34" s="133">
        <v>4</v>
      </c>
      <c r="E34" s="134">
        <v>159600</v>
      </c>
      <c r="F34" s="135">
        <v>159600</v>
      </c>
      <c r="G34" s="28">
        <f t="shared" si="0"/>
        <v>100</v>
      </c>
      <c r="H34" s="28">
        <f t="shared" si="1"/>
        <v>0</v>
      </c>
      <c r="I34" s="28">
        <f t="shared" si="2"/>
        <v>0</v>
      </c>
      <c r="J34" s="25"/>
      <c r="K34" s="84"/>
      <c r="L34" s="84"/>
    </row>
    <row r="35" spans="1:12" s="80" customFormat="1" x14ac:dyDescent="0.3">
      <c r="A35" s="25">
        <v>5.4</v>
      </c>
      <c r="B35" s="25" t="s">
        <v>66</v>
      </c>
      <c r="C35" s="133">
        <v>6</v>
      </c>
      <c r="D35" s="133">
        <v>6</v>
      </c>
      <c r="E35" s="134">
        <v>133850</v>
      </c>
      <c r="F35" s="135">
        <v>133850</v>
      </c>
      <c r="G35" s="28">
        <f t="shared" si="0"/>
        <v>100</v>
      </c>
      <c r="H35" s="28">
        <f t="shared" si="1"/>
        <v>0</v>
      </c>
      <c r="I35" s="28">
        <f t="shared" si="2"/>
        <v>0</v>
      </c>
      <c r="J35" s="25"/>
    </row>
    <row r="36" spans="1:12" s="81" customFormat="1" x14ac:dyDescent="0.3">
      <c r="A36" s="25">
        <v>5.5</v>
      </c>
      <c r="B36" s="25" t="s">
        <v>45</v>
      </c>
      <c r="C36" s="133">
        <v>5</v>
      </c>
      <c r="D36" s="133">
        <v>5</v>
      </c>
      <c r="E36" s="134">
        <v>154325</v>
      </c>
      <c r="F36" s="135">
        <v>154325</v>
      </c>
      <c r="G36" s="28">
        <f t="shared" si="0"/>
        <v>100</v>
      </c>
      <c r="H36" s="28">
        <f t="shared" si="1"/>
        <v>0</v>
      </c>
      <c r="I36" s="28">
        <f t="shared" si="2"/>
        <v>0</v>
      </c>
      <c r="J36" s="25"/>
      <c r="K36" s="84"/>
      <c r="L36" s="84"/>
    </row>
    <row r="37" spans="1:12" s="81" customFormat="1" x14ac:dyDescent="0.3">
      <c r="A37" s="25">
        <v>5.6</v>
      </c>
      <c r="B37" s="25" t="s">
        <v>72</v>
      </c>
      <c r="C37" s="133">
        <v>4</v>
      </c>
      <c r="D37" s="133">
        <v>4</v>
      </c>
      <c r="E37" s="134">
        <v>130700</v>
      </c>
      <c r="F37" s="135">
        <v>130700</v>
      </c>
      <c r="G37" s="28">
        <f t="shared" si="0"/>
        <v>100</v>
      </c>
      <c r="H37" s="28">
        <f t="shared" si="1"/>
        <v>0</v>
      </c>
      <c r="I37" s="28">
        <f t="shared" si="2"/>
        <v>0</v>
      </c>
      <c r="J37" s="25"/>
      <c r="K37" s="84"/>
      <c r="L37" s="84"/>
    </row>
    <row r="38" spans="1:12" s="84" customFormat="1" x14ac:dyDescent="0.3">
      <c r="A38" s="25">
        <v>5.7</v>
      </c>
      <c r="B38" s="25" t="s">
        <v>67</v>
      </c>
      <c r="C38" s="133">
        <v>1</v>
      </c>
      <c r="D38" s="133">
        <v>1</v>
      </c>
      <c r="E38" s="134">
        <v>30000</v>
      </c>
      <c r="F38" s="135">
        <v>30000</v>
      </c>
      <c r="G38" s="28">
        <f t="shared" si="0"/>
        <v>100</v>
      </c>
      <c r="H38" s="28">
        <f t="shared" si="1"/>
        <v>0</v>
      </c>
      <c r="I38" s="28">
        <f t="shared" si="2"/>
        <v>0</v>
      </c>
      <c r="J38" s="25"/>
    </row>
    <row r="39" spans="1:12" s="84" customFormat="1" x14ac:dyDescent="0.3">
      <c r="A39" s="25">
        <v>5.8</v>
      </c>
      <c r="B39" s="25" t="s">
        <v>74</v>
      </c>
      <c r="C39" s="133">
        <v>5</v>
      </c>
      <c r="D39" s="133">
        <v>5</v>
      </c>
      <c r="E39" s="134">
        <v>114450</v>
      </c>
      <c r="F39" s="135">
        <v>114450</v>
      </c>
      <c r="G39" s="28">
        <f t="shared" ref="G39:G70" si="3">F39*100/E39</f>
        <v>100</v>
      </c>
      <c r="H39" s="28">
        <f t="shared" ref="H39:H70" si="4">E39-F39</f>
        <v>0</v>
      </c>
      <c r="I39" s="28">
        <f t="shared" ref="I39:I70" si="5">H39*100/E39</f>
        <v>0</v>
      </c>
      <c r="J39" s="25"/>
    </row>
    <row r="40" spans="1:12" s="84" customFormat="1" x14ac:dyDescent="0.3">
      <c r="A40" s="25">
        <v>5.9</v>
      </c>
      <c r="B40" s="25" t="s">
        <v>70</v>
      </c>
      <c r="C40" s="133">
        <v>4</v>
      </c>
      <c r="D40" s="133">
        <v>4</v>
      </c>
      <c r="E40" s="134">
        <v>156975</v>
      </c>
      <c r="F40" s="135">
        <v>156775</v>
      </c>
      <c r="G40" s="28">
        <f t="shared" si="3"/>
        <v>99.872591176938997</v>
      </c>
      <c r="H40" s="28">
        <f t="shared" si="4"/>
        <v>200</v>
      </c>
      <c r="I40" s="28">
        <f t="shared" si="5"/>
        <v>0.12740882306099696</v>
      </c>
      <c r="J40" s="25"/>
    </row>
    <row r="41" spans="1:12" s="84" customFormat="1" x14ac:dyDescent="0.3">
      <c r="A41" s="136">
        <v>5.0999999999999996</v>
      </c>
      <c r="B41" s="25" t="s">
        <v>35</v>
      </c>
      <c r="C41" s="133">
        <v>18</v>
      </c>
      <c r="D41" s="133">
        <v>18</v>
      </c>
      <c r="E41" s="134">
        <v>3052250</v>
      </c>
      <c r="F41" s="135">
        <v>3025521.3</v>
      </c>
      <c r="G41" s="28">
        <f t="shared" si="3"/>
        <v>99.124295192071429</v>
      </c>
      <c r="H41" s="28">
        <f t="shared" si="4"/>
        <v>26728.700000000186</v>
      </c>
      <c r="I41" s="28">
        <f t="shared" si="5"/>
        <v>0.87570480792858341</v>
      </c>
      <c r="J41" s="25"/>
    </row>
    <row r="42" spans="1:12" s="85" customFormat="1" x14ac:dyDescent="0.3">
      <c r="A42" s="25">
        <v>5.1100000000000003</v>
      </c>
      <c r="B42" s="25" t="s">
        <v>68</v>
      </c>
      <c r="C42" s="133">
        <v>3</v>
      </c>
      <c r="D42" s="133">
        <v>3</v>
      </c>
      <c r="E42" s="134">
        <v>300000</v>
      </c>
      <c r="F42" s="135">
        <v>296638.2</v>
      </c>
      <c r="G42" s="28">
        <f t="shared" si="3"/>
        <v>98.879400000000004</v>
      </c>
      <c r="H42" s="28">
        <f t="shared" si="4"/>
        <v>3361.7999999999884</v>
      </c>
      <c r="I42" s="28">
        <f t="shared" si="5"/>
        <v>1.120599999999996</v>
      </c>
      <c r="J42" s="25"/>
    </row>
    <row r="43" spans="1:12" s="84" customFormat="1" x14ac:dyDescent="0.3">
      <c r="A43" s="25">
        <v>5.12</v>
      </c>
      <c r="B43" s="25" t="s">
        <v>73</v>
      </c>
      <c r="C43" s="133">
        <v>11</v>
      </c>
      <c r="D43" s="133">
        <v>10</v>
      </c>
      <c r="E43" s="134">
        <v>111825</v>
      </c>
      <c r="F43" s="135">
        <v>108749</v>
      </c>
      <c r="G43" s="28">
        <f t="shared" si="3"/>
        <v>97.249273418287501</v>
      </c>
      <c r="H43" s="28">
        <f t="shared" si="4"/>
        <v>3076</v>
      </c>
      <c r="I43" s="28">
        <f t="shared" si="5"/>
        <v>2.7507265817124971</v>
      </c>
      <c r="J43" s="25"/>
    </row>
    <row r="44" spans="1:12" s="85" customFormat="1" x14ac:dyDescent="0.3">
      <c r="A44" s="128">
        <v>5.13</v>
      </c>
      <c r="B44" s="128" t="s">
        <v>163</v>
      </c>
      <c r="C44" s="129">
        <v>5</v>
      </c>
      <c r="D44" s="129">
        <v>5</v>
      </c>
      <c r="E44" s="130">
        <v>154875</v>
      </c>
      <c r="F44" s="131">
        <v>149875</v>
      </c>
      <c r="G44" s="132">
        <f t="shared" si="3"/>
        <v>96.771589991928977</v>
      </c>
      <c r="H44" s="132">
        <f t="shared" si="4"/>
        <v>5000</v>
      </c>
      <c r="I44" s="132">
        <f t="shared" si="5"/>
        <v>3.228410008071025</v>
      </c>
      <c r="J44" s="128"/>
    </row>
    <row r="45" spans="1:12" s="84" customFormat="1" x14ac:dyDescent="0.3">
      <c r="A45" s="122">
        <v>6</v>
      </c>
      <c r="B45" s="104" t="s">
        <v>25</v>
      </c>
      <c r="C45" s="105">
        <v>27</v>
      </c>
      <c r="D45" s="105">
        <v>27</v>
      </c>
      <c r="E45" s="106">
        <v>4226050</v>
      </c>
      <c r="F45" s="113">
        <v>4179720.45</v>
      </c>
      <c r="G45" s="107">
        <f t="shared" si="3"/>
        <v>98.903715053063735</v>
      </c>
      <c r="H45" s="107">
        <f t="shared" si="4"/>
        <v>46329.549999999814</v>
      </c>
      <c r="I45" s="107">
        <f t="shared" si="5"/>
        <v>1.0962849469362599</v>
      </c>
      <c r="J45" s="104"/>
    </row>
    <row r="46" spans="1:12" s="84" customFormat="1" x14ac:dyDescent="0.3">
      <c r="A46" s="123">
        <v>6.1</v>
      </c>
      <c r="B46" s="123" t="s">
        <v>128</v>
      </c>
      <c r="C46" s="124">
        <v>3</v>
      </c>
      <c r="D46" s="124">
        <v>3</v>
      </c>
      <c r="E46" s="125">
        <v>191452</v>
      </c>
      <c r="F46" s="126">
        <v>191452</v>
      </c>
      <c r="G46" s="127">
        <f t="shared" si="3"/>
        <v>100</v>
      </c>
      <c r="H46" s="127">
        <f t="shared" si="4"/>
        <v>0</v>
      </c>
      <c r="I46" s="127">
        <f t="shared" si="5"/>
        <v>0</v>
      </c>
      <c r="J46" s="123"/>
    </row>
    <row r="47" spans="1:12" s="85" customFormat="1" x14ac:dyDescent="0.3">
      <c r="A47" s="25">
        <v>6.2</v>
      </c>
      <c r="B47" s="25" t="s">
        <v>107</v>
      </c>
      <c r="C47" s="133">
        <v>1</v>
      </c>
      <c r="D47" s="133">
        <v>1</v>
      </c>
      <c r="E47" s="134">
        <v>135000</v>
      </c>
      <c r="F47" s="135">
        <v>135000</v>
      </c>
      <c r="G47" s="28">
        <f t="shared" si="3"/>
        <v>100</v>
      </c>
      <c r="H47" s="28">
        <f t="shared" si="4"/>
        <v>0</v>
      </c>
      <c r="I47" s="28">
        <f t="shared" si="5"/>
        <v>0</v>
      </c>
      <c r="J47" s="25"/>
      <c r="K47" s="84"/>
      <c r="L47" s="84"/>
    </row>
    <row r="48" spans="1:12" s="85" customFormat="1" x14ac:dyDescent="0.3">
      <c r="A48" s="25">
        <v>6.3</v>
      </c>
      <c r="B48" s="25" t="s">
        <v>65</v>
      </c>
      <c r="C48" s="133">
        <v>1</v>
      </c>
      <c r="D48" s="133">
        <v>1</v>
      </c>
      <c r="E48" s="134">
        <v>130000</v>
      </c>
      <c r="F48" s="135">
        <v>130000</v>
      </c>
      <c r="G48" s="28">
        <f t="shared" si="3"/>
        <v>100</v>
      </c>
      <c r="H48" s="28">
        <f t="shared" si="4"/>
        <v>0</v>
      </c>
      <c r="I48" s="28">
        <f t="shared" si="5"/>
        <v>0</v>
      </c>
      <c r="J48" s="25"/>
    </row>
    <row r="49" spans="1:12" s="84" customFormat="1" x14ac:dyDescent="0.3">
      <c r="A49" s="25">
        <v>6.4</v>
      </c>
      <c r="B49" s="25" t="s">
        <v>130</v>
      </c>
      <c r="C49" s="133">
        <v>1</v>
      </c>
      <c r="D49" s="133">
        <v>1</v>
      </c>
      <c r="E49" s="134">
        <v>2000000</v>
      </c>
      <c r="F49" s="135">
        <v>1999998.95</v>
      </c>
      <c r="G49" s="28">
        <f t="shared" si="3"/>
        <v>99.999947500000005</v>
      </c>
      <c r="H49" s="28">
        <f t="shared" si="4"/>
        <v>1.0500000000465661</v>
      </c>
      <c r="I49" s="28">
        <f t="shared" si="5"/>
        <v>5.2500000002328306E-5</v>
      </c>
      <c r="J49" s="25"/>
    </row>
    <row r="50" spans="1:12" s="86" customFormat="1" x14ac:dyDescent="0.3">
      <c r="A50" s="25">
        <v>6.5</v>
      </c>
      <c r="B50" s="25" t="s">
        <v>129</v>
      </c>
      <c r="C50" s="133">
        <v>8</v>
      </c>
      <c r="D50" s="133">
        <v>8</v>
      </c>
      <c r="E50" s="134">
        <v>370000</v>
      </c>
      <c r="F50" s="135">
        <v>368125</v>
      </c>
      <c r="G50" s="28">
        <f t="shared" si="3"/>
        <v>99.493243243243242</v>
      </c>
      <c r="H50" s="28">
        <f t="shared" si="4"/>
        <v>1875</v>
      </c>
      <c r="I50" s="28">
        <f t="shared" si="5"/>
        <v>0.5067567567567568</v>
      </c>
      <c r="J50" s="25"/>
      <c r="K50" s="82"/>
      <c r="L50" s="82"/>
    </row>
    <row r="51" spans="1:12" s="84" customFormat="1" x14ac:dyDescent="0.3">
      <c r="A51" s="25">
        <v>6.6</v>
      </c>
      <c r="B51" s="25" t="s">
        <v>35</v>
      </c>
      <c r="C51" s="133">
        <v>5</v>
      </c>
      <c r="D51" s="133">
        <v>5</v>
      </c>
      <c r="E51" s="134">
        <v>726050</v>
      </c>
      <c r="F51" s="135">
        <v>721050</v>
      </c>
      <c r="G51" s="28">
        <f t="shared" si="3"/>
        <v>99.311342194063769</v>
      </c>
      <c r="H51" s="28">
        <f t="shared" si="4"/>
        <v>5000</v>
      </c>
      <c r="I51" s="28">
        <f t="shared" si="5"/>
        <v>0.68865780593623027</v>
      </c>
      <c r="J51" s="25"/>
    </row>
    <row r="52" spans="1:12" s="80" customFormat="1" x14ac:dyDescent="0.3">
      <c r="A52" s="128">
        <v>6.7</v>
      </c>
      <c r="B52" s="128" t="s">
        <v>64</v>
      </c>
      <c r="C52" s="129">
        <v>8</v>
      </c>
      <c r="D52" s="129">
        <v>8</v>
      </c>
      <c r="E52" s="130">
        <v>673548</v>
      </c>
      <c r="F52" s="131">
        <v>634094.5</v>
      </c>
      <c r="G52" s="132">
        <f t="shared" si="3"/>
        <v>94.142436767683961</v>
      </c>
      <c r="H52" s="132">
        <f t="shared" si="4"/>
        <v>39453.5</v>
      </c>
      <c r="I52" s="132">
        <f t="shared" si="5"/>
        <v>5.8575632323160338</v>
      </c>
      <c r="J52" s="128"/>
    </row>
    <row r="53" spans="1:12" s="84" customFormat="1" x14ac:dyDescent="0.3">
      <c r="A53" s="122">
        <v>7</v>
      </c>
      <c r="B53" s="104" t="s">
        <v>21</v>
      </c>
      <c r="C53" s="105">
        <v>1</v>
      </c>
      <c r="D53" s="105">
        <v>1</v>
      </c>
      <c r="E53" s="106">
        <v>35000</v>
      </c>
      <c r="F53" s="113">
        <v>34590</v>
      </c>
      <c r="G53" s="107">
        <f t="shared" si="3"/>
        <v>98.828571428571422</v>
      </c>
      <c r="H53" s="107">
        <f t="shared" si="4"/>
        <v>410</v>
      </c>
      <c r="I53" s="107">
        <f t="shared" si="5"/>
        <v>1.1714285714285715</v>
      </c>
      <c r="J53" s="104"/>
    </row>
    <row r="54" spans="1:12" s="85" customFormat="1" x14ac:dyDescent="0.3">
      <c r="A54" s="4">
        <v>7.1</v>
      </c>
      <c r="B54" s="4" t="s">
        <v>35</v>
      </c>
      <c r="C54" s="102">
        <v>1</v>
      </c>
      <c r="D54" s="102">
        <v>1</v>
      </c>
      <c r="E54" s="103">
        <v>35000</v>
      </c>
      <c r="F54" s="112">
        <v>34590</v>
      </c>
      <c r="G54" s="10">
        <f t="shared" si="3"/>
        <v>98.828571428571422</v>
      </c>
      <c r="H54" s="10">
        <f t="shared" si="4"/>
        <v>410</v>
      </c>
      <c r="I54" s="10">
        <f t="shared" si="5"/>
        <v>1.1714285714285715</v>
      </c>
      <c r="J54" s="4"/>
      <c r="K54" s="84"/>
      <c r="L54" s="84"/>
    </row>
    <row r="55" spans="1:12" s="84" customFormat="1" x14ac:dyDescent="0.3">
      <c r="A55" s="122">
        <v>8</v>
      </c>
      <c r="B55" s="104" t="s">
        <v>19</v>
      </c>
      <c r="C55" s="105">
        <v>37</v>
      </c>
      <c r="D55" s="105">
        <v>37</v>
      </c>
      <c r="E55" s="106">
        <v>4602700</v>
      </c>
      <c r="F55" s="113">
        <v>4538734.0999999996</v>
      </c>
      <c r="G55" s="107">
        <f t="shared" si="3"/>
        <v>98.610252677776074</v>
      </c>
      <c r="H55" s="107">
        <f t="shared" si="4"/>
        <v>63965.900000000373</v>
      </c>
      <c r="I55" s="107">
        <f t="shared" si="5"/>
        <v>1.3897473222239201</v>
      </c>
      <c r="J55" s="104"/>
      <c r="K55" s="81"/>
      <c r="L55" s="81"/>
    </row>
    <row r="56" spans="1:12" s="84" customFormat="1" x14ac:dyDescent="0.3">
      <c r="A56" s="123">
        <v>8.1</v>
      </c>
      <c r="B56" s="123" t="s">
        <v>79</v>
      </c>
      <c r="C56" s="124">
        <v>1</v>
      </c>
      <c r="D56" s="124">
        <v>1</v>
      </c>
      <c r="E56" s="125">
        <v>25660</v>
      </c>
      <c r="F56" s="126">
        <v>25660</v>
      </c>
      <c r="G56" s="127">
        <f t="shared" si="3"/>
        <v>100</v>
      </c>
      <c r="H56" s="127">
        <f t="shared" si="4"/>
        <v>0</v>
      </c>
      <c r="I56" s="127">
        <f t="shared" si="5"/>
        <v>0</v>
      </c>
      <c r="J56" s="123"/>
    </row>
    <row r="57" spans="1:12" s="84" customFormat="1" x14ac:dyDescent="0.3">
      <c r="A57" s="25">
        <v>8.1999999999999993</v>
      </c>
      <c r="B57" s="25" t="s">
        <v>80</v>
      </c>
      <c r="C57" s="133">
        <v>1</v>
      </c>
      <c r="D57" s="133">
        <v>1</v>
      </c>
      <c r="E57" s="134">
        <v>302826</v>
      </c>
      <c r="F57" s="135">
        <v>302825.90000000002</v>
      </c>
      <c r="G57" s="28">
        <f t="shared" si="3"/>
        <v>99.999966977736406</v>
      </c>
      <c r="H57" s="28">
        <f t="shared" si="4"/>
        <v>9.9999999976716936E-2</v>
      </c>
      <c r="I57" s="28">
        <f t="shared" si="5"/>
        <v>3.3022263602437353E-5</v>
      </c>
      <c r="J57" s="25"/>
      <c r="K57" s="85"/>
      <c r="L57" s="85"/>
    </row>
    <row r="58" spans="1:12" s="85" customFormat="1" x14ac:dyDescent="0.3">
      <c r="A58" s="25">
        <v>8.3000000000000007</v>
      </c>
      <c r="B58" s="25" t="s">
        <v>81</v>
      </c>
      <c r="C58" s="133">
        <v>2</v>
      </c>
      <c r="D58" s="133">
        <v>2</v>
      </c>
      <c r="E58" s="134">
        <v>759346</v>
      </c>
      <c r="F58" s="135">
        <v>759345.4</v>
      </c>
      <c r="G58" s="28">
        <f t="shared" si="3"/>
        <v>99.999920984636773</v>
      </c>
      <c r="H58" s="28">
        <f t="shared" si="4"/>
        <v>0.59999999997671694</v>
      </c>
      <c r="I58" s="28">
        <f t="shared" si="5"/>
        <v>7.90153632173893E-5</v>
      </c>
      <c r="J58" s="25"/>
      <c r="K58" s="84"/>
      <c r="L58" s="84"/>
    </row>
    <row r="59" spans="1:12" s="81" customFormat="1" x14ac:dyDescent="0.3">
      <c r="A59" s="25">
        <v>8.4</v>
      </c>
      <c r="B59" s="25" t="s">
        <v>78</v>
      </c>
      <c r="C59" s="133">
        <v>1</v>
      </c>
      <c r="D59" s="133">
        <v>1</v>
      </c>
      <c r="E59" s="134">
        <v>255980</v>
      </c>
      <c r="F59" s="135">
        <v>255959.85</v>
      </c>
      <c r="G59" s="28">
        <f t="shared" si="3"/>
        <v>99.992128291272749</v>
      </c>
      <c r="H59" s="28">
        <f t="shared" si="4"/>
        <v>20.149999999994179</v>
      </c>
      <c r="I59" s="28">
        <f t="shared" si="5"/>
        <v>7.8717087272420425E-3</v>
      </c>
      <c r="J59" s="25"/>
      <c r="K59" s="84"/>
      <c r="L59" s="84"/>
    </row>
    <row r="60" spans="1:12" s="84" customFormat="1" x14ac:dyDescent="0.3">
      <c r="A60" s="25">
        <v>8.5</v>
      </c>
      <c r="B60" s="25" t="s">
        <v>35</v>
      </c>
      <c r="C60" s="133">
        <v>28</v>
      </c>
      <c r="D60" s="133">
        <v>28</v>
      </c>
      <c r="E60" s="134">
        <v>2531600</v>
      </c>
      <c r="F60" s="135">
        <v>2510432.9</v>
      </c>
      <c r="G60" s="28">
        <f t="shared" si="3"/>
        <v>99.163884499920997</v>
      </c>
      <c r="H60" s="28">
        <f t="shared" si="4"/>
        <v>21167.100000000093</v>
      </c>
      <c r="I60" s="28">
        <f t="shared" si="5"/>
        <v>0.83611550007900515</v>
      </c>
      <c r="J60" s="25"/>
      <c r="K60" s="81"/>
      <c r="L60" s="81"/>
    </row>
    <row r="61" spans="1:12" s="84" customFormat="1" x14ac:dyDescent="0.3">
      <c r="A61" s="25">
        <v>8.6</v>
      </c>
      <c r="B61" s="25" t="s">
        <v>110</v>
      </c>
      <c r="C61" s="133">
        <v>2</v>
      </c>
      <c r="D61" s="133">
        <v>2</v>
      </c>
      <c r="E61" s="134">
        <v>324078</v>
      </c>
      <c r="F61" s="135">
        <v>314719.75</v>
      </c>
      <c r="G61" s="28">
        <f t="shared" si="3"/>
        <v>97.112346410432053</v>
      </c>
      <c r="H61" s="28">
        <f t="shared" si="4"/>
        <v>9358.25</v>
      </c>
      <c r="I61" s="28">
        <f t="shared" si="5"/>
        <v>2.8876535895679436</v>
      </c>
      <c r="J61" s="25"/>
      <c r="K61" s="85"/>
      <c r="L61" s="85"/>
    </row>
    <row r="62" spans="1:12" s="85" customFormat="1" x14ac:dyDescent="0.3">
      <c r="A62" s="128">
        <v>8.6999999999999993</v>
      </c>
      <c r="B62" s="128" t="s">
        <v>82</v>
      </c>
      <c r="C62" s="129">
        <v>2</v>
      </c>
      <c r="D62" s="129">
        <v>2</v>
      </c>
      <c r="E62" s="130">
        <v>403210</v>
      </c>
      <c r="F62" s="131">
        <v>369790.3</v>
      </c>
      <c r="G62" s="132">
        <f t="shared" si="3"/>
        <v>91.711589494308171</v>
      </c>
      <c r="H62" s="132">
        <f t="shared" si="4"/>
        <v>33419.700000000012</v>
      </c>
      <c r="I62" s="132">
        <f t="shared" si="5"/>
        <v>8.2884105056918251</v>
      </c>
      <c r="J62" s="128"/>
      <c r="K62" s="84"/>
      <c r="L62" s="84"/>
    </row>
    <row r="63" spans="1:12" s="84" customFormat="1" x14ac:dyDescent="0.3">
      <c r="A63" s="122">
        <v>9</v>
      </c>
      <c r="B63" s="104" t="s">
        <v>22</v>
      </c>
      <c r="C63" s="105">
        <v>57</v>
      </c>
      <c r="D63" s="105">
        <v>54</v>
      </c>
      <c r="E63" s="106">
        <v>4652468</v>
      </c>
      <c r="F63" s="113">
        <v>4585992.09</v>
      </c>
      <c r="G63" s="107">
        <f t="shared" si="3"/>
        <v>98.571168893585082</v>
      </c>
      <c r="H63" s="107">
        <f t="shared" si="4"/>
        <v>66475.910000000149</v>
      </c>
      <c r="I63" s="107">
        <f t="shared" si="5"/>
        <v>1.4288311064149211</v>
      </c>
      <c r="J63" s="104"/>
    </row>
    <row r="64" spans="1:12" s="84" customFormat="1" x14ac:dyDescent="0.3">
      <c r="A64" s="123">
        <v>9.1</v>
      </c>
      <c r="B64" s="123" t="s">
        <v>50</v>
      </c>
      <c r="C64" s="124">
        <v>2</v>
      </c>
      <c r="D64" s="124">
        <v>2</v>
      </c>
      <c r="E64" s="125">
        <v>651680</v>
      </c>
      <c r="F64" s="126">
        <v>651680</v>
      </c>
      <c r="G64" s="127">
        <f t="shared" si="3"/>
        <v>100</v>
      </c>
      <c r="H64" s="127">
        <f t="shared" si="4"/>
        <v>0</v>
      </c>
      <c r="I64" s="127">
        <f t="shared" si="5"/>
        <v>0</v>
      </c>
      <c r="J64" s="123"/>
    </row>
    <row r="65" spans="1:12" s="64" customFormat="1" x14ac:dyDescent="0.3">
      <c r="A65" s="25">
        <v>9.1999999999999993</v>
      </c>
      <c r="B65" s="25" t="s">
        <v>43</v>
      </c>
      <c r="C65" s="133">
        <v>2</v>
      </c>
      <c r="D65" s="133">
        <v>2</v>
      </c>
      <c r="E65" s="134">
        <v>142240</v>
      </c>
      <c r="F65" s="135">
        <v>142240</v>
      </c>
      <c r="G65" s="28">
        <f t="shared" si="3"/>
        <v>100</v>
      </c>
      <c r="H65" s="28">
        <f t="shared" si="4"/>
        <v>0</v>
      </c>
      <c r="I65" s="28">
        <f t="shared" si="5"/>
        <v>0</v>
      </c>
      <c r="J65" s="25"/>
      <c r="K65" s="108"/>
      <c r="L65" s="108"/>
    </row>
    <row r="66" spans="1:12" s="82" customFormat="1" x14ac:dyDescent="0.3">
      <c r="A66" s="25">
        <v>9.3000000000000007</v>
      </c>
      <c r="B66" s="25" t="s">
        <v>52</v>
      </c>
      <c r="C66" s="133">
        <v>2</v>
      </c>
      <c r="D66" s="133">
        <v>2</v>
      </c>
      <c r="E66" s="134">
        <v>90720</v>
      </c>
      <c r="F66" s="135">
        <v>90720</v>
      </c>
      <c r="G66" s="28">
        <f t="shared" si="3"/>
        <v>100</v>
      </c>
      <c r="H66" s="28">
        <f t="shared" si="4"/>
        <v>0</v>
      </c>
      <c r="I66" s="28">
        <f t="shared" si="5"/>
        <v>0</v>
      </c>
      <c r="J66" s="25"/>
    </row>
    <row r="67" spans="1:12" s="87" customFormat="1" x14ac:dyDescent="0.3">
      <c r="A67" s="25">
        <v>9.4</v>
      </c>
      <c r="B67" s="25" t="s">
        <v>48</v>
      </c>
      <c r="C67" s="133">
        <v>2</v>
      </c>
      <c r="D67" s="133">
        <v>2</v>
      </c>
      <c r="E67" s="134">
        <v>161600</v>
      </c>
      <c r="F67" s="135">
        <v>161575</v>
      </c>
      <c r="G67" s="28">
        <f t="shared" si="3"/>
        <v>99.984529702970292</v>
      </c>
      <c r="H67" s="28">
        <f t="shared" si="4"/>
        <v>25</v>
      </c>
      <c r="I67" s="28">
        <f t="shared" si="5"/>
        <v>1.547029702970297E-2</v>
      </c>
      <c r="J67" s="25"/>
      <c r="K67" s="109"/>
      <c r="L67" s="109"/>
    </row>
    <row r="68" spans="1:12" s="81" customFormat="1" x14ac:dyDescent="0.3">
      <c r="A68" s="25">
        <v>9.5</v>
      </c>
      <c r="B68" s="25" t="s">
        <v>45</v>
      </c>
      <c r="C68" s="133">
        <v>3</v>
      </c>
      <c r="D68" s="133">
        <v>2</v>
      </c>
      <c r="E68" s="134">
        <v>83440</v>
      </c>
      <c r="F68" s="135">
        <v>83382</v>
      </c>
      <c r="G68" s="28">
        <f t="shared" si="3"/>
        <v>99.930488974113132</v>
      </c>
      <c r="H68" s="28">
        <f t="shared" si="4"/>
        <v>58</v>
      </c>
      <c r="I68" s="28">
        <f t="shared" si="5"/>
        <v>6.9511025886864808E-2</v>
      </c>
      <c r="J68" s="25"/>
      <c r="K68" s="85"/>
      <c r="L68" s="85"/>
    </row>
    <row r="69" spans="1:12" s="84" customFormat="1" x14ac:dyDescent="0.3">
      <c r="A69" s="25">
        <v>9.6</v>
      </c>
      <c r="B69" s="25" t="s">
        <v>42</v>
      </c>
      <c r="C69" s="133">
        <v>11</v>
      </c>
      <c r="D69" s="133">
        <v>11</v>
      </c>
      <c r="E69" s="134">
        <v>1289574</v>
      </c>
      <c r="F69" s="135">
        <v>1288602.53</v>
      </c>
      <c r="G69" s="28">
        <f t="shared" si="3"/>
        <v>99.924667370775154</v>
      </c>
      <c r="H69" s="28">
        <f t="shared" si="4"/>
        <v>971.46999999997206</v>
      </c>
      <c r="I69" s="28">
        <f t="shared" si="5"/>
        <v>7.5332629224842629E-2</v>
      </c>
      <c r="J69" s="25"/>
      <c r="K69" s="85"/>
      <c r="L69" s="85"/>
    </row>
    <row r="70" spans="1:12" s="82" customFormat="1" x14ac:dyDescent="0.3">
      <c r="A70" s="25">
        <v>9.7000000000000099</v>
      </c>
      <c r="B70" s="25" t="s">
        <v>99</v>
      </c>
      <c r="C70" s="133">
        <v>4</v>
      </c>
      <c r="D70" s="133">
        <v>4</v>
      </c>
      <c r="E70" s="134">
        <v>137760</v>
      </c>
      <c r="F70" s="135">
        <v>137500</v>
      </c>
      <c r="G70" s="28">
        <f t="shared" si="3"/>
        <v>99.811265969802548</v>
      </c>
      <c r="H70" s="28">
        <f t="shared" si="4"/>
        <v>260</v>
      </c>
      <c r="I70" s="28">
        <f t="shared" si="5"/>
        <v>0.18873403019744484</v>
      </c>
      <c r="J70" s="25"/>
    </row>
    <row r="71" spans="1:12" s="84" customFormat="1" x14ac:dyDescent="0.3">
      <c r="A71" s="25">
        <v>9.8000000000000096</v>
      </c>
      <c r="B71" s="25" t="s">
        <v>47</v>
      </c>
      <c r="C71" s="133">
        <v>1</v>
      </c>
      <c r="D71" s="133">
        <v>1</v>
      </c>
      <c r="E71" s="134">
        <v>48726</v>
      </c>
      <c r="F71" s="135">
        <v>48515</v>
      </c>
      <c r="G71" s="28">
        <f t="shared" ref="G71:G86" si="6">F71*100/E71</f>
        <v>99.566966301358619</v>
      </c>
      <c r="H71" s="28">
        <f t="shared" ref="H71:H86" si="7">E71-F71</f>
        <v>211</v>
      </c>
      <c r="I71" s="28">
        <f t="shared" ref="I71:I86" si="8">H71*100/E71</f>
        <v>0.43303369864138241</v>
      </c>
      <c r="J71" s="25"/>
    </row>
    <row r="72" spans="1:12" s="85" customFormat="1" x14ac:dyDescent="0.3">
      <c r="A72" s="25">
        <v>9.9000000000000092</v>
      </c>
      <c r="B72" s="25" t="s">
        <v>46</v>
      </c>
      <c r="C72" s="133">
        <v>7</v>
      </c>
      <c r="D72" s="133">
        <v>7</v>
      </c>
      <c r="E72" s="134">
        <v>222988</v>
      </c>
      <c r="F72" s="135">
        <v>221400</v>
      </c>
      <c r="G72" s="28">
        <f t="shared" si="6"/>
        <v>99.287854054926726</v>
      </c>
      <c r="H72" s="28">
        <f t="shared" si="7"/>
        <v>1588</v>
      </c>
      <c r="I72" s="28">
        <f t="shared" si="8"/>
        <v>0.71214594507327744</v>
      </c>
      <c r="J72" s="25"/>
      <c r="K72" s="84"/>
      <c r="L72" s="84"/>
    </row>
    <row r="73" spans="1:12" s="84" customFormat="1" x14ac:dyDescent="0.3">
      <c r="A73" s="136">
        <v>9.1</v>
      </c>
      <c r="B73" s="25" t="s">
        <v>35</v>
      </c>
      <c r="C73" s="133">
        <v>16</v>
      </c>
      <c r="D73" s="133">
        <v>15</v>
      </c>
      <c r="E73" s="134">
        <v>1626060</v>
      </c>
      <c r="F73" s="135">
        <v>1613595.56</v>
      </c>
      <c r="G73" s="28">
        <f t="shared" si="6"/>
        <v>99.233457559991635</v>
      </c>
      <c r="H73" s="28">
        <f t="shared" si="7"/>
        <v>12464.439999999944</v>
      </c>
      <c r="I73" s="28">
        <f t="shared" si="8"/>
        <v>0.76654244000836036</v>
      </c>
      <c r="J73" s="25"/>
      <c r="K73" s="81"/>
      <c r="L73" s="81"/>
    </row>
    <row r="74" spans="1:12" s="84" customFormat="1" x14ac:dyDescent="0.3">
      <c r="A74" s="25">
        <v>9.11</v>
      </c>
      <c r="B74" s="25" t="s">
        <v>126</v>
      </c>
      <c r="C74" s="133">
        <v>2</v>
      </c>
      <c r="D74" s="133">
        <v>2</v>
      </c>
      <c r="E74" s="134">
        <v>53670</v>
      </c>
      <c r="F74" s="135">
        <v>50670</v>
      </c>
      <c r="G74" s="28">
        <f t="shared" si="6"/>
        <v>94.410285075461147</v>
      </c>
      <c r="H74" s="28">
        <f t="shared" si="7"/>
        <v>3000</v>
      </c>
      <c r="I74" s="28">
        <f t="shared" si="8"/>
        <v>5.5897149245388489</v>
      </c>
      <c r="J74" s="25"/>
      <c r="K74" s="85"/>
      <c r="L74" s="85"/>
    </row>
    <row r="75" spans="1:12" s="85" customFormat="1" x14ac:dyDescent="0.3">
      <c r="A75" s="128">
        <v>9.1199999999999992</v>
      </c>
      <c r="B75" s="128" t="s">
        <v>44</v>
      </c>
      <c r="C75" s="129">
        <v>5</v>
      </c>
      <c r="D75" s="129">
        <v>4</v>
      </c>
      <c r="E75" s="130">
        <v>144010</v>
      </c>
      <c r="F75" s="131">
        <v>96112</v>
      </c>
      <c r="G75" s="132">
        <f t="shared" si="6"/>
        <v>66.739809735435045</v>
      </c>
      <c r="H75" s="132">
        <f t="shared" si="7"/>
        <v>47898</v>
      </c>
      <c r="I75" s="132">
        <f t="shared" si="8"/>
        <v>33.260190264564962</v>
      </c>
      <c r="J75" s="128"/>
      <c r="K75" s="84"/>
      <c r="L75" s="84"/>
    </row>
    <row r="76" spans="1:12" s="82" customFormat="1" x14ac:dyDescent="0.3">
      <c r="A76" s="122">
        <v>10</v>
      </c>
      <c r="B76" s="104" t="s">
        <v>20</v>
      </c>
      <c r="C76" s="105">
        <v>39</v>
      </c>
      <c r="D76" s="105">
        <v>37</v>
      </c>
      <c r="E76" s="106">
        <v>17109000</v>
      </c>
      <c r="F76" s="113">
        <v>16823848.75</v>
      </c>
      <c r="G76" s="107">
        <f t="shared" si="6"/>
        <v>98.333326027237121</v>
      </c>
      <c r="H76" s="107">
        <f t="shared" si="7"/>
        <v>285151.25</v>
      </c>
      <c r="I76" s="107">
        <f t="shared" si="8"/>
        <v>1.6666739727628734</v>
      </c>
      <c r="J76" s="104"/>
    </row>
    <row r="77" spans="1:12" s="84" customFormat="1" x14ac:dyDescent="0.3">
      <c r="A77" s="123">
        <v>10.1</v>
      </c>
      <c r="B77" s="123" t="s">
        <v>125</v>
      </c>
      <c r="C77" s="124">
        <v>1</v>
      </c>
      <c r="D77" s="124">
        <v>1</v>
      </c>
      <c r="E77" s="125">
        <v>100835</v>
      </c>
      <c r="F77" s="126">
        <v>100835</v>
      </c>
      <c r="G77" s="127">
        <f t="shared" si="6"/>
        <v>100</v>
      </c>
      <c r="H77" s="127">
        <f t="shared" si="7"/>
        <v>0</v>
      </c>
      <c r="I77" s="127">
        <f t="shared" si="8"/>
        <v>0</v>
      </c>
      <c r="J77" s="123"/>
    </row>
    <row r="78" spans="1:12" s="84" customFormat="1" x14ac:dyDescent="0.3">
      <c r="A78" s="25">
        <v>10.199999999999999</v>
      </c>
      <c r="B78" s="25" t="s">
        <v>63</v>
      </c>
      <c r="C78" s="133">
        <v>1</v>
      </c>
      <c r="D78" s="133">
        <v>1</v>
      </c>
      <c r="E78" s="134">
        <v>56105</v>
      </c>
      <c r="F78" s="135">
        <v>56105</v>
      </c>
      <c r="G78" s="28">
        <f t="shared" si="6"/>
        <v>100</v>
      </c>
      <c r="H78" s="28">
        <f t="shared" si="7"/>
        <v>0</v>
      </c>
      <c r="I78" s="28">
        <f t="shared" si="8"/>
        <v>0</v>
      </c>
      <c r="J78" s="25"/>
    </row>
    <row r="79" spans="1:12" s="64" customFormat="1" x14ac:dyDescent="0.3">
      <c r="A79" s="25">
        <v>10.3</v>
      </c>
      <c r="B79" s="25" t="s">
        <v>61</v>
      </c>
      <c r="C79" s="133">
        <v>3</v>
      </c>
      <c r="D79" s="133">
        <v>3</v>
      </c>
      <c r="E79" s="134">
        <v>423535</v>
      </c>
      <c r="F79" s="135">
        <v>423495</v>
      </c>
      <c r="G79" s="28">
        <f t="shared" si="6"/>
        <v>99.990555680168114</v>
      </c>
      <c r="H79" s="28">
        <f t="shared" si="7"/>
        <v>40</v>
      </c>
      <c r="I79" s="28">
        <f t="shared" si="8"/>
        <v>9.4443198318911077E-3</v>
      </c>
      <c r="J79" s="25"/>
      <c r="K79" s="108"/>
      <c r="L79" s="108"/>
    </row>
    <row r="80" spans="1:12" s="84" customFormat="1" x14ac:dyDescent="0.3">
      <c r="A80" s="25">
        <v>10.4</v>
      </c>
      <c r="B80" s="25" t="s">
        <v>60</v>
      </c>
      <c r="C80" s="133">
        <v>2</v>
      </c>
      <c r="D80" s="133">
        <v>1</v>
      </c>
      <c r="E80" s="134">
        <v>446894</v>
      </c>
      <c r="F80" s="135">
        <v>446579.4</v>
      </c>
      <c r="G80" s="28">
        <f t="shared" si="6"/>
        <v>99.929602993103515</v>
      </c>
      <c r="H80" s="28">
        <f t="shared" si="7"/>
        <v>314.59999999997672</v>
      </c>
      <c r="I80" s="28">
        <f t="shared" si="8"/>
        <v>7.0397006896484787E-2</v>
      </c>
      <c r="J80" s="25"/>
    </row>
    <row r="81" spans="1:12" s="85" customFormat="1" x14ac:dyDescent="0.3">
      <c r="A81" s="25">
        <v>10.5</v>
      </c>
      <c r="B81" s="25" t="s">
        <v>62</v>
      </c>
      <c r="C81" s="133">
        <v>3</v>
      </c>
      <c r="D81" s="133">
        <v>3</v>
      </c>
      <c r="E81" s="134">
        <v>414274</v>
      </c>
      <c r="F81" s="135">
        <v>413691.05</v>
      </c>
      <c r="G81" s="28">
        <f t="shared" si="6"/>
        <v>99.859283952166919</v>
      </c>
      <c r="H81" s="28">
        <f t="shared" si="7"/>
        <v>582.95000000001164</v>
      </c>
      <c r="I81" s="28">
        <f t="shared" si="8"/>
        <v>0.14071604783307948</v>
      </c>
      <c r="J81" s="25"/>
      <c r="K81" s="84"/>
      <c r="L81" s="84"/>
    </row>
    <row r="82" spans="1:12" s="85" customFormat="1" x14ac:dyDescent="0.3">
      <c r="A82" s="128">
        <v>10.6</v>
      </c>
      <c r="B82" s="128" t="s">
        <v>35</v>
      </c>
      <c r="C82" s="129">
        <v>29</v>
      </c>
      <c r="D82" s="129">
        <v>28</v>
      </c>
      <c r="E82" s="130">
        <v>15667357</v>
      </c>
      <c r="F82" s="131">
        <v>15383143.300000001</v>
      </c>
      <c r="G82" s="132">
        <f t="shared" si="6"/>
        <v>98.185949933993328</v>
      </c>
      <c r="H82" s="132">
        <f t="shared" si="7"/>
        <v>284213.69999999925</v>
      </c>
      <c r="I82" s="132">
        <f t="shared" si="8"/>
        <v>1.8140500660066612</v>
      </c>
      <c r="J82" s="128"/>
    </row>
    <row r="83" spans="1:12" s="84" customFormat="1" x14ac:dyDescent="0.3">
      <c r="A83" s="122">
        <v>11</v>
      </c>
      <c r="B83" s="104" t="s">
        <v>17</v>
      </c>
      <c r="C83" s="105">
        <v>6</v>
      </c>
      <c r="D83" s="105">
        <v>6</v>
      </c>
      <c r="E83" s="106">
        <v>723000</v>
      </c>
      <c r="F83" s="113">
        <v>710941</v>
      </c>
      <c r="G83" s="107">
        <f t="shared" si="6"/>
        <v>98.332088520055322</v>
      </c>
      <c r="H83" s="107">
        <f t="shared" si="7"/>
        <v>12059</v>
      </c>
      <c r="I83" s="107">
        <f t="shared" si="8"/>
        <v>1.667911479944675</v>
      </c>
      <c r="J83" s="104"/>
    </row>
    <row r="84" spans="1:12" s="85" customFormat="1" x14ac:dyDescent="0.3">
      <c r="A84" s="123">
        <v>11.1</v>
      </c>
      <c r="B84" s="123" t="s">
        <v>35</v>
      </c>
      <c r="C84" s="124">
        <v>2</v>
      </c>
      <c r="D84" s="124">
        <v>2</v>
      </c>
      <c r="E84" s="125">
        <v>100000</v>
      </c>
      <c r="F84" s="126">
        <v>99990</v>
      </c>
      <c r="G84" s="127">
        <f t="shared" si="6"/>
        <v>99.99</v>
      </c>
      <c r="H84" s="127">
        <f t="shared" si="7"/>
        <v>10</v>
      </c>
      <c r="I84" s="127">
        <f t="shared" si="8"/>
        <v>0.01</v>
      </c>
      <c r="J84" s="123"/>
    </row>
    <row r="85" spans="1:12" s="84" customFormat="1" x14ac:dyDescent="0.3">
      <c r="A85" s="25">
        <v>11.2</v>
      </c>
      <c r="B85" s="25" t="s">
        <v>91</v>
      </c>
      <c r="C85" s="133">
        <v>2</v>
      </c>
      <c r="D85" s="133">
        <v>2</v>
      </c>
      <c r="E85" s="134">
        <v>420000</v>
      </c>
      <c r="F85" s="135">
        <v>419935</v>
      </c>
      <c r="G85" s="28">
        <f t="shared" si="6"/>
        <v>99.984523809523807</v>
      </c>
      <c r="H85" s="28">
        <f t="shared" si="7"/>
        <v>65</v>
      </c>
      <c r="I85" s="28">
        <f t="shared" si="8"/>
        <v>1.5476190476190477E-2</v>
      </c>
      <c r="J85" s="25"/>
    </row>
    <row r="86" spans="1:12" s="84" customFormat="1" x14ac:dyDescent="0.3">
      <c r="A86" s="128">
        <v>11.3</v>
      </c>
      <c r="B86" s="128" t="s">
        <v>92</v>
      </c>
      <c r="C86" s="129">
        <v>2</v>
      </c>
      <c r="D86" s="129">
        <v>2</v>
      </c>
      <c r="E86" s="130">
        <v>203000</v>
      </c>
      <c r="F86" s="131">
        <v>191016</v>
      </c>
      <c r="G86" s="132">
        <f t="shared" si="6"/>
        <v>94.096551724137925</v>
      </c>
      <c r="H86" s="132">
        <f t="shared" si="7"/>
        <v>11984</v>
      </c>
      <c r="I86" s="132">
        <f t="shared" si="8"/>
        <v>5.9034482758620692</v>
      </c>
      <c r="J86" s="128"/>
    </row>
    <row r="87" spans="1:12" s="80" customFormat="1" x14ac:dyDescent="0.3">
      <c r="A87" s="122">
        <v>12</v>
      </c>
      <c r="B87" s="104" t="s">
        <v>15</v>
      </c>
      <c r="C87" s="105">
        <v>60</v>
      </c>
      <c r="D87" s="105">
        <v>39</v>
      </c>
      <c r="E87" s="106">
        <v>490831751</v>
      </c>
      <c r="F87" s="113">
        <f>SUM(F88:F98)</f>
        <v>463385595.71000004</v>
      </c>
      <c r="G87" s="107">
        <f t="shared" ref="G87:G102" si="9">F87*100/E87</f>
        <v>94.408235564614074</v>
      </c>
      <c r="H87" s="107">
        <f t="shared" ref="H87:H102" si="10">E87-F87</f>
        <v>27446155.289999962</v>
      </c>
      <c r="I87" s="107">
        <f t="shared" ref="I87:I102" si="11">H87*100/E87</f>
        <v>5.5917644353859171</v>
      </c>
      <c r="J87" s="104"/>
    </row>
    <row r="88" spans="1:12" s="81" customFormat="1" x14ac:dyDescent="0.3">
      <c r="A88" s="123">
        <v>12.1</v>
      </c>
      <c r="B88" s="123" t="s">
        <v>53</v>
      </c>
      <c r="C88" s="124">
        <v>6</v>
      </c>
      <c r="D88" s="124">
        <v>6</v>
      </c>
      <c r="E88" s="125">
        <v>461183</v>
      </c>
      <c r="F88" s="126">
        <v>453980</v>
      </c>
      <c r="G88" s="127">
        <f t="shared" ref="G88:G98" si="12">F88*100/E88</f>
        <v>98.438147112968167</v>
      </c>
      <c r="H88" s="127">
        <f t="shared" ref="H88:H98" si="13">E88-F88</f>
        <v>7203</v>
      </c>
      <c r="I88" s="127">
        <f t="shared" ref="I88:I98" si="14">H88*100/E88</f>
        <v>1.5618528870318291</v>
      </c>
      <c r="J88" s="123"/>
      <c r="K88" s="84"/>
      <c r="L88" s="84"/>
    </row>
    <row r="89" spans="1:12" s="81" customFormat="1" x14ac:dyDescent="0.3">
      <c r="A89" s="25">
        <v>12.2</v>
      </c>
      <c r="B89" s="25" t="s">
        <v>103</v>
      </c>
      <c r="C89" s="133">
        <v>3</v>
      </c>
      <c r="D89" s="133">
        <v>2</v>
      </c>
      <c r="E89" s="134">
        <v>308009618</v>
      </c>
      <c r="F89" s="146">
        <f>295657157.08+130767</f>
        <v>295787924.07999998</v>
      </c>
      <c r="G89" s="28">
        <f t="shared" si="12"/>
        <v>96.032041466964841</v>
      </c>
      <c r="H89" s="28">
        <f t="shared" si="13"/>
        <v>12221693.920000017</v>
      </c>
      <c r="I89" s="28">
        <f t="shared" si="14"/>
        <v>3.9679585330351652</v>
      </c>
      <c r="J89" s="25"/>
      <c r="K89" s="84"/>
      <c r="L89" s="84"/>
    </row>
    <row r="90" spans="1:12" s="81" customFormat="1" x14ac:dyDescent="0.3">
      <c r="A90" s="25">
        <v>12.3</v>
      </c>
      <c r="B90" s="25" t="s">
        <v>56</v>
      </c>
      <c r="C90" s="133">
        <v>14</v>
      </c>
      <c r="D90" s="133">
        <v>14</v>
      </c>
      <c r="E90" s="134">
        <v>175123373</v>
      </c>
      <c r="F90" s="135">
        <v>164934175.03</v>
      </c>
      <c r="G90" s="28">
        <f t="shared" si="12"/>
        <v>94.181702992895183</v>
      </c>
      <c r="H90" s="28">
        <f t="shared" si="13"/>
        <v>10189197.969999999</v>
      </c>
      <c r="I90" s="28">
        <f t="shared" si="14"/>
        <v>5.818297007104813</v>
      </c>
      <c r="J90" s="25"/>
      <c r="K90" s="85"/>
      <c r="L90" s="85"/>
    </row>
    <row r="91" spans="1:12" s="84" customFormat="1" x14ac:dyDescent="0.3">
      <c r="A91" s="25">
        <v>12.4</v>
      </c>
      <c r="B91" s="25" t="s">
        <v>36</v>
      </c>
      <c r="C91" s="133">
        <v>1</v>
      </c>
      <c r="D91" s="133">
        <v>1</v>
      </c>
      <c r="E91" s="134">
        <v>589000</v>
      </c>
      <c r="F91" s="135">
        <v>525125.5</v>
      </c>
      <c r="G91" s="28">
        <f t="shared" si="12"/>
        <v>89.155432937181658</v>
      </c>
      <c r="H91" s="28">
        <f t="shared" si="13"/>
        <v>63874.5</v>
      </c>
      <c r="I91" s="28">
        <f t="shared" si="14"/>
        <v>10.844567062818337</v>
      </c>
      <c r="J91" s="25"/>
      <c r="K91" s="81"/>
      <c r="L91" s="81"/>
    </row>
    <row r="92" spans="1:12" s="85" customFormat="1" x14ac:dyDescent="0.3">
      <c r="A92" s="25">
        <v>12.5</v>
      </c>
      <c r="B92" s="25" t="s">
        <v>54</v>
      </c>
      <c r="C92" s="133">
        <v>6</v>
      </c>
      <c r="D92" s="133">
        <v>5</v>
      </c>
      <c r="E92" s="134">
        <v>487529</v>
      </c>
      <c r="F92" s="135">
        <v>420029.1</v>
      </c>
      <c r="G92" s="28">
        <f t="shared" si="12"/>
        <v>86.154690285090737</v>
      </c>
      <c r="H92" s="28">
        <f t="shared" si="13"/>
        <v>67499.900000000023</v>
      </c>
      <c r="I92" s="28">
        <f t="shared" si="14"/>
        <v>13.84530971490927</v>
      </c>
      <c r="J92" s="25"/>
      <c r="K92" s="81"/>
      <c r="L92" s="81"/>
    </row>
    <row r="93" spans="1:12" s="85" customFormat="1" x14ac:dyDescent="0.3">
      <c r="A93" s="25">
        <v>12.6</v>
      </c>
      <c r="B93" s="25" t="s">
        <v>55</v>
      </c>
      <c r="C93" s="133">
        <v>1</v>
      </c>
      <c r="D93" s="133">
        <v>1</v>
      </c>
      <c r="E93" s="134">
        <v>150000</v>
      </c>
      <c r="F93" s="135">
        <v>125000</v>
      </c>
      <c r="G93" s="28">
        <f t="shared" si="12"/>
        <v>83.333333333333329</v>
      </c>
      <c r="H93" s="28">
        <f t="shared" si="13"/>
        <v>25000</v>
      </c>
      <c r="I93" s="28">
        <f t="shared" si="14"/>
        <v>16.666666666666668</v>
      </c>
      <c r="J93" s="25"/>
      <c r="K93" s="84"/>
      <c r="L93" s="84"/>
    </row>
    <row r="94" spans="1:12" s="84" customFormat="1" x14ac:dyDescent="0.3">
      <c r="A94" s="25">
        <v>12.7</v>
      </c>
      <c r="B94" s="25" t="s">
        <v>169</v>
      </c>
      <c r="C94" s="133">
        <v>1</v>
      </c>
      <c r="D94" s="133">
        <v>1</v>
      </c>
      <c r="E94" s="134">
        <v>75600</v>
      </c>
      <c r="F94" s="135">
        <v>36000</v>
      </c>
      <c r="G94" s="28">
        <f t="shared" si="12"/>
        <v>47.61904761904762</v>
      </c>
      <c r="H94" s="28">
        <f t="shared" si="13"/>
        <v>39600</v>
      </c>
      <c r="I94" s="28">
        <f t="shared" si="14"/>
        <v>52.38095238095238</v>
      </c>
      <c r="J94" s="25"/>
    </row>
    <row r="95" spans="1:12" s="84" customFormat="1" x14ac:dyDescent="0.3">
      <c r="A95" s="25">
        <v>12.8</v>
      </c>
      <c r="B95" s="25" t="s">
        <v>101</v>
      </c>
      <c r="C95" s="133">
        <v>1</v>
      </c>
      <c r="D95" s="133">
        <v>1</v>
      </c>
      <c r="E95" s="134">
        <v>80000</v>
      </c>
      <c r="F95" s="135">
        <v>31466</v>
      </c>
      <c r="G95" s="28">
        <f t="shared" si="12"/>
        <v>39.332500000000003</v>
      </c>
      <c r="H95" s="28">
        <f t="shared" si="13"/>
        <v>48534</v>
      </c>
      <c r="I95" s="28">
        <f t="shared" si="14"/>
        <v>60.667499999999997</v>
      </c>
      <c r="J95" s="25"/>
    </row>
    <row r="96" spans="1:12" s="84" customFormat="1" x14ac:dyDescent="0.3">
      <c r="A96" s="25">
        <v>12.9</v>
      </c>
      <c r="B96" s="25" t="s">
        <v>35</v>
      </c>
      <c r="C96" s="133">
        <v>4</v>
      </c>
      <c r="D96" s="133">
        <v>1</v>
      </c>
      <c r="E96" s="134">
        <v>163450</v>
      </c>
      <c r="F96" s="135">
        <v>43360</v>
      </c>
      <c r="G96" s="28">
        <f t="shared" si="12"/>
        <v>26.527990211073721</v>
      </c>
      <c r="H96" s="28">
        <f t="shared" si="13"/>
        <v>120090</v>
      </c>
      <c r="I96" s="28">
        <f t="shared" si="14"/>
        <v>73.472009788926272</v>
      </c>
      <c r="J96" s="25"/>
      <c r="K96" s="85"/>
      <c r="L96" s="85"/>
    </row>
    <row r="97" spans="1:12" s="84" customFormat="1" x14ac:dyDescent="0.3">
      <c r="A97" s="136">
        <v>12.1</v>
      </c>
      <c r="B97" s="25" t="s">
        <v>37</v>
      </c>
      <c r="C97" s="133">
        <v>20</v>
      </c>
      <c r="D97" s="133">
        <v>7</v>
      </c>
      <c r="E97" s="134">
        <v>5572198</v>
      </c>
      <c r="F97" s="135">
        <v>1028536</v>
      </c>
      <c r="G97" s="28">
        <f t="shared" si="12"/>
        <v>18.458353418166404</v>
      </c>
      <c r="H97" s="28">
        <f t="shared" si="13"/>
        <v>4543662</v>
      </c>
      <c r="I97" s="28">
        <f t="shared" si="14"/>
        <v>81.541646581833589</v>
      </c>
      <c r="J97" s="25"/>
    </row>
    <row r="98" spans="1:12" s="84" customFormat="1" x14ac:dyDescent="0.3">
      <c r="A98" s="128">
        <v>12.11</v>
      </c>
      <c r="B98" s="128" t="s">
        <v>57</v>
      </c>
      <c r="C98" s="129">
        <v>3</v>
      </c>
      <c r="D98" s="129">
        <v>0</v>
      </c>
      <c r="E98" s="130">
        <v>119800</v>
      </c>
      <c r="F98" s="137">
        <v>0</v>
      </c>
      <c r="G98" s="132">
        <f t="shared" si="12"/>
        <v>0</v>
      </c>
      <c r="H98" s="132">
        <f t="shared" si="13"/>
        <v>119800</v>
      </c>
      <c r="I98" s="132">
        <f t="shared" si="14"/>
        <v>100</v>
      </c>
      <c r="J98" s="128"/>
      <c r="K98" s="81"/>
      <c r="L98" s="81"/>
    </row>
    <row r="99" spans="1:12" s="84" customFormat="1" x14ac:dyDescent="0.3">
      <c r="A99" s="122">
        <v>13</v>
      </c>
      <c r="B99" s="104" t="s">
        <v>28</v>
      </c>
      <c r="C99" s="105">
        <v>11</v>
      </c>
      <c r="D99" s="105">
        <v>11</v>
      </c>
      <c r="E99" s="106">
        <v>2137150</v>
      </c>
      <c r="F99" s="113">
        <v>1649729.8</v>
      </c>
      <c r="G99" s="107">
        <f t="shared" ref="G99" si="15">F99*100/E99</f>
        <v>77.192981306880654</v>
      </c>
      <c r="H99" s="107">
        <f t="shared" ref="H99" si="16">E99-F99</f>
        <v>487420.19999999995</v>
      </c>
      <c r="I99" s="107">
        <f t="shared" ref="I99" si="17">H99*100/E99</f>
        <v>22.807018693119339</v>
      </c>
      <c r="J99" s="104"/>
    </row>
    <row r="100" spans="1:12" s="82" customFormat="1" x14ac:dyDescent="0.3">
      <c r="A100" s="123">
        <v>13.1</v>
      </c>
      <c r="B100" s="123" t="s">
        <v>49</v>
      </c>
      <c r="C100" s="124">
        <v>7</v>
      </c>
      <c r="D100" s="124">
        <v>7</v>
      </c>
      <c r="E100" s="125">
        <v>1610150</v>
      </c>
      <c r="F100" s="126">
        <v>1303883.8</v>
      </c>
      <c r="G100" s="127">
        <f>F100*100/E100</f>
        <v>80.979026798745465</v>
      </c>
      <c r="H100" s="127">
        <f>E100-F100</f>
        <v>306266.19999999995</v>
      </c>
      <c r="I100" s="127">
        <f>H100*100/E100</f>
        <v>19.020973201254538</v>
      </c>
      <c r="J100" s="123"/>
      <c r="K100" s="86"/>
      <c r="L100" s="86"/>
    </row>
    <row r="101" spans="1:12" s="81" customFormat="1" x14ac:dyDescent="0.3">
      <c r="A101" s="128">
        <v>13.2</v>
      </c>
      <c r="B101" s="128" t="s">
        <v>35</v>
      </c>
      <c r="C101" s="129">
        <v>4</v>
      </c>
      <c r="D101" s="129">
        <v>4</v>
      </c>
      <c r="E101" s="130">
        <v>527000</v>
      </c>
      <c r="F101" s="131">
        <v>345846</v>
      </c>
      <c r="G101" s="132">
        <f>F101*100/E101</f>
        <v>65.625426944971537</v>
      </c>
      <c r="H101" s="132">
        <f>E101-F101</f>
        <v>181154</v>
      </c>
      <c r="I101" s="132">
        <f>H101*100/E101</f>
        <v>34.374573055028463</v>
      </c>
      <c r="J101" s="128"/>
    </row>
    <row r="102" spans="1:12" s="84" customFormat="1" x14ac:dyDescent="0.3">
      <c r="A102" s="122">
        <v>14</v>
      </c>
      <c r="B102" s="104" t="s">
        <v>16</v>
      </c>
      <c r="C102" s="105">
        <v>13</v>
      </c>
      <c r="D102" s="105">
        <v>7</v>
      </c>
      <c r="E102" s="106">
        <v>874521</v>
      </c>
      <c r="F102" s="113">
        <v>363839.38</v>
      </c>
      <c r="G102" s="107">
        <f t="shared" si="9"/>
        <v>41.604418876161922</v>
      </c>
      <c r="H102" s="107">
        <f t="shared" si="10"/>
        <v>510681.62</v>
      </c>
      <c r="I102" s="107">
        <f t="shared" si="11"/>
        <v>58.395581123838078</v>
      </c>
      <c r="J102" s="104"/>
    </row>
    <row r="103" spans="1:12" s="85" customFormat="1" x14ac:dyDescent="0.3">
      <c r="A103" s="123">
        <v>14.1</v>
      </c>
      <c r="B103" s="123" t="s">
        <v>76</v>
      </c>
      <c r="C103" s="124">
        <v>2</v>
      </c>
      <c r="D103" s="124">
        <v>1</v>
      </c>
      <c r="E103" s="125">
        <v>84881</v>
      </c>
      <c r="F103" s="126">
        <v>50175</v>
      </c>
      <c r="G103" s="127">
        <f>F103*100/E103</f>
        <v>59.112168801027323</v>
      </c>
      <c r="H103" s="127">
        <f>E103-F103</f>
        <v>34706</v>
      </c>
      <c r="I103" s="127">
        <f>H103*100/E103</f>
        <v>40.887831198972677</v>
      </c>
      <c r="J103" s="123"/>
      <c r="K103" s="84"/>
      <c r="L103" s="84"/>
    </row>
    <row r="104" spans="1:12" s="84" customFormat="1" x14ac:dyDescent="0.3">
      <c r="A104" s="25">
        <v>14.2</v>
      </c>
      <c r="B104" s="25" t="s">
        <v>75</v>
      </c>
      <c r="C104" s="133">
        <v>7</v>
      </c>
      <c r="D104" s="133">
        <v>3</v>
      </c>
      <c r="E104" s="134">
        <v>444500</v>
      </c>
      <c r="F104" s="135">
        <v>201147</v>
      </c>
      <c r="G104" s="28">
        <f>F104*100/E104</f>
        <v>45.252418447694041</v>
      </c>
      <c r="H104" s="28">
        <f>E104-F104</f>
        <v>243353</v>
      </c>
      <c r="I104" s="28">
        <f>H104*100/E104</f>
        <v>54.747581552305959</v>
      </c>
      <c r="J104" s="25"/>
    </row>
    <row r="105" spans="1:12" s="85" customFormat="1" x14ac:dyDescent="0.3">
      <c r="A105" s="128">
        <v>14.3</v>
      </c>
      <c r="B105" s="128" t="s">
        <v>35</v>
      </c>
      <c r="C105" s="129">
        <v>4</v>
      </c>
      <c r="D105" s="129">
        <v>3</v>
      </c>
      <c r="E105" s="130">
        <v>345140</v>
      </c>
      <c r="F105" s="131">
        <v>112517.38</v>
      </c>
      <c r="G105" s="132">
        <f>F105*100/E105</f>
        <v>32.600504143246219</v>
      </c>
      <c r="H105" s="132">
        <f>E105-F105</f>
        <v>232622.62</v>
      </c>
      <c r="I105" s="132">
        <f>H105*100/E105</f>
        <v>67.399495856753788</v>
      </c>
      <c r="J105" s="128"/>
    </row>
    <row r="106" spans="1:12" s="52" customFormat="1" ht="17.100000000000001" customHeight="1" x14ac:dyDescent="0.3">
      <c r="A106" s="160" t="s">
        <v>29</v>
      </c>
      <c r="B106" s="161"/>
      <c r="C106" s="57">
        <f>SUM(C99,C22,C27,C45,C10,C7,C63,C53,C76,C55,C31,C83,C102,C87)</f>
        <v>446</v>
      </c>
      <c r="D106" s="57">
        <f>SUM(D99,D22,D27,D45,D10,D7,D63,D53,D76,D55,D31,D83,D102,D87)</f>
        <v>412</v>
      </c>
      <c r="E106" s="58">
        <f>SUM(E99,E22,E27,E45,E10,E7,E63,E53,E76,E55,E31,E83,E102,E87)</f>
        <v>563659700</v>
      </c>
      <c r="F106" s="58">
        <f>SUM(F99,F22,F27,F45,F10,F7,F63,F53,F76,F55,F31,F83,F102,F87)</f>
        <v>534666628.63</v>
      </c>
      <c r="G106" s="58">
        <f t="shared" ref="G106" si="18">F106*100/E106</f>
        <v>94.856280949303283</v>
      </c>
      <c r="H106" s="58">
        <f t="shared" ref="H106" si="19">E106-F106</f>
        <v>28993071.370000005</v>
      </c>
      <c r="I106" s="58">
        <f t="shared" ref="I106" si="20">H106*100/E106</f>
        <v>5.1437190506967241</v>
      </c>
      <c r="J106" s="59"/>
    </row>
    <row r="107" spans="1:12" ht="17.100000000000001" customHeight="1" x14ac:dyDescent="0.3">
      <c r="A107" s="162" t="s">
        <v>30</v>
      </c>
      <c r="B107" s="162"/>
      <c r="C107" s="162"/>
      <c r="D107" s="162"/>
      <c r="E107" s="162"/>
      <c r="F107" s="162"/>
      <c r="G107" s="162"/>
      <c r="H107" s="162"/>
      <c r="I107" s="162"/>
      <c r="J107" s="162"/>
    </row>
    <row r="108" spans="1:12" x14ac:dyDescent="0.3">
      <c r="F108" s="54"/>
    </row>
    <row r="109" spans="1:12" x14ac:dyDescent="0.3">
      <c r="E109" s="17">
        <v>563659700</v>
      </c>
    </row>
    <row r="110" spans="1:12" x14ac:dyDescent="0.3">
      <c r="E110" s="17">
        <f>E106-E109</f>
        <v>0</v>
      </c>
    </row>
  </sheetData>
  <sortState ref="A25:L26">
    <sortCondition descending="1" ref="G104:G105"/>
  </sortState>
  <mergeCells count="10">
    <mergeCell ref="A107:J107"/>
    <mergeCell ref="A1:J1"/>
    <mergeCell ref="A2:J2"/>
    <mergeCell ref="A3:J3"/>
    <mergeCell ref="A4:A6"/>
    <mergeCell ref="B4:B6"/>
    <mergeCell ref="C4:C6"/>
    <mergeCell ref="H4:H6"/>
    <mergeCell ref="J4:J6"/>
    <mergeCell ref="A106:B10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96" orientation="landscape" horizontalDpi="300" verticalDpi="300" r:id="rId1"/>
  <rowBreaks count="1" manualBreakCount="1">
    <brk id="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9"/>
  <sheetViews>
    <sheetView showGridLines="0" view="pageBreakPreview" zoomScaleNormal="85" zoomScaleSheetLayoutView="100" workbookViewId="0">
      <pane xSplit="1" ySplit="6" topLeftCell="B136" activePane="bottomRight" state="frozen"/>
      <selection pane="topRight" activeCell="B1" sqref="B1"/>
      <selection pane="bottomLeft" activeCell="A7" sqref="A7"/>
      <selection pane="bottomRight" activeCell="C149" sqref="C149"/>
    </sheetView>
  </sheetViews>
  <sheetFormatPr defaultRowHeight="18.75" x14ac:dyDescent="0.3"/>
  <cols>
    <col min="1" max="1" width="7" style="95" bestFit="1" customWidth="1"/>
    <col min="2" max="2" width="43.5" style="95" customWidth="1"/>
    <col min="3" max="3" width="7.5" style="17" customWidth="1"/>
    <col min="4" max="4" width="11.5" style="17" bestFit="1" customWidth="1"/>
    <col min="5" max="5" width="12.625" style="17" bestFit="1" customWidth="1"/>
    <col min="6" max="6" width="12.625" style="11" bestFit="1" customWidth="1"/>
    <col min="7" max="7" width="10.125" style="11" bestFit="1" customWidth="1"/>
    <col min="8" max="8" width="12.125" style="11" bestFit="1" customWidth="1"/>
    <col min="9" max="9" width="10.125" style="11" bestFit="1" customWidth="1"/>
    <col min="10" max="10" width="10.25" style="95" customWidth="1"/>
    <col min="11" max="11" width="11.125" style="95" bestFit="1" customWidth="1"/>
    <col min="12" max="12" width="9.625" style="95" bestFit="1" customWidth="1"/>
    <col min="13" max="13" width="10.875" style="95" bestFit="1" customWidth="1"/>
    <col min="14" max="16384" width="9" style="95"/>
  </cols>
  <sheetData>
    <row r="1" spans="1:13" ht="17.100000000000001" customHeight="1" x14ac:dyDescent="0.3">
      <c r="A1" s="163" t="s">
        <v>140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3" ht="17.100000000000001" customHeight="1" x14ac:dyDescent="0.3">
      <c r="A2" s="163" t="s">
        <v>168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3" ht="17.100000000000001" customHeight="1" x14ac:dyDescent="0.3">
      <c r="A3" s="163" t="s">
        <v>1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3" ht="17.100000000000001" customHeight="1" x14ac:dyDescent="0.3">
      <c r="A4" s="165" t="s">
        <v>2</v>
      </c>
      <c r="B4" s="165" t="s">
        <v>3</v>
      </c>
      <c r="C4" s="168" t="s">
        <v>33</v>
      </c>
      <c r="D4" s="96" t="s">
        <v>4</v>
      </c>
      <c r="E4" s="96" t="s">
        <v>7</v>
      </c>
      <c r="F4" s="99" t="s">
        <v>9</v>
      </c>
      <c r="G4" s="99" t="s">
        <v>11</v>
      </c>
      <c r="H4" s="171" t="s">
        <v>31</v>
      </c>
      <c r="I4" s="99" t="s">
        <v>11</v>
      </c>
      <c r="J4" s="165" t="s">
        <v>14</v>
      </c>
    </row>
    <row r="5" spans="1:13" ht="17.100000000000001" customHeight="1" x14ac:dyDescent="0.3">
      <c r="A5" s="166"/>
      <c r="B5" s="166"/>
      <c r="C5" s="169"/>
      <c r="D5" s="97" t="s">
        <v>5</v>
      </c>
      <c r="E5" s="97" t="s">
        <v>8</v>
      </c>
      <c r="F5" s="100" t="s">
        <v>159</v>
      </c>
      <c r="G5" s="100" t="s">
        <v>12</v>
      </c>
      <c r="H5" s="172"/>
      <c r="I5" s="100" t="s">
        <v>32</v>
      </c>
      <c r="J5" s="166"/>
    </row>
    <row r="6" spans="1:13" ht="17.100000000000001" customHeight="1" x14ac:dyDescent="0.3">
      <c r="A6" s="167"/>
      <c r="B6" s="167"/>
      <c r="C6" s="170"/>
      <c r="D6" s="98" t="s">
        <v>6</v>
      </c>
      <c r="E6" s="98"/>
      <c r="F6" s="101"/>
      <c r="G6" s="101"/>
      <c r="H6" s="173"/>
      <c r="I6" s="101"/>
      <c r="J6" s="167"/>
    </row>
    <row r="7" spans="1:13" s="81" customFormat="1" x14ac:dyDescent="0.3">
      <c r="A7" s="105">
        <v>1</v>
      </c>
      <c r="B7" s="104" t="s">
        <v>18</v>
      </c>
      <c r="C7" s="105">
        <v>70</v>
      </c>
      <c r="D7" s="105">
        <v>65</v>
      </c>
      <c r="E7" s="106">
        <v>5476610</v>
      </c>
      <c r="F7" s="113">
        <f>SUM(F8:F17)</f>
        <v>5428718.6299999999</v>
      </c>
      <c r="G7" s="107">
        <f t="shared" ref="G7:G38" si="0">F7*100/E7</f>
        <v>99.125528931218398</v>
      </c>
      <c r="H7" s="107">
        <f t="shared" ref="H7:H38" si="1">E7-F7</f>
        <v>47891.370000000112</v>
      </c>
      <c r="I7" s="107">
        <f t="shared" ref="I7:I38" si="2">H7*100/E7</f>
        <v>0.8744710687816023</v>
      </c>
      <c r="J7" s="104"/>
    </row>
    <row r="8" spans="1:13" s="81" customFormat="1" x14ac:dyDescent="0.3">
      <c r="A8" s="123">
        <v>1.1000000000000001</v>
      </c>
      <c r="B8" s="123" t="s">
        <v>69</v>
      </c>
      <c r="C8" s="124">
        <v>4</v>
      </c>
      <c r="D8" s="124">
        <v>4</v>
      </c>
      <c r="E8" s="125">
        <v>57330</v>
      </c>
      <c r="F8" s="126">
        <v>57330</v>
      </c>
      <c r="G8" s="127">
        <f t="shared" si="0"/>
        <v>100</v>
      </c>
      <c r="H8" s="127">
        <f t="shared" si="1"/>
        <v>0</v>
      </c>
      <c r="I8" s="127">
        <f t="shared" si="2"/>
        <v>0</v>
      </c>
      <c r="J8" s="123"/>
      <c r="K8" s="89"/>
      <c r="L8" s="89"/>
      <c r="M8" s="89"/>
    </row>
    <row r="9" spans="1:13" s="81" customFormat="1" x14ac:dyDescent="0.3">
      <c r="A9" s="25">
        <v>1.2</v>
      </c>
      <c r="B9" s="25" t="s">
        <v>66</v>
      </c>
      <c r="C9" s="133">
        <v>2</v>
      </c>
      <c r="D9" s="133">
        <v>2</v>
      </c>
      <c r="E9" s="134">
        <v>25000</v>
      </c>
      <c r="F9" s="135">
        <v>25000</v>
      </c>
      <c r="G9" s="28">
        <f t="shared" si="0"/>
        <v>100</v>
      </c>
      <c r="H9" s="28">
        <f t="shared" si="1"/>
        <v>0</v>
      </c>
      <c r="I9" s="28">
        <f t="shared" si="2"/>
        <v>0</v>
      </c>
      <c r="J9" s="25"/>
    </row>
    <row r="10" spans="1:13" s="89" customFormat="1" x14ac:dyDescent="0.3">
      <c r="A10" s="25">
        <v>1.3</v>
      </c>
      <c r="B10" s="25" t="s">
        <v>163</v>
      </c>
      <c r="C10" s="133">
        <v>2</v>
      </c>
      <c r="D10" s="133">
        <v>2</v>
      </c>
      <c r="E10" s="134">
        <v>32500</v>
      </c>
      <c r="F10" s="135">
        <v>32500</v>
      </c>
      <c r="G10" s="28">
        <f t="shared" si="0"/>
        <v>100</v>
      </c>
      <c r="H10" s="28">
        <f t="shared" si="1"/>
        <v>0</v>
      </c>
      <c r="I10" s="28">
        <f t="shared" si="2"/>
        <v>0</v>
      </c>
      <c r="J10" s="25"/>
      <c r="K10" s="81"/>
      <c r="L10" s="81"/>
      <c r="M10" s="81"/>
    </row>
    <row r="11" spans="1:13" s="81" customFormat="1" x14ac:dyDescent="0.3">
      <c r="A11" s="25">
        <v>1.4</v>
      </c>
      <c r="B11" s="25" t="s">
        <v>45</v>
      </c>
      <c r="C11" s="133">
        <v>2</v>
      </c>
      <c r="D11" s="133">
        <v>2</v>
      </c>
      <c r="E11" s="134">
        <v>57068</v>
      </c>
      <c r="F11" s="135">
        <v>57068</v>
      </c>
      <c r="G11" s="28">
        <f t="shared" si="0"/>
        <v>100</v>
      </c>
      <c r="H11" s="28">
        <f t="shared" si="1"/>
        <v>0</v>
      </c>
      <c r="I11" s="28">
        <f t="shared" si="2"/>
        <v>0</v>
      </c>
      <c r="J11" s="25"/>
      <c r="K11" s="89"/>
      <c r="L11" s="89"/>
      <c r="M11" s="89"/>
    </row>
    <row r="12" spans="1:13" s="81" customFormat="1" x14ac:dyDescent="0.3">
      <c r="A12" s="25">
        <v>1.5</v>
      </c>
      <c r="B12" s="25" t="s">
        <v>73</v>
      </c>
      <c r="C12" s="133">
        <v>6</v>
      </c>
      <c r="D12" s="133">
        <v>2</v>
      </c>
      <c r="E12" s="134">
        <v>44940</v>
      </c>
      <c r="F12" s="135">
        <v>44940</v>
      </c>
      <c r="G12" s="28">
        <f t="shared" si="0"/>
        <v>100</v>
      </c>
      <c r="H12" s="28">
        <f t="shared" si="1"/>
        <v>0</v>
      </c>
      <c r="I12" s="28">
        <f t="shared" si="2"/>
        <v>0</v>
      </c>
      <c r="J12" s="25"/>
    </row>
    <row r="13" spans="1:13" s="81" customFormat="1" x14ac:dyDescent="0.3">
      <c r="A13" s="25">
        <v>1.6</v>
      </c>
      <c r="B13" s="25" t="s">
        <v>74</v>
      </c>
      <c r="C13" s="133">
        <v>3</v>
      </c>
      <c r="D13" s="133">
        <v>3</v>
      </c>
      <c r="E13" s="134">
        <v>45465</v>
      </c>
      <c r="F13" s="135">
        <v>45465</v>
      </c>
      <c r="G13" s="28">
        <f t="shared" si="0"/>
        <v>100</v>
      </c>
      <c r="H13" s="28">
        <f t="shared" si="1"/>
        <v>0</v>
      </c>
      <c r="I13" s="28">
        <f t="shared" si="2"/>
        <v>0</v>
      </c>
      <c r="J13" s="25"/>
      <c r="K13" s="91"/>
      <c r="L13" s="91"/>
      <c r="M13" s="91"/>
    </row>
    <row r="14" spans="1:13" s="81" customFormat="1" x14ac:dyDescent="0.3">
      <c r="A14" s="25">
        <v>1.7</v>
      </c>
      <c r="B14" s="25" t="s">
        <v>70</v>
      </c>
      <c r="C14" s="133">
        <v>3</v>
      </c>
      <c r="D14" s="133">
        <v>3</v>
      </c>
      <c r="E14" s="134">
        <v>53918</v>
      </c>
      <c r="F14" s="135">
        <v>53917.55</v>
      </c>
      <c r="G14" s="28">
        <f t="shared" si="0"/>
        <v>99.999165399310058</v>
      </c>
      <c r="H14" s="28">
        <f t="shared" si="1"/>
        <v>0.44999999999708962</v>
      </c>
      <c r="I14" s="28">
        <f t="shared" si="2"/>
        <v>8.3460068993117253E-4</v>
      </c>
      <c r="J14" s="25"/>
    </row>
    <row r="15" spans="1:13" s="81" customFormat="1" x14ac:dyDescent="0.3">
      <c r="A15" s="25">
        <v>1.8</v>
      </c>
      <c r="B15" s="25" t="s">
        <v>72</v>
      </c>
      <c r="C15" s="133">
        <v>3</v>
      </c>
      <c r="D15" s="133">
        <v>3</v>
      </c>
      <c r="E15" s="134">
        <v>48090</v>
      </c>
      <c r="F15" s="135">
        <v>47940</v>
      </c>
      <c r="G15" s="28">
        <f t="shared" si="0"/>
        <v>99.688084840923267</v>
      </c>
      <c r="H15" s="28">
        <f t="shared" si="1"/>
        <v>150</v>
      </c>
      <c r="I15" s="28">
        <f t="shared" si="2"/>
        <v>0.31191515907673112</v>
      </c>
      <c r="J15" s="25"/>
      <c r="K15" s="89"/>
      <c r="L15" s="89"/>
      <c r="M15" s="89"/>
    </row>
    <row r="16" spans="1:13" s="81" customFormat="1" x14ac:dyDescent="0.3">
      <c r="A16" s="25">
        <v>1.9</v>
      </c>
      <c r="B16" s="25" t="s">
        <v>71</v>
      </c>
      <c r="C16" s="133">
        <v>4</v>
      </c>
      <c r="D16" s="133">
        <v>4</v>
      </c>
      <c r="E16" s="134">
        <v>57330</v>
      </c>
      <c r="F16" s="135">
        <v>57080</v>
      </c>
      <c r="G16" s="28">
        <f t="shared" si="0"/>
        <v>99.563928135356704</v>
      </c>
      <c r="H16" s="28">
        <f t="shared" si="1"/>
        <v>250</v>
      </c>
      <c r="I16" s="28">
        <f t="shared" si="2"/>
        <v>0.43607186464329323</v>
      </c>
      <c r="J16" s="25"/>
    </row>
    <row r="17" spans="1:13" s="91" customFormat="1" x14ac:dyDescent="0.3">
      <c r="A17" s="140">
        <v>1.1000000000000001</v>
      </c>
      <c r="B17" s="128" t="s">
        <v>35</v>
      </c>
      <c r="C17" s="129">
        <v>41</v>
      </c>
      <c r="D17" s="129">
        <v>40</v>
      </c>
      <c r="E17" s="130">
        <v>5054969</v>
      </c>
      <c r="F17" s="131">
        <v>5007478.08</v>
      </c>
      <c r="G17" s="132">
        <f t="shared" si="0"/>
        <v>99.06051016336599</v>
      </c>
      <c r="H17" s="132">
        <f t="shared" si="1"/>
        <v>47490.919999999925</v>
      </c>
      <c r="I17" s="132">
        <f t="shared" si="2"/>
        <v>0.93948983663401153</v>
      </c>
      <c r="J17" s="128"/>
      <c r="K17" s="81"/>
      <c r="L17" s="81"/>
      <c r="M17" s="81"/>
    </row>
    <row r="18" spans="1:13" s="81" customFormat="1" x14ac:dyDescent="0.3">
      <c r="A18" s="105">
        <v>2</v>
      </c>
      <c r="B18" s="104" t="s">
        <v>26</v>
      </c>
      <c r="C18" s="105">
        <v>17</v>
      </c>
      <c r="D18" s="105">
        <v>17</v>
      </c>
      <c r="E18" s="106">
        <v>7020995</v>
      </c>
      <c r="F18" s="113">
        <f>SUM(F19:F24)</f>
        <v>6897821.04</v>
      </c>
      <c r="G18" s="107">
        <f t="shared" si="0"/>
        <v>98.245633845345282</v>
      </c>
      <c r="H18" s="107">
        <f t="shared" si="1"/>
        <v>123173.95999999996</v>
      </c>
      <c r="I18" s="107">
        <f t="shared" si="2"/>
        <v>1.7543661546547171</v>
      </c>
      <c r="J18" s="104"/>
    </row>
    <row r="19" spans="1:13" s="81" customFormat="1" x14ac:dyDescent="0.3">
      <c r="A19" s="123">
        <v>2.1</v>
      </c>
      <c r="B19" s="123" t="s">
        <v>131</v>
      </c>
      <c r="C19" s="124">
        <v>2</v>
      </c>
      <c r="D19" s="124">
        <v>2</v>
      </c>
      <c r="E19" s="125">
        <v>1032000</v>
      </c>
      <c r="F19" s="126">
        <v>1032000</v>
      </c>
      <c r="G19" s="127">
        <f t="shared" si="0"/>
        <v>100</v>
      </c>
      <c r="H19" s="127">
        <f t="shared" si="1"/>
        <v>0</v>
      </c>
      <c r="I19" s="127">
        <f t="shared" si="2"/>
        <v>0</v>
      </c>
      <c r="J19" s="123"/>
    </row>
    <row r="20" spans="1:13" s="81" customFormat="1" x14ac:dyDescent="0.3">
      <c r="A20" s="25">
        <v>2.2000000000000002</v>
      </c>
      <c r="B20" s="25" t="s">
        <v>97</v>
      </c>
      <c r="C20" s="133">
        <v>2</v>
      </c>
      <c r="D20" s="133">
        <v>2</v>
      </c>
      <c r="E20" s="134">
        <v>60000</v>
      </c>
      <c r="F20" s="135">
        <v>60000</v>
      </c>
      <c r="G20" s="28">
        <f t="shared" si="0"/>
        <v>100</v>
      </c>
      <c r="H20" s="28">
        <f t="shared" si="1"/>
        <v>0</v>
      </c>
      <c r="I20" s="28">
        <f t="shared" si="2"/>
        <v>0</v>
      </c>
      <c r="J20" s="25"/>
    </row>
    <row r="21" spans="1:13" s="81" customFormat="1" x14ac:dyDescent="0.3">
      <c r="A21" s="25">
        <v>2.2999999999999998</v>
      </c>
      <c r="B21" s="25" t="s">
        <v>41</v>
      </c>
      <c r="C21" s="133">
        <v>1</v>
      </c>
      <c r="D21" s="133">
        <v>1</v>
      </c>
      <c r="E21" s="134">
        <v>288700</v>
      </c>
      <c r="F21" s="135">
        <v>288699.95</v>
      </c>
      <c r="G21" s="28">
        <f t="shared" si="0"/>
        <v>99.99998268098372</v>
      </c>
      <c r="H21" s="28">
        <f t="shared" si="1"/>
        <v>4.9999999988358468E-2</v>
      </c>
      <c r="I21" s="28">
        <f t="shared" si="2"/>
        <v>1.7319016275842905E-5</v>
      </c>
      <c r="J21" s="25"/>
    </row>
    <row r="22" spans="1:13" s="81" customFormat="1" x14ac:dyDescent="0.3">
      <c r="A22" s="25">
        <v>2.4</v>
      </c>
      <c r="B22" s="25" t="s">
        <v>40</v>
      </c>
      <c r="C22" s="133">
        <v>3</v>
      </c>
      <c r="D22" s="133">
        <v>3</v>
      </c>
      <c r="E22" s="134">
        <v>70000</v>
      </c>
      <c r="F22" s="135">
        <v>69850</v>
      </c>
      <c r="G22" s="28">
        <f t="shared" si="0"/>
        <v>99.785714285714292</v>
      </c>
      <c r="H22" s="28">
        <f t="shared" si="1"/>
        <v>150</v>
      </c>
      <c r="I22" s="28">
        <f t="shared" si="2"/>
        <v>0.21428571428571427</v>
      </c>
      <c r="J22" s="25"/>
      <c r="K22" s="89"/>
      <c r="L22" s="89"/>
      <c r="M22" s="89"/>
    </row>
    <row r="23" spans="1:13" s="81" customFormat="1" x14ac:dyDescent="0.3">
      <c r="A23" s="25">
        <v>2.5</v>
      </c>
      <c r="B23" s="25" t="s">
        <v>35</v>
      </c>
      <c r="C23" s="133">
        <v>6</v>
      </c>
      <c r="D23" s="133">
        <v>6</v>
      </c>
      <c r="E23" s="134">
        <v>3562405</v>
      </c>
      <c r="F23" s="135">
        <f>3387276.09+ค่าจ้างเงินรายได้!C7+ค่าจ้างเงินรายได้!D7</f>
        <v>3489732.09</v>
      </c>
      <c r="G23" s="28">
        <f t="shared" si="0"/>
        <v>97.960004266780444</v>
      </c>
      <c r="H23" s="28">
        <f t="shared" si="1"/>
        <v>72672.910000000149</v>
      </c>
      <c r="I23" s="28">
        <f t="shared" si="2"/>
        <v>2.0399957332195569</v>
      </c>
      <c r="J23" s="25"/>
    </row>
    <row r="24" spans="1:13" s="81" customFormat="1" x14ac:dyDescent="0.3">
      <c r="A24" s="128">
        <v>2.6</v>
      </c>
      <c r="B24" s="128" t="s">
        <v>96</v>
      </c>
      <c r="C24" s="129">
        <v>3</v>
      </c>
      <c r="D24" s="129">
        <v>3</v>
      </c>
      <c r="E24" s="130">
        <v>2007890</v>
      </c>
      <c r="F24" s="131">
        <v>1957539</v>
      </c>
      <c r="G24" s="132">
        <f t="shared" si="0"/>
        <v>97.492342708016878</v>
      </c>
      <c r="H24" s="132">
        <f t="shared" si="1"/>
        <v>50351</v>
      </c>
      <c r="I24" s="132">
        <f t="shared" si="2"/>
        <v>2.5076572919831266</v>
      </c>
      <c r="J24" s="128"/>
    </row>
    <row r="25" spans="1:13" s="81" customFormat="1" x14ac:dyDescent="0.3">
      <c r="A25" s="105">
        <v>3</v>
      </c>
      <c r="B25" s="104" t="s">
        <v>20</v>
      </c>
      <c r="C25" s="105">
        <v>25</v>
      </c>
      <c r="D25" s="105">
        <v>24</v>
      </c>
      <c r="E25" s="106">
        <v>2869840</v>
      </c>
      <c r="F25" s="113">
        <f>SUM(F26:F32)</f>
        <v>2729134.9699999997</v>
      </c>
      <c r="G25" s="107">
        <f t="shared" si="0"/>
        <v>95.097112382571851</v>
      </c>
      <c r="H25" s="107">
        <f t="shared" si="1"/>
        <v>140705.03000000026</v>
      </c>
      <c r="I25" s="107">
        <f t="shared" si="2"/>
        <v>4.9028876174281582</v>
      </c>
      <c r="J25" s="104"/>
    </row>
    <row r="26" spans="1:13" s="81" customFormat="1" x14ac:dyDescent="0.3">
      <c r="A26" s="123">
        <v>3.1</v>
      </c>
      <c r="B26" s="123" t="s">
        <v>49</v>
      </c>
      <c r="C26" s="124">
        <v>1</v>
      </c>
      <c r="D26" s="124">
        <v>1</v>
      </c>
      <c r="E26" s="125">
        <v>15000</v>
      </c>
      <c r="F26" s="126">
        <v>15000</v>
      </c>
      <c r="G26" s="127">
        <f t="shared" si="0"/>
        <v>100</v>
      </c>
      <c r="H26" s="127">
        <f t="shared" si="1"/>
        <v>0</v>
      </c>
      <c r="I26" s="127">
        <f t="shared" si="2"/>
        <v>0</v>
      </c>
      <c r="J26" s="123"/>
    </row>
    <row r="27" spans="1:13" s="81" customFormat="1" x14ac:dyDescent="0.3">
      <c r="A27" s="25">
        <v>3.2</v>
      </c>
      <c r="B27" s="25" t="s">
        <v>51</v>
      </c>
      <c r="C27" s="133">
        <v>1</v>
      </c>
      <c r="D27" s="133">
        <v>1</v>
      </c>
      <c r="E27" s="134">
        <v>50000</v>
      </c>
      <c r="F27" s="135">
        <v>50000</v>
      </c>
      <c r="G27" s="28">
        <f t="shared" si="0"/>
        <v>100</v>
      </c>
      <c r="H27" s="28">
        <f t="shared" si="1"/>
        <v>0</v>
      </c>
      <c r="I27" s="28">
        <f t="shared" si="2"/>
        <v>0</v>
      </c>
      <c r="J27" s="25"/>
      <c r="K27" s="91"/>
      <c r="L27" s="91"/>
      <c r="M27" s="91"/>
    </row>
    <row r="28" spans="1:13" s="81" customFormat="1" x14ac:dyDescent="0.3">
      <c r="A28" s="25">
        <v>3.3</v>
      </c>
      <c r="B28" s="25" t="s">
        <v>63</v>
      </c>
      <c r="C28" s="133">
        <v>5</v>
      </c>
      <c r="D28" s="133">
        <v>5</v>
      </c>
      <c r="E28" s="134">
        <v>224818</v>
      </c>
      <c r="F28" s="135">
        <v>224813</v>
      </c>
      <c r="G28" s="28">
        <f t="shared" si="0"/>
        <v>99.997775978791736</v>
      </c>
      <c r="H28" s="28">
        <f t="shared" si="1"/>
        <v>5</v>
      </c>
      <c r="I28" s="28">
        <f t="shared" si="2"/>
        <v>2.224021208266242E-3</v>
      </c>
      <c r="J28" s="25"/>
    </row>
    <row r="29" spans="1:13" s="81" customFormat="1" x14ac:dyDescent="0.3">
      <c r="A29" s="25">
        <v>3.4</v>
      </c>
      <c r="B29" s="25" t="s">
        <v>60</v>
      </c>
      <c r="C29" s="133">
        <v>3</v>
      </c>
      <c r="D29" s="133">
        <v>3</v>
      </c>
      <c r="E29" s="134">
        <v>373283</v>
      </c>
      <c r="F29" s="135">
        <v>373072.5</v>
      </c>
      <c r="G29" s="28">
        <f t="shared" si="0"/>
        <v>99.943608468641756</v>
      </c>
      <c r="H29" s="28">
        <f t="shared" si="1"/>
        <v>210.5</v>
      </c>
      <c r="I29" s="28">
        <f t="shared" si="2"/>
        <v>5.6391531358245622E-2</v>
      </c>
      <c r="J29" s="25"/>
    </row>
    <row r="30" spans="1:13" s="81" customFormat="1" x14ac:dyDescent="0.3">
      <c r="A30" s="25">
        <v>3.5</v>
      </c>
      <c r="B30" s="25" t="s">
        <v>62</v>
      </c>
      <c r="C30" s="133">
        <v>2</v>
      </c>
      <c r="D30" s="133">
        <v>2</v>
      </c>
      <c r="E30" s="134">
        <v>436234</v>
      </c>
      <c r="F30" s="135">
        <v>435899.5</v>
      </c>
      <c r="G30" s="28">
        <f t="shared" si="0"/>
        <v>99.923320969938146</v>
      </c>
      <c r="H30" s="28">
        <f t="shared" si="1"/>
        <v>334.5</v>
      </c>
      <c r="I30" s="28">
        <f t="shared" si="2"/>
        <v>7.6679030061847536E-2</v>
      </c>
      <c r="J30" s="25"/>
    </row>
    <row r="31" spans="1:13" s="81" customFormat="1" x14ac:dyDescent="0.3">
      <c r="A31" s="25">
        <v>3.6</v>
      </c>
      <c r="B31" s="25" t="s">
        <v>61</v>
      </c>
      <c r="C31" s="133">
        <v>7</v>
      </c>
      <c r="D31" s="133">
        <v>6</v>
      </c>
      <c r="E31" s="134">
        <v>639838</v>
      </c>
      <c r="F31" s="135">
        <v>639118</v>
      </c>
      <c r="G31" s="28">
        <f t="shared" si="0"/>
        <v>99.887471516227549</v>
      </c>
      <c r="H31" s="28">
        <f t="shared" si="1"/>
        <v>720</v>
      </c>
      <c r="I31" s="28">
        <f t="shared" si="2"/>
        <v>0.1125284837724549</v>
      </c>
      <c r="J31" s="25"/>
      <c r="K31" s="92"/>
      <c r="L31" s="92"/>
      <c r="M31" s="92"/>
    </row>
    <row r="32" spans="1:13" s="81" customFormat="1" x14ac:dyDescent="0.3">
      <c r="A32" s="128">
        <v>3.7</v>
      </c>
      <c r="B32" s="128" t="s">
        <v>35</v>
      </c>
      <c r="C32" s="129">
        <v>6</v>
      </c>
      <c r="D32" s="129">
        <v>6</v>
      </c>
      <c r="E32" s="130">
        <v>1130667</v>
      </c>
      <c r="F32" s="131">
        <f>983134.97+ค่าจ้างเงินรายได้!C17+ค่าจ้างเงินรายได้!D17</f>
        <v>991231.97</v>
      </c>
      <c r="G32" s="132">
        <f t="shared" si="0"/>
        <v>87.66789602951178</v>
      </c>
      <c r="H32" s="132">
        <f t="shared" si="1"/>
        <v>139435.03000000003</v>
      </c>
      <c r="I32" s="132">
        <f t="shared" si="2"/>
        <v>12.33210397048822</v>
      </c>
      <c r="J32" s="128"/>
    </row>
    <row r="33" spans="1:13" s="81" customFormat="1" x14ac:dyDescent="0.3">
      <c r="A33" s="105">
        <v>4</v>
      </c>
      <c r="B33" s="104" t="s">
        <v>17</v>
      </c>
      <c r="C33" s="105">
        <v>27</v>
      </c>
      <c r="D33" s="105">
        <v>24</v>
      </c>
      <c r="E33" s="106">
        <v>6485940</v>
      </c>
      <c r="F33" s="113">
        <f>SUM(F34:F39)</f>
        <v>6142394.2399999993</v>
      </c>
      <c r="G33" s="107">
        <f t="shared" si="0"/>
        <v>94.703223279894644</v>
      </c>
      <c r="H33" s="107">
        <f t="shared" si="1"/>
        <v>343545.76000000071</v>
      </c>
      <c r="I33" s="107">
        <f t="shared" si="2"/>
        <v>5.2967767201053473</v>
      </c>
      <c r="J33" s="104"/>
    </row>
    <row r="34" spans="1:13" s="81" customFormat="1" x14ac:dyDescent="0.3">
      <c r="A34" s="123">
        <v>4.0999999999999996</v>
      </c>
      <c r="B34" s="123" t="s">
        <v>94</v>
      </c>
      <c r="C34" s="124">
        <v>2</v>
      </c>
      <c r="D34" s="124">
        <v>2</v>
      </c>
      <c r="E34" s="125">
        <v>1227500</v>
      </c>
      <c r="F34" s="126">
        <v>1227500</v>
      </c>
      <c r="G34" s="127">
        <f t="shared" si="0"/>
        <v>100</v>
      </c>
      <c r="H34" s="127">
        <f t="shared" si="1"/>
        <v>0</v>
      </c>
      <c r="I34" s="127">
        <f t="shared" si="2"/>
        <v>0</v>
      </c>
      <c r="J34" s="123"/>
    </row>
    <row r="35" spans="1:13" s="81" customFormat="1" x14ac:dyDescent="0.3">
      <c r="A35" s="25">
        <v>4.2</v>
      </c>
      <c r="B35" s="25" t="s">
        <v>95</v>
      </c>
      <c r="C35" s="133">
        <v>3</v>
      </c>
      <c r="D35" s="133">
        <v>3</v>
      </c>
      <c r="E35" s="134">
        <v>245300</v>
      </c>
      <c r="F35" s="135">
        <v>245300</v>
      </c>
      <c r="G35" s="28">
        <f t="shared" si="0"/>
        <v>100</v>
      </c>
      <c r="H35" s="28">
        <f t="shared" si="1"/>
        <v>0</v>
      </c>
      <c r="I35" s="28">
        <f t="shared" si="2"/>
        <v>0</v>
      </c>
      <c r="J35" s="25"/>
    </row>
    <row r="36" spans="1:13" s="81" customFormat="1" x14ac:dyDescent="0.3">
      <c r="A36" s="25">
        <v>4.3</v>
      </c>
      <c r="B36" s="25" t="s">
        <v>91</v>
      </c>
      <c r="C36" s="133">
        <v>4</v>
      </c>
      <c r="D36" s="133">
        <v>3</v>
      </c>
      <c r="E36" s="134">
        <v>75000</v>
      </c>
      <c r="F36" s="135">
        <v>74880</v>
      </c>
      <c r="G36" s="28">
        <f t="shared" si="0"/>
        <v>99.84</v>
      </c>
      <c r="H36" s="28">
        <f t="shared" si="1"/>
        <v>120</v>
      </c>
      <c r="I36" s="28">
        <f t="shared" si="2"/>
        <v>0.16</v>
      </c>
      <c r="J36" s="25"/>
    </row>
    <row r="37" spans="1:13" s="89" customFormat="1" x14ac:dyDescent="0.3">
      <c r="A37" s="25">
        <v>4.4000000000000004</v>
      </c>
      <c r="B37" s="25" t="s">
        <v>92</v>
      </c>
      <c r="C37" s="133">
        <v>10</v>
      </c>
      <c r="D37" s="133">
        <v>8</v>
      </c>
      <c r="E37" s="134">
        <v>2722900</v>
      </c>
      <c r="F37" s="135">
        <v>2574229</v>
      </c>
      <c r="G37" s="28">
        <f t="shared" si="0"/>
        <v>94.539975761137029</v>
      </c>
      <c r="H37" s="28">
        <f t="shared" si="1"/>
        <v>148671</v>
      </c>
      <c r="I37" s="28">
        <f t="shared" si="2"/>
        <v>5.4600242388629772</v>
      </c>
      <c r="J37" s="25"/>
      <c r="K37" s="81"/>
      <c r="L37" s="81"/>
      <c r="M37" s="81"/>
    </row>
    <row r="38" spans="1:13" s="81" customFormat="1" x14ac:dyDescent="0.3">
      <c r="A38" s="25">
        <v>4.5</v>
      </c>
      <c r="B38" s="25" t="s">
        <v>35</v>
      </c>
      <c r="C38" s="133">
        <v>2</v>
      </c>
      <c r="D38" s="133">
        <v>2</v>
      </c>
      <c r="E38" s="134">
        <v>1648965</v>
      </c>
      <c r="F38" s="135">
        <f>1470420.27+ค่าจ้างเงินรายได้!C6+ค่าจ้างเงินรายได้!D6</f>
        <v>1504130.27</v>
      </c>
      <c r="G38" s="28">
        <f t="shared" si="0"/>
        <v>91.216628006052275</v>
      </c>
      <c r="H38" s="28">
        <f t="shared" si="1"/>
        <v>144834.72999999998</v>
      </c>
      <c r="I38" s="28">
        <f t="shared" si="2"/>
        <v>8.7833719939477177</v>
      </c>
      <c r="J38" s="25"/>
    </row>
    <row r="39" spans="1:13" s="81" customFormat="1" x14ac:dyDescent="0.3">
      <c r="A39" s="128">
        <v>4.5999999999999996</v>
      </c>
      <c r="B39" s="128" t="s">
        <v>93</v>
      </c>
      <c r="C39" s="129">
        <v>6</v>
      </c>
      <c r="D39" s="129">
        <v>6</v>
      </c>
      <c r="E39" s="130">
        <v>566275</v>
      </c>
      <c r="F39" s="131">
        <v>516354.97</v>
      </c>
      <c r="G39" s="132">
        <f t="shared" ref="G39:G70" si="3">F39*100/E39</f>
        <v>91.184489867997002</v>
      </c>
      <c r="H39" s="132">
        <f t="shared" ref="H39:H70" si="4">E39-F39</f>
        <v>49920.030000000028</v>
      </c>
      <c r="I39" s="132">
        <f t="shared" ref="I39:I70" si="5">H39*100/E39</f>
        <v>8.8155101320030074</v>
      </c>
      <c r="J39" s="128"/>
    </row>
    <row r="40" spans="1:13" s="81" customFormat="1" x14ac:dyDescent="0.3">
      <c r="A40" s="105">
        <v>5</v>
      </c>
      <c r="B40" s="104" t="s">
        <v>22</v>
      </c>
      <c r="C40" s="105">
        <v>79</v>
      </c>
      <c r="D40" s="105">
        <v>73</v>
      </c>
      <c r="E40" s="106">
        <v>5266668</v>
      </c>
      <c r="F40" s="113">
        <f>SUM(F41:F53)</f>
        <v>4860093.4799999995</v>
      </c>
      <c r="G40" s="107">
        <f t="shared" si="3"/>
        <v>92.280232587282882</v>
      </c>
      <c r="H40" s="107">
        <f t="shared" si="4"/>
        <v>406574.52000000048</v>
      </c>
      <c r="I40" s="107">
        <f t="shared" si="5"/>
        <v>7.7197674127171192</v>
      </c>
      <c r="J40" s="104"/>
    </row>
    <row r="41" spans="1:13" s="81" customFormat="1" x14ac:dyDescent="0.3">
      <c r="A41" s="123">
        <v>5.0999999999999996</v>
      </c>
      <c r="B41" s="123" t="s">
        <v>50</v>
      </c>
      <c r="C41" s="124">
        <v>3</v>
      </c>
      <c r="D41" s="124">
        <v>3</v>
      </c>
      <c r="E41" s="125">
        <v>58868</v>
      </c>
      <c r="F41" s="126">
        <v>58868</v>
      </c>
      <c r="G41" s="127">
        <f t="shared" si="3"/>
        <v>100</v>
      </c>
      <c r="H41" s="127">
        <f t="shared" si="4"/>
        <v>0</v>
      </c>
      <c r="I41" s="127">
        <f t="shared" si="5"/>
        <v>0</v>
      </c>
      <c r="J41" s="123"/>
      <c r="K41" s="91"/>
      <c r="L41" s="91"/>
      <c r="M41" s="91"/>
    </row>
    <row r="42" spans="1:13" s="81" customFormat="1" x14ac:dyDescent="0.3">
      <c r="A42" s="25">
        <v>5.2</v>
      </c>
      <c r="B42" s="25" t="s">
        <v>52</v>
      </c>
      <c r="C42" s="133">
        <v>4</v>
      </c>
      <c r="D42" s="133">
        <v>4</v>
      </c>
      <c r="E42" s="134">
        <v>228983</v>
      </c>
      <c r="F42" s="135">
        <v>228983</v>
      </c>
      <c r="G42" s="28">
        <f t="shared" si="3"/>
        <v>100</v>
      </c>
      <c r="H42" s="28">
        <f t="shared" si="4"/>
        <v>0</v>
      </c>
      <c r="I42" s="28">
        <f t="shared" si="5"/>
        <v>0</v>
      </c>
      <c r="J42" s="25"/>
    </row>
    <row r="43" spans="1:13" s="81" customFormat="1" x14ac:dyDescent="0.3">
      <c r="A43" s="25">
        <v>5.3</v>
      </c>
      <c r="B43" s="25" t="s">
        <v>51</v>
      </c>
      <c r="C43" s="133">
        <v>3</v>
      </c>
      <c r="D43" s="133">
        <v>3</v>
      </c>
      <c r="E43" s="134">
        <v>191200</v>
      </c>
      <c r="F43" s="135">
        <v>190910</v>
      </c>
      <c r="G43" s="28">
        <f t="shared" si="3"/>
        <v>99.84832635983264</v>
      </c>
      <c r="H43" s="28">
        <f t="shared" si="4"/>
        <v>290</v>
      </c>
      <c r="I43" s="28">
        <f t="shared" si="5"/>
        <v>0.15167364016736401</v>
      </c>
      <c r="J43" s="25"/>
    </row>
    <row r="44" spans="1:13" s="89" customFormat="1" x14ac:dyDescent="0.3">
      <c r="A44" s="25">
        <v>5.4</v>
      </c>
      <c r="B44" s="25" t="s">
        <v>42</v>
      </c>
      <c r="C44" s="133">
        <v>7</v>
      </c>
      <c r="D44" s="133">
        <v>7</v>
      </c>
      <c r="E44" s="134">
        <v>155216</v>
      </c>
      <c r="F44" s="135">
        <v>154978.06</v>
      </c>
      <c r="G44" s="28">
        <f t="shared" si="3"/>
        <v>99.846703948046596</v>
      </c>
      <c r="H44" s="28">
        <f t="shared" si="4"/>
        <v>237.94000000000233</v>
      </c>
      <c r="I44" s="28">
        <f t="shared" si="5"/>
        <v>0.15329605195340837</v>
      </c>
      <c r="J44" s="25"/>
    </row>
    <row r="45" spans="1:13" s="83" customFormat="1" x14ac:dyDescent="0.3">
      <c r="A45" s="25">
        <v>5.5</v>
      </c>
      <c r="B45" s="25" t="s">
        <v>45</v>
      </c>
      <c r="C45" s="133">
        <v>9</v>
      </c>
      <c r="D45" s="133">
        <v>6</v>
      </c>
      <c r="E45" s="134">
        <v>411089</v>
      </c>
      <c r="F45" s="135">
        <v>409840.32</v>
      </c>
      <c r="G45" s="28">
        <f t="shared" si="3"/>
        <v>99.696250690239822</v>
      </c>
      <c r="H45" s="28">
        <f t="shared" si="4"/>
        <v>1248.679999999993</v>
      </c>
      <c r="I45" s="28">
        <f t="shared" si="5"/>
        <v>0.30374930976017189</v>
      </c>
      <c r="J45" s="25"/>
    </row>
    <row r="46" spans="1:13" s="81" customFormat="1" x14ac:dyDescent="0.3">
      <c r="A46" s="25">
        <v>5.6</v>
      </c>
      <c r="B46" s="25" t="s">
        <v>47</v>
      </c>
      <c r="C46" s="133">
        <v>4</v>
      </c>
      <c r="D46" s="133">
        <v>4</v>
      </c>
      <c r="E46" s="134">
        <v>140591</v>
      </c>
      <c r="F46" s="135">
        <v>139334.18</v>
      </c>
      <c r="G46" s="28">
        <f t="shared" si="3"/>
        <v>99.106045194927134</v>
      </c>
      <c r="H46" s="28">
        <f t="shared" si="4"/>
        <v>1256.820000000007</v>
      </c>
      <c r="I46" s="28">
        <f t="shared" si="5"/>
        <v>0.89395480507287595</v>
      </c>
      <c r="J46" s="25"/>
      <c r="K46" s="89"/>
      <c r="L46" s="89"/>
      <c r="M46" s="89"/>
    </row>
    <row r="47" spans="1:13" s="81" customFormat="1" x14ac:dyDescent="0.3">
      <c r="A47" s="25">
        <v>5.7</v>
      </c>
      <c r="B47" s="25" t="s">
        <v>43</v>
      </c>
      <c r="C47" s="133">
        <v>6</v>
      </c>
      <c r="D47" s="133">
        <v>6</v>
      </c>
      <c r="E47" s="134">
        <v>284500</v>
      </c>
      <c r="F47" s="135">
        <v>274354.64</v>
      </c>
      <c r="G47" s="28">
        <f t="shared" si="3"/>
        <v>96.433968365553596</v>
      </c>
      <c r="H47" s="28">
        <f t="shared" si="4"/>
        <v>10145.359999999986</v>
      </c>
      <c r="I47" s="28">
        <f t="shared" si="5"/>
        <v>3.5660316344463925</v>
      </c>
      <c r="J47" s="25"/>
      <c r="K47" s="89"/>
      <c r="L47" s="89"/>
      <c r="M47" s="89"/>
    </row>
    <row r="48" spans="1:13" s="81" customFormat="1" x14ac:dyDescent="0.3">
      <c r="A48" s="25">
        <v>5.8</v>
      </c>
      <c r="B48" s="25" t="s">
        <v>44</v>
      </c>
      <c r="C48" s="133">
        <v>8</v>
      </c>
      <c r="D48" s="133">
        <v>8</v>
      </c>
      <c r="E48" s="134">
        <v>730235</v>
      </c>
      <c r="F48" s="135">
        <v>695195.64</v>
      </c>
      <c r="G48" s="28">
        <f t="shared" si="3"/>
        <v>95.201632351229392</v>
      </c>
      <c r="H48" s="28">
        <f t="shared" si="4"/>
        <v>35039.359999999986</v>
      </c>
      <c r="I48" s="28">
        <f t="shared" si="5"/>
        <v>4.7983676487705997</v>
      </c>
      <c r="J48" s="25"/>
    </row>
    <row r="49" spans="1:13" s="81" customFormat="1" x14ac:dyDescent="0.3">
      <c r="A49" s="25">
        <v>5.9</v>
      </c>
      <c r="B49" s="25" t="s">
        <v>35</v>
      </c>
      <c r="C49" s="133">
        <v>3</v>
      </c>
      <c r="D49" s="133">
        <v>3</v>
      </c>
      <c r="E49" s="134">
        <v>1426496</v>
      </c>
      <c r="F49" s="135">
        <f>1303094.36+ค่าจ้างเงินรายได้!C11+ค่าจ้างเงินรายได้!D11</f>
        <v>1346395.36</v>
      </c>
      <c r="G49" s="28">
        <f t="shared" si="3"/>
        <v>94.384797433711697</v>
      </c>
      <c r="H49" s="28">
        <f t="shared" si="4"/>
        <v>80100.639999999898</v>
      </c>
      <c r="I49" s="28">
        <f t="shared" si="5"/>
        <v>5.6152025662882963</v>
      </c>
      <c r="J49" s="25"/>
      <c r="K49" s="89"/>
      <c r="L49" s="89"/>
      <c r="M49" s="89"/>
    </row>
    <row r="50" spans="1:13" s="81" customFormat="1" x14ac:dyDescent="0.3">
      <c r="A50" s="136">
        <v>5.0999999999999996</v>
      </c>
      <c r="B50" s="25" t="s">
        <v>99</v>
      </c>
      <c r="C50" s="133">
        <v>9</v>
      </c>
      <c r="D50" s="133">
        <v>9</v>
      </c>
      <c r="E50" s="134">
        <v>309190</v>
      </c>
      <c r="F50" s="135">
        <v>291588.09000000003</v>
      </c>
      <c r="G50" s="28">
        <f t="shared" si="3"/>
        <v>94.307089491898196</v>
      </c>
      <c r="H50" s="28">
        <f t="shared" si="4"/>
        <v>17601.909999999974</v>
      </c>
      <c r="I50" s="28">
        <f t="shared" si="5"/>
        <v>5.6929105081018063</v>
      </c>
      <c r="J50" s="25"/>
    </row>
    <row r="51" spans="1:13" s="81" customFormat="1" x14ac:dyDescent="0.3">
      <c r="A51" s="25">
        <v>5.1100000000000003</v>
      </c>
      <c r="B51" s="25" t="s">
        <v>48</v>
      </c>
      <c r="C51" s="133">
        <v>7</v>
      </c>
      <c r="D51" s="133">
        <v>6</v>
      </c>
      <c r="E51" s="134">
        <v>206050</v>
      </c>
      <c r="F51" s="135">
        <v>180983.55</v>
      </c>
      <c r="G51" s="28">
        <f t="shared" si="3"/>
        <v>87.834773113322015</v>
      </c>
      <c r="H51" s="28">
        <f t="shared" si="4"/>
        <v>25066.450000000012</v>
      </c>
      <c r="I51" s="28">
        <f t="shared" si="5"/>
        <v>12.165226886677996</v>
      </c>
      <c r="J51" s="25"/>
      <c r="K51" s="91"/>
      <c r="L51" s="91"/>
      <c r="M51" s="91"/>
    </row>
    <row r="52" spans="1:13" s="81" customFormat="1" x14ac:dyDescent="0.3">
      <c r="A52" s="25">
        <v>5.12</v>
      </c>
      <c r="B52" s="25" t="s">
        <v>46</v>
      </c>
      <c r="C52" s="133">
        <v>13</v>
      </c>
      <c r="D52" s="133">
        <v>11</v>
      </c>
      <c r="E52" s="134">
        <v>667050</v>
      </c>
      <c r="F52" s="135">
        <v>571779.64</v>
      </c>
      <c r="G52" s="28">
        <f t="shared" si="3"/>
        <v>85.71765834645079</v>
      </c>
      <c r="H52" s="28">
        <f t="shared" si="4"/>
        <v>95270.359999999986</v>
      </c>
      <c r="I52" s="28">
        <f t="shared" si="5"/>
        <v>14.282341653549206</v>
      </c>
      <c r="J52" s="25"/>
    </row>
    <row r="53" spans="1:13" s="91" customFormat="1" x14ac:dyDescent="0.3">
      <c r="A53" s="128">
        <v>5.13</v>
      </c>
      <c r="B53" s="128" t="s">
        <v>49</v>
      </c>
      <c r="C53" s="129">
        <v>3</v>
      </c>
      <c r="D53" s="129">
        <v>3</v>
      </c>
      <c r="E53" s="130">
        <v>457200</v>
      </c>
      <c r="F53" s="131">
        <v>316883</v>
      </c>
      <c r="G53" s="132">
        <f t="shared" si="3"/>
        <v>69.309492563429572</v>
      </c>
      <c r="H53" s="132">
        <f t="shared" si="4"/>
        <v>140317</v>
      </c>
      <c r="I53" s="132">
        <f t="shared" si="5"/>
        <v>30.690507436570428</v>
      </c>
      <c r="J53" s="128"/>
      <c r="K53" s="89"/>
      <c r="L53" s="89"/>
      <c r="M53" s="89"/>
    </row>
    <row r="54" spans="1:13" s="81" customFormat="1" x14ac:dyDescent="0.3">
      <c r="A54" s="105">
        <v>6</v>
      </c>
      <c r="B54" s="104" t="s">
        <v>25</v>
      </c>
      <c r="C54" s="105">
        <v>8</v>
      </c>
      <c r="D54" s="105">
        <v>8</v>
      </c>
      <c r="E54" s="106">
        <v>2720650</v>
      </c>
      <c r="F54" s="113">
        <f>SUM(F55:F57)</f>
        <v>2475284.1399999997</v>
      </c>
      <c r="G54" s="107">
        <f t="shared" si="3"/>
        <v>90.981351515262887</v>
      </c>
      <c r="H54" s="107">
        <f t="shared" si="4"/>
        <v>245365.86000000034</v>
      </c>
      <c r="I54" s="107">
        <f t="shared" si="5"/>
        <v>9.0186484847371151</v>
      </c>
      <c r="J54" s="104"/>
    </row>
    <row r="55" spans="1:13" s="81" customFormat="1" x14ac:dyDescent="0.3">
      <c r="A55" s="123">
        <v>6.1</v>
      </c>
      <c r="B55" s="123" t="s">
        <v>108</v>
      </c>
      <c r="C55" s="124">
        <v>1</v>
      </c>
      <c r="D55" s="124">
        <v>1</v>
      </c>
      <c r="E55" s="125">
        <v>43500</v>
      </c>
      <c r="F55" s="126">
        <v>43470</v>
      </c>
      <c r="G55" s="127">
        <f t="shared" si="3"/>
        <v>99.931034482758619</v>
      </c>
      <c r="H55" s="127">
        <f t="shared" si="4"/>
        <v>30</v>
      </c>
      <c r="I55" s="127">
        <f t="shared" si="5"/>
        <v>6.8965517241379309E-2</v>
      </c>
      <c r="J55" s="123"/>
    </row>
    <row r="56" spans="1:13" s="81" customFormat="1" x14ac:dyDescent="0.3">
      <c r="A56" s="25">
        <v>6.2</v>
      </c>
      <c r="B56" s="25" t="s">
        <v>107</v>
      </c>
      <c r="C56" s="133">
        <v>3</v>
      </c>
      <c r="D56" s="133">
        <v>3</v>
      </c>
      <c r="E56" s="134">
        <v>528300</v>
      </c>
      <c r="F56" s="135">
        <v>512437.5</v>
      </c>
      <c r="G56" s="28">
        <f t="shared" si="3"/>
        <v>96.997444633730836</v>
      </c>
      <c r="H56" s="28">
        <f t="shared" si="4"/>
        <v>15862.5</v>
      </c>
      <c r="I56" s="28">
        <f t="shared" si="5"/>
        <v>3.0025553662691653</v>
      </c>
      <c r="J56" s="25"/>
      <c r="K56" s="89"/>
      <c r="L56" s="89"/>
      <c r="M56" s="89"/>
    </row>
    <row r="57" spans="1:13" s="81" customFormat="1" x14ac:dyDescent="0.3">
      <c r="A57" s="128">
        <v>6.3</v>
      </c>
      <c r="B57" s="128" t="s">
        <v>35</v>
      </c>
      <c r="C57" s="129">
        <v>4</v>
      </c>
      <c r="D57" s="129">
        <v>4</v>
      </c>
      <c r="E57" s="130">
        <v>2148850</v>
      </c>
      <c r="F57" s="131">
        <f>1886769.64+ค่าจ้างเงินรายได้!C16+ค่าจ้างเงินรายได้!D16</f>
        <v>1919376.64</v>
      </c>
      <c r="G57" s="132">
        <f t="shared" si="3"/>
        <v>89.321108499895288</v>
      </c>
      <c r="H57" s="132">
        <f t="shared" si="4"/>
        <v>229473.3600000001</v>
      </c>
      <c r="I57" s="132">
        <f t="shared" si="5"/>
        <v>10.678891500104712</v>
      </c>
      <c r="J57" s="128"/>
    </row>
    <row r="58" spans="1:13" s="91" customFormat="1" x14ac:dyDescent="0.3">
      <c r="A58" s="105">
        <v>7</v>
      </c>
      <c r="B58" s="104" t="s">
        <v>23</v>
      </c>
      <c r="C58" s="105">
        <v>45</v>
      </c>
      <c r="D58" s="105">
        <v>41</v>
      </c>
      <c r="E58" s="106">
        <v>7042496</v>
      </c>
      <c r="F58" s="113">
        <f>SUM(F59:F70)</f>
        <v>6242665.4299999997</v>
      </c>
      <c r="G58" s="107">
        <f t="shared" si="3"/>
        <v>88.642796957215168</v>
      </c>
      <c r="H58" s="107">
        <f t="shared" si="4"/>
        <v>799830.5700000003</v>
      </c>
      <c r="I58" s="107">
        <f t="shared" si="5"/>
        <v>11.357203042784835</v>
      </c>
      <c r="J58" s="104"/>
    </row>
    <row r="59" spans="1:13" s="92" customFormat="1" x14ac:dyDescent="0.3">
      <c r="A59" s="123">
        <v>7.1</v>
      </c>
      <c r="B59" s="123" t="s">
        <v>135</v>
      </c>
      <c r="C59" s="124">
        <v>1</v>
      </c>
      <c r="D59" s="124">
        <v>1</v>
      </c>
      <c r="E59" s="125">
        <v>81650</v>
      </c>
      <c r="F59" s="126">
        <v>81650</v>
      </c>
      <c r="G59" s="127">
        <f t="shared" si="3"/>
        <v>100</v>
      </c>
      <c r="H59" s="127">
        <f t="shared" si="4"/>
        <v>0</v>
      </c>
      <c r="I59" s="127">
        <f t="shared" si="5"/>
        <v>0</v>
      </c>
      <c r="J59" s="123"/>
      <c r="K59" s="81"/>
      <c r="L59" s="81"/>
      <c r="M59" s="81"/>
    </row>
    <row r="60" spans="1:13" s="81" customFormat="1" x14ac:dyDescent="0.3">
      <c r="A60" s="25">
        <v>7.2</v>
      </c>
      <c r="B60" s="25" t="s">
        <v>112</v>
      </c>
      <c r="C60" s="133">
        <v>1</v>
      </c>
      <c r="D60" s="133">
        <v>1</v>
      </c>
      <c r="E60" s="134">
        <v>73050</v>
      </c>
      <c r="F60" s="135">
        <v>73050</v>
      </c>
      <c r="G60" s="28">
        <f t="shared" si="3"/>
        <v>100</v>
      </c>
      <c r="H60" s="28">
        <f t="shared" si="4"/>
        <v>0</v>
      </c>
      <c r="I60" s="28">
        <f t="shared" si="5"/>
        <v>0</v>
      </c>
      <c r="J60" s="25"/>
    </row>
    <row r="61" spans="1:13" s="81" customFormat="1" x14ac:dyDescent="0.3">
      <c r="A61" s="25">
        <v>7.3</v>
      </c>
      <c r="B61" s="25" t="s">
        <v>165</v>
      </c>
      <c r="C61" s="133">
        <v>4</v>
      </c>
      <c r="D61" s="133">
        <v>4</v>
      </c>
      <c r="E61" s="134">
        <v>97550</v>
      </c>
      <c r="F61" s="135">
        <v>97550</v>
      </c>
      <c r="G61" s="28">
        <f t="shared" si="3"/>
        <v>100</v>
      </c>
      <c r="H61" s="28">
        <f t="shared" si="4"/>
        <v>0</v>
      </c>
      <c r="I61" s="28">
        <f t="shared" si="5"/>
        <v>0</v>
      </c>
      <c r="J61" s="25"/>
      <c r="K61" s="91"/>
      <c r="L61" s="91"/>
      <c r="M61" s="91"/>
    </row>
    <row r="62" spans="1:13" s="52" customFormat="1" x14ac:dyDescent="0.3">
      <c r="A62" s="25">
        <v>7.4</v>
      </c>
      <c r="B62" s="25" t="s">
        <v>58</v>
      </c>
      <c r="C62" s="133">
        <v>2</v>
      </c>
      <c r="D62" s="133">
        <v>2</v>
      </c>
      <c r="E62" s="134">
        <v>34250</v>
      </c>
      <c r="F62" s="135">
        <v>34230</v>
      </c>
      <c r="G62" s="28">
        <f t="shared" si="3"/>
        <v>99.941605839416056</v>
      </c>
      <c r="H62" s="28">
        <f t="shared" si="4"/>
        <v>20</v>
      </c>
      <c r="I62" s="28">
        <f t="shared" si="5"/>
        <v>5.8394160583941604E-2</v>
      </c>
      <c r="J62" s="25"/>
      <c r="K62" s="93"/>
      <c r="L62" s="93"/>
      <c r="M62" s="93"/>
    </row>
    <row r="63" spans="1:13" s="139" customFormat="1" ht="37.5" x14ac:dyDescent="0.2">
      <c r="A63" s="141">
        <v>7.5</v>
      </c>
      <c r="B63" s="141" t="s">
        <v>161</v>
      </c>
      <c r="C63" s="142">
        <v>2</v>
      </c>
      <c r="D63" s="142">
        <v>2</v>
      </c>
      <c r="E63" s="143">
        <v>226800</v>
      </c>
      <c r="F63" s="144">
        <v>226650</v>
      </c>
      <c r="G63" s="145">
        <f t="shared" si="3"/>
        <v>99.93386243386243</v>
      </c>
      <c r="H63" s="145">
        <f t="shared" si="4"/>
        <v>150</v>
      </c>
      <c r="I63" s="145">
        <f t="shared" si="5"/>
        <v>6.6137566137566134E-2</v>
      </c>
      <c r="J63" s="141"/>
      <c r="K63" s="138"/>
      <c r="L63" s="138"/>
      <c r="M63" s="138"/>
    </row>
    <row r="64" spans="1:13" s="81" customFormat="1" x14ac:dyDescent="0.3">
      <c r="A64" s="25">
        <v>7.6</v>
      </c>
      <c r="B64" s="25" t="s">
        <v>59</v>
      </c>
      <c r="C64" s="133">
        <v>6</v>
      </c>
      <c r="D64" s="133">
        <v>5</v>
      </c>
      <c r="E64" s="134">
        <v>281860</v>
      </c>
      <c r="F64" s="135">
        <v>281360</v>
      </c>
      <c r="G64" s="28">
        <f t="shared" si="3"/>
        <v>99.822606967998297</v>
      </c>
      <c r="H64" s="28">
        <f t="shared" si="4"/>
        <v>500</v>
      </c>
      <c r="I64" s="28">
        <f t="shared" si="5"/>
        <v>0.17739303200170298</v>
      </c>
      <c r="J64" s="25"/>
      <c r="K64" s="89"/>
      <c r="L64" s="89"/>
      <c r="M64" s="89"/>
    </row>
    <row r="65" spans="1:13" s="91" customFormat="1" x14ac:dyDescent="0.3">
      <c r="A65" s="25">
        <v>7.7</v>
      </c>
      <c r="B65" s="25" t="s">
        <v>137</v>
      </c>
      <c r="C65" s="133">
        <v>1</v>
      </c>
      <c r="D65" s="133">
        <v>1</v>
      </c>
      <c r="E65" s="134">
        <v>896000</v>
      </c>
      <c r="F65" s="135">
        <v>893855</v>
      </c>
      <c r="G65" s="28">
        <f t="shared" si="3"/>
        <v>99.760602678571431</v>
      </c>
      <c r="H65" s="28">
        <f t="shared" si="4"/>
        <v>2145</v>
      </c>
      <c r="I65" s="28">
        <f t="shared" si="5"/>
        <v>0.23939732142857142</v>
      </c>
      <c r="J65" s="25"/>
      <c r="K65" s="81"/>
      <c r="L65" s="81"/>
      <c r="M65" s="81"/>
    </row>
    <row r="66" spans="1:13" s="91" customFormat="1" x14ac:dyDescent="0.3">
      <c r="A66" s="25">
        <v>7.8</v>
      </c>
      <c r="B66" s="25" t="s">
        <v>111</v>
      </c>
      <c r="C66" s="133">
        <v>1</v>
      </c>
      <c r="D66" s="133">
        <v>1</v>
      </c>
      <c r="E66" s="134">
        <v>42800</v>
      </c>
      <c r="F66" s="135">
        <v>42500</v>
      </c>
      <c r="G66" s="28">
        <f t="shared" si="3"/>
        <v>99.299065420560751</v>
      </c>
      <c r="H66" s="28">
        <f t="shared" si="4"/>
        <v>300</v>
      </c>
      <c r="I66" s="28">
        <f t="shared" si="5"/>
        <v>0.7009345794392523</v>
      </c>
      <c r="J66" s="25"/>
      <c r="K66" s="89"/>
      <c r="L66" s="89"/>
      <c r="M66" s="89"/>
    </row>
    <row r="67" spans="1:13" s="92" customFormat="1" x14ac:dyDescent="0.3">
      <c r="A67" s="25">
        <v>7.9</v>
      </c>
      <c r="B67" s="25" t="s">
        <v>136</v>
      </c>
      <c r="C67" s="133">
        <v>4</v>
      </c>
      <c r="D67" s="133">
        <v>4</v>
      </c>
      <c r="E67" s="134">
        <v>111350</v>
      </c>
      <c r="F67" s="135">
        <v>110355</v>
      </c>
      <c r="G67" s="28">
        <f t="shared" si="3"/>
        <v>99.106421194431974</v>
      </c>
      <c r="H67" s="28">
        <f t="shared" si="4"/>
        <v>995</v>
      </c>
      <c r="I67" s="28">
        <f t="shared" si="5"/>
        <v>0.89357880556802871</v>
      </c>
      <c r="J67" s="25"/>
      <c r="K67" s="81"/>
      <c r="L67" s="81"/>
      <c r="M67" s="81"/>
    </row>
    <row r="68" spans="1:13" s="91" customFormat="1" x14ac:dyDescent="0.3">
      <c r="A68" s="136">
        <v>7.1</v>
      </c>
      <c r="B68" s="25" t="s">
        <v>35</v>
      </c>
      <c r="C68" s="133">
        <v>7</v>
      </c>
      <c r="D68" s="133">
        <v>7</v>
      </c>
      <c r="E68" s="134">
        <v>2724816</v>
      </c>
      <c r="F68" s="135">
        <v>2648556.0299999998</v>
      </c>
      <c r="G68" s="28">
        <f t="shared" si="3"/>
        <v>97.201280013035728</v>
      </c>
      <c r="H68" s="28">
        <f t="shared" si="4"/>
        <v>76259.970000000205</v>
      </c>
      <c r="I68" s="28">
        <f t="shared" si="5"/>
        <v>2.7987199869642647</v>
      </c>
      <c r="J68" s="25"/>
      <c r="K68" s="81"/>
      <c r="L68" s="81"/>
      <c r="M68" s="81"/>
    </row>
    <row r="69" spans="1:13" s="91" customFormat="1" x14ac:dyDescent="0.3">
      <c r="A69" s="25">
        <v>7.11</v>
      </c>
      <c r="B69" s="25" t="s">
        <v>51</v>
      </c>
      <c r="C69" s="133">
        <v>3</v>
      </c>
      <c r="D69" s="133">
        <v>3</v>
      </c>
      <c r="E69" s="134">
        <v>350000</v>
      </c>
      <c r="F69" s="135">
        <v>329910</v>
      </c>
      <c r="G69" s="28">
        <f t="shared" si="3"/>
        <v>94.26</v>
      </c>
      <c r="H69" s="28">
        <f t="shared" si="4"/>
        <v>20090</v>
      </c>
      <c r="I69" s="28">
        <f t="shared" si="5"/>
        <v>5.74</v>
      </c>
      <c r="J69" s="25"/>
      <c r="K69" s="81"/>
      <c r="L69" s="81"/>
      <c r="M69" s="81"/>
    </row>
    <row r="70" spans="1:13" s="92" customFormat="1" x14ac:dyDescent="0.3">
      <c r="A70" s="128">
        <v>7.12</v>
      </c>
      <c r="B70" s="128" t="s">
        <v>49</v>
      </c>
      <c r="C70" s="129">
        <v>13</v>
      </c>
      <c r="D70" s="129">
        <v>10</v>
      </c>
      <c r="E70" s="130">
        <v>2122370</v>
      </c>
      <c r="F70" s="131">
        <v>1422999.4</v>
      </c>
      <c r="G70" s="132">
        <f t="shared" si="3"/>
        <v>67.047658985002613</v>
      </c>
      <c r="H70" s="132">
        <f t="shared" si="4"/>
        <v>699370.60000000009</v>
      </c>
      <c r="I70" s="132">
        <f t="shared" si="5"/>
        <v>32.952341014997394</v>
      </c>
      <c r="J70" s="128"/>
      <c r="K70" s="81"/>
      <c r="L70" s="81"/>
      <c r="M70" s="81"/>
    </row>
    <row r="71" spans="1:13" s="81" customFormat="1" x14ac:dyDescent="0.3">
      <c r="A71" s="105">
        <v>8</v>
      </c>
      <c r="B71" s="104" t="s">
        <v>24</v>
      </c>
      <c r="C71" s="105">
        <v>35</v>
      </c>
      <c r="D71" s="105">
        <v>35</v>
      </c>
      <c r="E71" s="106">
        <v>5176278</v>
      </c>
      <c r="F71" s="113">
        <f>SUM(F72:F83)</f>
        <v>4486285.92</v>
      </c>
      <c r="G71" s="107">
        <f t="shared" ref="G71:G83" si="6">F71*100/E71</f>
        <v>86.670111613016147</v>
      </c>
      <c r="H71" s="107">
        <f t="shared" ref="H71:H83" si="7">E71-F71</f>
        <v>689992.08000000007</v>
      </c>
      <c r="I71" s="107">
        <f t="shared" ref="I71:I83" si="8">H71*100/E71</f>
        <v>13.329888386983852</v>
      </c>
      <c r="J71" s="104"/>
      <c r="K71" s="91"/>
      <c r="L71" s="91"/>
      <c r="M71" s="91"/>
    </row>
    <row r="72" spans="1:13" s="81" customFormat="1" x14ac:dyDescent="0.3">
      <c r="A72" s="123">
        <v>8.1</v>
      </c>
      <c r="B72" s="123" t="s">
        <v>88</v>
      </c>
      <c r="C72" s="124">
        <v>1</v>
      </c>
      <c r="D72" s="124">
        <v>1</v>
      </c>
      <c r="E72" s="125">
        <v>145557</v>
      </c>
      <c r="F72" s="126">
        <v>145557</v>
      </c>
      <c r="G72" s="127">
        <f t="shared" si="6"/>
        <v>100</v>
      </c>
      <c r="H72" s="127">
        <f t="shared" si="7"/>
        <v>0</v>
      </c>
      <c r="I72" s="127">
        <f t="shared" si="8"/>
        <v>0</v>
      </c>
      <c r="J72" s="123"/>
    </row>
    <row r="73" spans="1:13" s="89" customFormat="1" x14ac:dyDescent="0.3">
      <c r="A73" s="25">
        <v>8.1999999999999993</v>
      </c>
      <c r="B73" s="25" t="s">
        <v>66</v>
      </c>
      <c r="C73" s="133">
        <v>4</v>
      </c>
      <c r="D73" s="133">
        <v>4</v>
      </c>
      <c r="E73" s="134">
        <v>145134</v>
      </c>
      <c r="F73" s="135">
        <v>145134</v>
      </c>
      <c r="G73" s="28">
        <f t="shared" si="6"/>
        <v>100</v>
      </c>
      <c r="H73" s="28">
        <f t="shared" si="7"/>
        <v>0</v>
      </c>
      <c r="I73" s="28">
        <f t="shared" si="8"/>
        <v>0</v>
      </c>
      <c r="J73" s="25"/>
      <c r="K73" s="81"/>
      <c r="L73" s="81"/>
      <c r="M73" s="81"/>
    </row>
    <row r="74" spans="1:13" s="89" customFormat="1" x14ac:dyDescent="0.3">
      <c r="A74" s="25">
        <v>8.3000000000000007</v>
      </c>
      <c r="B74" s="25" t="s">
        <v>84</v>
      </c>
      <c r="C74" s="133">
        <v>3</v>
      </c>
      <c r="D74" s="133">
        <v>3</v>
      </c>
      <c r="E74" s="134">
        <v>186633</v>
      </c>
      <c r="F74" s="135">
        <v>186532.51</v>
      </c>
      <c r="G74" s="28">
        <f t="shared" si="6"/>
        <v>99.946156360343565</v>
      </c>
      <c r="H74" s="28">
        <f t="shared" si="7"/>
        <v>100.48999999999069</v>
      </c>
      <c r="I74" s="28">
        <f t="shared" si="8"/>
        <v>5.3843639656433046E-2</v>
      </c>
      <c r="J74" s="25"/>
      <c r="K74" s="90"/>
      <c r="L74" s="90"/>
      <c r="M74" s="81"/>
    </row>
    <row r="75" spans="1:13" s="89" customFormat="1" x14ac:dyDescent="0.3">
      <c r="A75" s="25">
        <v>8.4</v>
      </c>
      <c r="B75" s="25" t="s">
        <v>89</v>
      </c>
      <c r="C75" s="133">
        <v>7</v>
      </c>
      <c r="D75" s="133">
        <v>7</v>
      </c>
      <c r="E75" s="134">
        <v>193186</v>
      </c>
      <c r="F75" s="135">
        <v>193039</v>
      </c>
      <c r="G75" s="28">
        <f t="shared" si="6"/>
        <v>99.923907529531121</v>
      </c>
      <c r="H75" s="28">
        <f t="shared" si="7"/>
        <v>147</v>
      </c>
      <c r="I75" s="28">
        <f t="shared" si="8"/>
        <v>7.609247046887456E-2</v>
      </c>
      <c r="J75" s="25"/>
      <c r="K75" s="81"/>
      <c r="L75" s="81"/>
      <c r="M75" s="81"/>
    </row>
    <row r="76" spans="1:13" s="81" customFormat="1" x14ac:dyDescent="0.3">
      <c r="A76" s="25">
        <v>8.5</v>
      </c>
      <c r="B76" s="25" t="s">
        <v>87</v>
      </c>
      <c r="C76" s="133">
        <v>1</v>
      </c>
      <c r="D76" s="133">
        <v>1</v>
      </c>
      <c r="E76" s="134">
        <v>830951</v>
      </c>
      <c r="F76" s="135">
        <v>830241</v>
      </c>
      <c r="G76" s="28">
        <f t="shared" si="6"/>
        <v>99.914555731926427</v>
      </c>
      <c r="H76" s="28">
        <f t="shared" si="7"/>
        <v>710</v>
      </c>
      <c r="I76" s="28">
        <f t="shared" si="8"/>
        <v>8.5444268073568724E-2</v>
      </c>
      <c r="J76" s="25"/>
    </row>
    <row r="77" spans="1:13" s="81" customFormat="1" x14ac:dyDescent="0.3">
      <c r="A77" s="25">
        <v>8.6</v>
      </c>
      <c r="B77" s="25" t="s">
        <v>83</v>
      </c>
      <c r="C77" s="133">
        <v>5</v>
      </c>
      <c r="D77" s="133">
        <v>5</v>
      </c>
      <c r="E77" s="134">
        <v>450024</v>
      </c>
      <c r="F77" s="135">
        <v>443624</v>
      </c>
      <c r="G77" s="28">
        <f t="shared" si="6"/>
        <v>98.57785362558441</v>
      </c>
      <c r="H77" s="28">
        <f t="shared" si="7"/>
        <v>6400</v>
      </c>
      <c r="I77" s="28">
        <f t="shared" si="8"/>
        <v>1.4221463744155867</v>
      </c>
      <c r="J77" s="25"/>
    </row>
    <row r="78" spans="1:13" s="81" customFormat="1" x14ac:dyDescent="0.3">
      <c r="A78" s="25">
        <v>8.6999999999999993</v>
      </c>
      <c r="B78" s="25" t="s">
        <v>98</v>
      </c>
      <c r="C78" s="133">
        <v>1</v>
      </c>
      <c r="D78" s="133">
        <v>1</v>
      </c>
      <c r="E78" s="134">
        <v>808768</v>
      </c>
      <c r="F78" s="135">
        <f>735922.57+ค่าจ้างเงินรายได้!C15+ค่าจ้างเงินรายได้!D15</f>
        <v>754269.57</v>
      </c>
      <c r="G78" s="28">
        <f t="shared" si="6"/>
        <v>93.261549665664319</v>
      </c>
      <c r="H78" s="28">
        <f t="shared" si="7"/>
        <v>54498.430000000051</v>
      </c>
      <c r="I78" s="28">
        <f t="shared" si="8"/>
        <v>6.7384503343356874</v>
      </c>
      <c r="J78" s="25"/>
    </row>
    <row r="79" spans="1:13" s="81" customFormat="1" x14ac:dyDescent="0.3">
      <c r="A79" s="25">
        <v>8.8000000000000007</v>
      </c>
      <c r="B79" s="25" t="s">
        <v>49</v>
      </c>
      <c r="C79" s="133">
        <v>1</v>
      </c>
      <c r="D79" s="133">
        <v>1</v>
      </c>
      <c r="E79" s="134">
        <v>80000</v>
      </c>
      <c r="F79" s="135">
        <v>72880</v>
      </c>
      <c r="G79" s="28">
        <f t="shared" si="6"/>
        <v>91.1</v>
      </c>
      <c r="H79" s="28">
        <f t="shared" si="7"/>
        <v>7120</v>
      </c>
      <c r="I79" s="28">
        <f t="shared" si="8"/>
        <v>8.9</v>
      </c>
      <c r="J79" s="25"/>
      <c r="K79" s="91"/>
      <c r="L79" s="91"/>
      <c r="M79" s="91"/>
    </row>
    <row r="80" spans="1:13" s="81" customFormat="1" x14ac:dyDescent="0.3">
      <c r="A80" s="25">
        <v>8.9</v>
      </c>
      <c r="B80" s="25" t="s">
        <v>35</v>
      </c>
      <c r="C80" s="133">
        <v>9</v>
      </c>
      <c r="D80" s="133">
        <v>9</v>
      </c>
      <c r="E80" s="134">
        <v>1203288</v>
      </c>
      <c r="F80" s="135">
        <f>905503.46+ค่าจ้างเงินรายได้!C13+ค่าจ้างเงินรายได้!D13</f>
        <v>931957.46</v>
      </c>
      <c r="G80" s="28">
        <f t="shared" si="6"/>
        <v>77.450906183723262</v>
      </c>
      <c r="H80" s="28">
        <f t="shared" si="7"/>
        <v>271330.54000000004</v>
      </c>
      <c r="I80" s="28">
        <f t="shared" si="8"/>
        <v>22.549093816276738</v>
      </c>
      <c r="J80" s="25"/>
      <c r="K80" s="92"/>
      <c r="L80" s="92"/>
      <c r="M80" s="92"/>
    </row>
    <row r="81" spans="1:13" s="81" customFormat="1" x14ac:dyDescent="0.3">
      <c r="A81" s="136">
        <v>8.1</v>
      </c>
      <c r="B81" s="25" t="s">
        <v>85</v>
      </c>
      <c r="C81" s="133">
        <v>1</v>
      </c>
      <c r="D81" s="133">
        <v>1</v>
      </c>
      <c r="E81" s="134">
        <v>662663</v>
      </c>
      <c r="F81" s="135">
        <f>475503.38+ค่าจ้างเงินรายได้!C4+ค่าจ้างเงินรายได้!D4</f>
        <v>492061.38</v>
      </c>
      <c r="G81" s="28">
        <f t="shared" si="6"/>
        <v>74.255146280990488</v>
      </c>
      <c r="H81" s="28">
        <f t="shared" si="7"/>
        <v>170601.62</v>
      </c>
      <c r="I81" s="28">
        <f t="shared" si="8"/>
        <v>25.744853719009512</v>
      </c>
      <c r="J81" s="25"/>
    </row>
    <row r="82" spans="1:13" s="81" customFormat="1" x14ac:dyDescent="0.3">
      <c r="A82" s="25">
        <v>8.11</v>
      </c>
      <c r="B82" s="25" t="s">
        <v>86</v>
      </c>
      <c r="C82" s="133">
        <v>1</v>
      </c>
      <c r="D82" s="133">
        <v>1</v>
      </c>
      <c r="E82" s="134">
        <v>360074</v>
      </c>
      <c r="F82" s="135">
        <v>266250</v>
      </c>
      <c r="G82" s="28">
        <f t="shared" si="6"/>
        <v>73.943133911362665</v>
      </c>
      <c r="H82" s="28">
        <f t="shared" si="7"/>
        <v>93824</v>
      </c>
      <c r="I82" s="28">
        <f t="shared" si="8"/>
        <v>26.056866088637335</v>
      </c>
      <c r="J82" s="25"/>
    </row>
    <row r="83" spans="1:13" s="81" customFormat="1" x14ac:dyDescent="0.3">
      <c r="A83" s="128">
        <v>8.1199999999999992</v>
      </c>
      <c r="B83" s="128" t="s">
        <v>51</v>
      </c>
      <c r="C83" s="129">
        <v>1</v>
      </c>
      <c r="D83" s="129">
        <v>1</v>
      </c>
      <c r="E83" s="130">
        <v>110000</v>
      </c>
      <c r="F83" s="131">
        <v>24740</v>
      </c>
      <c r="G83" s="132">
        <f t="shared" si="6"/>
        <v>22.490909090909092</v>
      </c>
      <c r="H83" s="132">
        <f t="shared" si="7"/>
        <v>85260</v>
      </c>
      <c r="I83" s="132">
        <f t="shared" si="8"/>
        <v>77.509090909090915</v>
      </c>
      <c r="J83" s="128"/>
      <c r="K83" s="89"/>
      <c r="L83" s="89"/>
      <c r="M83" s="89"/>
    </row>
    <row r="84" spans="1:13" s="81" customFormat="1" x14ac:dyDescent="0.3">
      <c r="A84" s="105">
        <v>9</v>
      </c>
      <c r="B84" s="104" t="s">
        <v>27</v>
      </c>
      <c r="C84" s="105">
        <v>16</v>
      </c>
      <c r="D84" s="105">
        <v>15</v>
      </c>
      <c r="E84" s="106">
        <v>8229014</v>
      </c>
      <c r="F84" s="113">
        <f>SUM(F85:F88)</f>
        <v>6817971.790000001</v>
      </c>
      <c r="G84" s="107">
        <f t="shared" ref="G84" si="9">F84*100/E84</f>
        <v>82.852839842051566</v>
      </c>
      <c r="H84" s="107">
        <f t="shared" ref="H84" si="10">E84-F84</f>
        <v>1411042.209999999</v>
      </c>
      <c r="I84" s="107">
        <f t="shared" ref="I84" si="11">H84*100/E84</f>
        <v>17.147160157948438</v>
      </c>
      <c r="J84" s="104"/>
    </row>
    <row r="85" spans="1:13" s="89" customFormat="1" x14ac:dyDescent="0.3">
      <c r="A85" s="123">
        <v>9.1</v>
      </c>
      <c r="B85" s="123" t="s">
        <v>39</v>
      </c>
      <c r="C85" s="124">
        <v>4</v>
      </c>
      <c r="D85" s="124">
        <v>4</v>
      </c>
      <c r="E85" s="125">
        <v>692750</v>
      </c>
      <c r="F85" s="126">
        <v>662376</v>
      </c>
      <c r="G85" s="127">
        <f t="shared" ref="G85:G99" si="12">F85*100/E85</f>
        <v>95.615445687477447</v>
      </c>
      <c r="H85" s="127">
        <f t="shared" ref="H85:H99" si="13">E85-F85</f>
        <v>30374</v>
      </c>
      <c r="I85" s="127">
        <f t="shared" ref="I85:I99" si="14">H85*100/E85</f>
        <v>4.384554312522555</v>
      </c>
      <c r="J85" s="123"/>
      <c r="K85" s="81"/>
      <c r="L85" s="81"/>
      <c r="M85" s="81"/>
    </row>
    <row r="86" spans="1:13" s="81" customFormat="1" x14ac:dyDescent="0.3">
      <c r="A86" s="25">
        <v>9.1999999999999993</v>
      </c>
      <c r="B86" s="25" t="s">
        <v>35</v>
      </c>
      <c r="C86" s="133">
        <v>4</v>
      </c>
      <c r="D86" s="133">
        <v>4</v>
      </c>
      <c r="E86" s="134">
        <v>957290</v>
      </c>
      <c r="F86" s="135">
        <v>847632.54</v>
      </c>
      <c r="G86" s="28">
        <f t="shared" si="12"/>
        <v>88.545011438540044</v>
      </c>
      <c r="H86" s="28">
        <f t="shared" si="13"/>
        <v>109657.45999999996</v>
      </c>
      <c r="I86" s="28">
        <f t="shared" si="14"/>
        <v>11.454988561459951</v>
      </c>
      <c r="J86" s="25"/>
    </row>
    <row r="87" spans="1:13" s="81" customFormat="1" x14ac:dyDescent="0.3">
      <c r="A87" s="25">
        <v>9.3000000000000007</v>
      </c>
      <c r="B87" s="25" t="s">
        <v>160</v>
      </c>
      <c r="C87" s="133">
        <v>2</v>
      </c>
      <c r="D87" s="133">
        <v>2</v>
      </c>
      <c r="E87" s="134">
        <v>1149874</v>
      </c>
      <c r="F87" s="135">
        <f>940739.35+ค่าจ้างเงินรายได้!C25+ค่าจ้างเงินรายได้!D25</f>
        <v>965029.35</v>
      </c>
      <c r="G87" s="28">
        <f t="shared" si="12"/>
        <v>83.924790890132314</v>
      </c>
      <c r="H87" s="28">
        <f t="shared" si="13"/>
        <v>184844.65000000002</v>
      </c>
      <c r="I87" s="28">
        <f t="shared" si="14"/>
        <v>16.075209109867693</v>
      </c>
      <c r="J87" s="25"/>
    </row>
    <row r="88" spans="1:13" s="81" customFormat="1" x14ac:dyDescent="0.3">
      <c r="A88" s="128">
        <v>9.4</v>
      </c>
      <c r="B88" s="128" t="s">
        <v>38</v>
      </c>
      <c r="C88" s="129">
        <v>6</v>
      </c>
      <c r="D88" s="129">
        <v>5</v>
      </c>
      <c r="E88" s="130">
        <v>5429100</v>
      </c>
      <c r="F88" s="131">
        <v>4342933.9000000004</v>
      </c>
      <c r="G88" s="132">
        <f t="shared" si="12"/>
        <v>79.993625094398709</v>
      </c>
      <c r="H88" s="132">
        <f t="shared" si="13"/>
        <v>1086166.0999999996</v>
      </c>
      <c r="I88" s="132">
        <f t="shared" si="14"/>
        <v>20.006374905601291</v>
      </c>
      <c r="J88" s="128"/>
    </row>
    <row r="89" spans="1:13" s="91" customFormat="1" x14ac:dyDescent="0.3">
      <c r="A89" s="105">
        <v>10</v>
      </c>
      <c r="B89" s="104" t="s">
        <v>19</v>
      </c>
      <c r="C89" s="105">
        <v>14</v>
      </c>
      <c r="D89" s="105">
        <v>14</v>
      </c>
      <c r="E89" s="106">
        <v>2889671</v>
      </c>
      <c r="F89" s="113">
        <f>SUM(F90:F99)</f>
        <v>2356737.7600000002</v>
      </c>
      <c r="G89" s="107">
        <f t="shared" si="12"/>
        <v>81.557303928371098</v>
      </c>
      <c r="H89" s="107">
        <f t="shared" si="13"/>
        <v>532933.23999999976</v>
      </c>
      <c r="I89" s="107">
        <f t="shared" si="14"/>
        <v>18.442696071628909</v>
      </c>
      <c r="J89" s="104"/>
    </row>
    <row r="90" spans="1:13" s="91" customFormat="1" x14ac:dyDescent="0.3">
      <c r="A90" s="123">
        <v>10.1</v>
      </c>
      <c r="B90" s="123" t="s">
        <v>79</v>
      </c>
      <c r="C90" s="124">
        <v>1</v>
      </c>
      <c r="D90" s="124">
        <v>1</v>
      </c>
      <c r="E90" s="125">
        <v>94536</v>
      </c>
      <c r="F90" s="126">
        <v>94536</v>
      </c>
      <c r="G90" s="127">
        <f t="shared" si="12"/>
        <v>100</v>
      </c>
      <c r="H90" s="127">
        <f t="shared" si="13"/>
        <v>0</v>
      </c>
      <c r="I90" s="127">
        <f t="shared" si="14"/>
        <v>0</v>
      </c>
      <c r="J90" s="123"/>
    </row>
    <row r="91" spans="1:13" s="91" customFormat="1" x14ac:dyDescent="0.3">
      <c r="A91" s="25">
        <v>10.199999999999999</v>
      </c>
      <c r="B91" s="25" t="s">
        <v>51</v>
      </c>
      <c r="C91" s="133">
        <v>1</v>
      </c>
      <c r="D91" s="133">
        <v>1</v>
      </c>
      <c r="E91" s="134">
        <v>75000</v>
      </c>
      <c r="F91" s="135">
        <v>75000</v>
      </c>
      <c r="G91" s="28">
        <f t="shared" si="12"/>
        <v>100</v>
      </c>
      <c r="H91" s="28">
        <f t="shared" si="13"/>
        <v>0</v>
      </c>
      <c r="I91" s="28">
        <f t="shared" si="14"/>
        <v>0</v>
      </c>
      <c r="J91" s="25"/>
      <c r="K91" s="89"/>
      <c r="L91" s="89"/>
      <c r="M91" s="89"/>
    </row>
    <row r="92" spans="1:13" s="94" customFormat="1" x14ac:dyDescent="0.3">
      <c r="A92" s="25">
        <v>10.3</v>
      </c>
      <c r="B92" s="25" t="s">
        <v>80</v>
      </c>
      <c r="C92" s="133">
        <v>1</v>
      </c>
      <c r="D92" s="133">
        <v>1</v>
      </c>
      <c r="E92" s="134">
        <v>183745</v>
      </c>
      <c r="F92" s="135">
        <v>183745</v>
      </c>
      <c r="G92" s="28">
        <f t="shared" si="12"/>
        <v>100</v>
      </c>
      <c r="H92" s="28">
        <f t="shared" si="13"/>
        <v>0</v>
      </c>
      <c r="I92" s="28">
        <f t="shared" si="14"/>
        <v>0</v>
      </c>
      <c r="J92" s="25"/>
      <c r="K92" s="83"/>
      <c r="L92" s="83"/>
      <c r="M92" s="83"/>
    </row>
    <row r="93" spans="1:13" s="87" customFormat="1" x14ac:dyDescent="0.3">
      <c r="A93" s="25">
        <v>10.4</v>
      </c>
      <c r="B93" s="25" t="s">
        <v>133</v>
      </c>
      <c r="C93" s="133">
        <v>1</v>
      </c>
      <c r="D93" s="133">
        <v>1</v>
      </c>
      <c r="E93" s="134">
        <v>304495</v>
      </c>
      <c r="F93" s="135">
        <v>304494.58</v>
      </c>
      <c r="G93" s="28">
        <f t="shared" si="12"/>
        <v>99.999862066700601</v>
      </c>
      <c r="H93" s="28">
        <f t="shared" si="13"/>
        <v>0.41999999998370185</v>
      </c>
      <c r="I93" s="28">
        <f t="shared" si="14"/>
        <v>1.3793329939201034E-4</v>
      </c>
      <c r="J93" s="25"/>
      <c r="K93" s="111"/>
      <c r="L93" s="111"/>
      <c r="M93" s="111"/>
    </row>
    <row r="94" spans="1:13" s="81" customFormat="1" x14ac:dyDescent="0.3">
      <c r="A94" s="25">
        <v>10.5</v>
      </c>
      <c r="B94" s="25" t="s">
        <v>81</v>
      </c>
      <c r="C94" s="133">
        <v>1</v>
      </c>
      <c r="D94" s="133">
        <v>1</v>
      </c>
      <c r="E94" s="134">
        <v>192777</v>
      </c>
      <c r="F94" s="135">
        <v>192772.6</v>
      </c>
      <c r="G94" s="28">
        <f t="shared" si="12"/>
        <v>99.99771757004207</v>
      </c>
      <c r="H94" s="28">
        <f t="shared" si="13"/>
        <v>4.3999999999941792</v>
      </c>
      <c r="I94" s="28">
        <f t="shared" si="14"/>
        <v>2.2824299579276464E-3</v>
      </c>
      <c r="J94" s="25"/>
    </row>
    <row r="95" spans="1:13" s="81" customFormat="1" x14ac:dyDescent="0.3">
      <c r="A95" s="25">
        <v>10.6</v>
      </c>
      <c r="B95" s="25" t="s">
        <v>110</v>
      </c>
      <c r="C95" s="133">
        <v>1</v>
      </c>
      <c r="D95" s="133">
        <v>1</v>
      </c>
      <c r="E95" s="134">
        <v>122686</v>
      </c>
      <c r="F95" s="135">
        <v>118504.98</v>
      </c>
      <c r="G95" s="28">
        <f t="shared" si="12"/>
        <v>96.59209689777154</v>
      </c>
      <c r="H95" s="28">
        <f t="shared" si="13"/>
        <v>4181.0200000000041</v>
      </c>
      <c r="I95" s="28">
        <f t="shared" si="14"/>
        <v>3.4079031022284565</v>
      </c>
      <c r="J95" s="25"/>
    </row>
    <row r="96" spans="1:13" s="81" customFormat="1" x14ac:dyDescent="0.3">
      <c r="A96" s="25">
        <v>10.7</v>
      </c>
      <c r="B96" s="25" t="s">
        <v>134</v>
      </c>
      <c r="C96" s="133">
        <v>1</v>
      </c>
      <c r="D96" s="133">
        <v>1</v>
      </c>
      <c r="E96" s="134">
        <v>121293</v>
      </c>
      <c r="F96" s="135">
        <v>115678</v>
      </c>
      <c r="G96" s="28">
        <f t="shared" si="12"/>
        <v>95.370713891156129</v>
      </c>
      <c r="H96" s="28">
        <f t="shared" si="13"/>
        <v>5615</v>
      </c>
      <c r="I96" s="28">
        <f t="shared" si="14"/>
        <v>4.6292861088438739</v>
      </c>
      <c r="J96" s="25"/>
    </row>
    <row r="97" spans="1:13" s="81" customFormat="1" x14ac:dyDescent="0.3">
      <c r="A97" s="25">
        <v>10.8</v>
      </c>
      <c r="B97" s="25" t="s">
        <v>82</v>
      </c>
      <c r="C97" s="133">
        <v>1</v>
      </c>
      <c r="D97" s="133">
        <v>1</v>
      </c>
      <c r="E97" s="134">
        <v>231244</v>
      </c>
      <c r="F97" s="135">
        <v>184714.5</v>
      </c>
      <c r="G97" s="28">
        <f t="shared" si="12"/>
        <v>79.878613066717406</v>
      </c>
      <c r="H97" s="28">
        <f t="shared" si="13"/>
        <v>46529.5</v>
      </c>
      <c r="I97" s="28">
        <f t="shared" si="14"/>
        <v>20.121386933282594</v>
      </c>
      <c r="J97" s="25"/>
      <c r="K97" s="92"/>
      <c r="L97" s="92"/>
      <c r="M97" s="92"/>
    </row>
    <row r="98" spans="1:13" s="89" customFormat="1" x14ac:dyDescent="0.3">
      <c r="A98" s="25">
        <v>10.9</v>
      </c>
      <c r="B98" s="25" t="s">
        <v>35</v>
      </c>
      <c r="C98" s="133">
        <v>5</v>
      </c>
      <c r="D98" s="133">
        <v>5</v>
      </c>
      <c r="E98" s="134">
        <v>1276712</v>
      </c>
      <c r="F98" s="135">
        <f>982211.1+ค่าจ้างเงินรายได้!C12+ค่าจ้างเงินรายได้!D12</f>
        <v>999162.1</v>
      </c>
      <c r="G98" s="28">
        <f t="shared" si="12"/>
        <v>78.260570904009668</v>
      </c>
      <c r="H98" s="28">
        <f t="shared" si="13"/>
        <v>277549.90000000002</v>
      </c>
      <c r="I98" s="28">
        <f t="shared" si="14"/>
        <v>21.739429095990328</v>
      </c>
      <c r="J98" s="25"/>
      <c r="K98" s="81"/>
      <c r="L98" s="81"/>
      <c r="M98" s="81"/>
    </row>
    <row r="99" spans="1:13" s="81" customFormat="1" x14ac:dyDescent="0.3">
      <c r="A99" s="140">
        <v>10.1</v>
      </c>
      <c r="B99" s="128" t="s">
        <v>132</v>
      </c>
      <c r="C99" s="129">
        <v>1</v>
      </c>
      <c r="D99" s="129">
        <v>1</v>
      </c>
      <c r="E99" s="130">
        <v>287183</v>
      </c>
      <c r="F99" s="131">
        <v>88130</v>
      </c>
      <c r="G99" s="132">
        <f t="shared" si="12"/>
        <v>30.687749623062647</v>
      </c>
      <c r="H99" s="132">
        <f t="shared" si="13"/>
        <v>199053</v>
      </c>
      <c r="I99" s="132">
        <f t="shared" si="14"/>
        <v>69.312250376937357</v>
      </c>
      <c r="J99" s="128"/>
    </row>
    <row r="100" spans="1:13" s="81" customFormat="1" x14ac:dyDescent="0.3">
      <c r="A100" s="105">
        <v>11</v>
      </c>
      <c r="B100" s="104" t="s">
        <v>28</v>
      </c>
      <c r="C100" s="105">
        <v>31</v>
      </c>
      <c r="D100" s="105">
        <v>24</v>
      </c>
      <c r="E100" s="106">
        <v>25859443</v>
      </c>
      <c r="F100" s="113">
        <f>SUM(F101:F104)</f>
        <v>19944384.640000001</v>
      </c>
      <c r="G100" s="107">
        <f t="shared" ref="G100" si="15">F100*100/E100</f>
        <v>77.12611845506494</v>
      </c>
      <c r="H100" s="107">
        <f t="shared" ref="H100" si="16">E100-F100</f>
        <v>5915058.3599999994</v>
      </c>
      <c r="I100" s="107">
        <f t="shared" ref="I100" si="17">H100*100/E100</f>
        <v>22.873881544935056</v>
      </c>
      <c r="J100" s="104"/>
    </row>
    <row r="101" spans="1:13" s="91" customFormat="1" x14ac:dyDescent="0.3">
      <c r="A101" s="123">
        <v>11.1</v>
      </c>
      <c r="B101" s="123" t="s">
        <v>35</v>
      </c>
      <c r="C101" s="124">
        <v>7</v>
      </c>
      <c r="D101" s="124">
        <v>6</v>
      </c>
      <c r="E101" s="125">
        <v>17435728</v>
      </c>
      <c r="F101" s="126">
        <f>14189819.4+ค่าจ้างเงินรายได้!C8+ค่าจ้างเงินรายได้!D8+ค่าจ้างเงินรายได้!C9+ค่าจ้างเงินรายได้!D9</f>
        <v>14829369.4</v>
      </c>
      <c r="G101" s="127">
        <f t="shared" ref="G101:G121" si="18">F101*100/E101</f>
        <v>85.05162158987568</v>
      </c>
      <c r="H101" s="127">
        <f t="shared" ref="H101:H121" si="19">E101-F101</f>
        <v>2606358.5999999996</v>
      </c>
      <c r="I101" s="127">
        <f t="shared" ref="I101:I121" si="20">H101*100/E101</f>
        <v>14.948378410124313</v>
      </c>
      <c r="J101" s="123"/>
      <c r="K101" s="81"/>
      <c r="L101" s="81"/>
      <c r="M101" s="81"/>
    </row>
    <row r="102" spans="1:13" s="89" customFormat="1" x14ac:dyDescent="0.3">
      <c r="A102" s="25">
        <v>11.2</v>
      </c>
      <c r="B102" s="25" t="s">
        <v>49</v>
      </c>
      <c r="C102" s="133">
        <v>11</v>
      </c>
      <c r="D102" s="133">
        <v>6</v>
      </c>
      <c r="E102" s="134">
        <v>1804750</v>
      </c>
      <c r="F102" s="135">
        <v>1395683</v>
      </c>
      <c r="G102" s="28">
        <f t="shared" si="18"/>
        <v>77.333868956919247</v>
      </c>
      <c r="H102" s="28">
        <f t="shared" si="19"/>
        <v>409067</v>
      </c>
      <c r="I102" s="28">
        <f t="shared" si="20"/>
        <v>22.66613104308076</v>
      </c>
      <c r="J102" s="25"/>
      <c r="K102" s="81"/>
      <c r="L102" s="81"/>
      <c r="M102" s="81"/>
    </row>
    <row r="103" spans="1:13" s="89" customFormat="1" x14ac:dyDescent="0.3">
      <c r="A103" s="25">
        <v>11.3</v>
      </c>
      <c r="B103" s="25" t="s">
        <v>90</v>
      </c>
      <c r="C103" s="133">
        <v>7</v>
      </c>
      <c r="D103" s="133">
        <v>6</v>
      </c>
      <c r="E103" s="134">
        <v>2260000</v>
      </c>
      <c r="F103" s="135">
        <v>1334265.4099999999</v>
      </c>
      <c r="G103" s="28">
        <f t="shared" si="18"/>
        <v>59.038292477876098</v>
      </c>
      <c r="H103" s="28">
        <f t="shared" si="19"/>
        <v>925734.59000000008</v>
      </c>
      <c r="I103" s="28">
        <f t="shared" si="20"/>
        <v>40.961707522123902</v>
      </c>
      <c r="J103" s="25"/>
      <c r="K103" s="81"/>
      <c r="L103" s="81"/>
      <c r="M103" s="81"/>
    </row>
    <row r="104" spans="1:13" s="81" customFormat="1" x14ac:dyDescent="0.3">
      <c r="A104" s="128">
        <v>11.4</v>
      </c>
      <c r="B104" s="128" t="s">
        <v>109</v>
      </c>
      <c r="C104" s="129">
        <v>6</v>
      </c>
      <c r="D104" s="129">
        <v>6</v>
      </c>
      <c r="E104" s="130">
        <v>4358965</v>
      </c>
      <c r="F104" s="131">
        <f>2374522.83+ค่าจ้างเงินรายได้!C10+ค่าจ้างเงินรายได้!D10</f>
        <v>2385066.83</v>
      </c>
      <c r="G104" s="132">
        <f t="shared" si="18"/>
        <v>54.716356520412532</v>
      </c>
      <c r="H104" s="132">
        <f t="shared" si="19"/>
        <v>1973898.17</v>
      </c>
      <c r="I104" s="132">
        <f t="shared" si="20"/>
        <v>45.283643479587468</v>
      </c>
      <c r="J104" s="128"/>
    </row>
    <row r="105" spans="1:13" s="110" customFormat="1" x14ac:dyDescent="0.3">
      <c r="A105" s="105">
        <v>12</v>
      </c>
      <c r="B105" s="104" t="s">
        <v>21</v>
      </c>
      <c r="C105" s="105">
        <v>57</v>
      </c>
      <c r="D105" s="105">
        <v>41</v>
      </c>
      <c r="E105" s="106">
        <v>23184942</v>
      </c>
      <c r="F105" s="113">
        <f>17308474.34+ค่าจ้างเงินรายได้!E19+ค่าจ้างเงินรายได้!F19+ค่าจ้างเงินรายได้!E20</f>
        <v>17554251.34</v>
      </c>
      <c r="G105" s="107">
        <f t="shared" si="18"/>
        <v>75.714018779947779</v>
      </c>
      <c r="H105" s="107">
        <f t="shared" si="19"/>
        <v>5630690.6600000001</v>
      </c>
      <c r="I105" s="107">
        <f t="shared" si="20"/>
        <v>24.285981220052221</v>
      </c>
      <c r="J105" s="104"/>
      <c r="K105" s="91"/>
      <c r="L105" s="91"/>
      <c r="M105" s="91"/>
    </row>
    <row r="106" spans="1:13" s="81" customFormat="1" x14ac:dyDescent="0.3">
      <c r="A106" s="123">
        <v>12.1</v>
      </c>
      <c r="B106" s="123" t="s">
        <v>116</v>
      </c>
      <c r="C106" s="124">
        <v>4</v>
      </c>
      <c r="D106" s="124">
        <v>3</v>
      </c>
      <c r="E106" s="125">
        <v>2273580</v>
      </c>
      <c r="F106" s="126">
        <v>2295917</v>
      </c>
      <c r="G106" s="127">
        <f t="shared" si="18"/>
        <v>100.98245938124016</v>
      </c>
      <c r="H106" s="127">
        <f t="shared" si="19"/>
        <v>-22337</v>
      </c>
      <c r="I106" s="127">
        <f t="shared" si="20"/>
        <v>-0.98245938124015875</v>
      </c>
      <c r="J106" s="123"/>
      <c r="K106" s="89"/>
      <c r="L106" s="89"/>
      <c r="M106" s="89"/>
    </row>
    <row r="107" spans="1:13" s="81" customFormat="1" x14ac:dyDescent="0.3">
      <c r="A107" s="25">
        <v>12.2</v>
      </c>
      <c r="B107" s="25" t="s">
        <v>120</v>
      </c>
      <c r="C107" s="133">
        <v>6</v>
      </c>
      <c r="D107" s="133">
        <v>4</v>
      </c>
      <c r="E107" s="134">
        <v>1081224</v>
      </c>
      <c r="F107" s="135">
        <v>1009635.68</v>
      </c>
      <c r="G107" s="28">
        <f t="shared" si="18"/>
        <v>93.378955702056189</v>
      </c>
      <c r="H107" s="28">
        <f t="shared" si="19"/>
        <v>71588.319999999949</v>
      </c>
      <c r="I107" s="28">
        <f t="shared" si="20"/>
        <v>6.6210442979438069</v>
      </c>
      <c r="J107" s="25"/>
    </row>
    <row r="108" spans="1:13" s="81" customFormat="1" x14ac:dyDescent="0.3">
      <c r="A108" s="25">
        <v>12.3</v>
      </c>
      <c r="B108" s="25" t="s">
        <v>115</v>
      </c>
      <c r="C108" s="133">
        <v>4</v>
      </c>
      <c r="D108" s="133">
        <v>4</v>
      </c>
      <c r="E108" s="134">
        <v>684342</v>
      </c>
      <c r="F108" s="135">
        <v>627890.5</v>
      </c>
      <c r="G108" s="28">
        <f t="shared" si="18"/>
        <v>91.750981234528936</v>
      </c>
      <c r="H108" s="28">
        <f t="shared" si="19"/>
        <v>56451.5</v>
      </c>
      <c r="I108" s="28">
        <f t="shared" si="20"/>
        <v>8.2490187654710656</v>
      </c>
      <c r="J108" s="25"/>
    </row>
    <row r="109" spans="1:13" s="91" customFormat="1" x14ac:dyDescent="0.3">
      <c r="A109" s="25">
        <v>12.4</v>
      </c>
      <c r="B109" s="25" t="s">
        <v>35</v>
      </c>
      <c r="C109" s="133">
        <v>6</v>
      </c>
      <c r="D109" s="133">
        <v>5</v>
      </c>
      <c r="E109" s="134">
        <v>2306629</v>
      </c>
      <c r="F109" s="135">
        <v>2011869.77</v>
      </c>
      <c r="G109" s="28">
        <f t="shared" si="18"/>
        <v>87.221211993779661</v>
      </c>
      <c r="H109" s="28">
        <f t="shared" si="19"/>
        <v>294759.23</v>
      </c>
      <c r="I109" s="28">
        <f t="shared" si="20"/>
        <v>12.778788006220333</v>
      </c>
      <c r="J109" s="25"/>
      <c r="K109" s="110"/>
      <c r="L109" s="110"/>
      <c r="M109" s="110"/>
    </row>
    <row r="110" spans="1:13" s="92" customFormat="1" x14ac:dyDescent="0.3">
      <c r="A110" s="25">
        <v>12.5</v>
      </c>
      <c r="B110" s="25" t="s">
        <v>121</v>
      </c>
      <c r="C110" s="133">
        <v>2</v>
      </c>
      <c r="D110" s="133">
        <v>1</v>
      </c>
      <c r="E110" s="134">
        <v>186822</v>
      </c>
      <c r="F110" s="135">
        <v>161420</v>
      </c>
      <c r="G110" s="28">
        <f t="shared" si="18"/>
        <v>86.403100277269274</v>
      </c>
      <c r="H110" s="28">
        <f t="shared" si="19"/>
        <v>25402</v>
      </c>
      <c r="I110" s="28">
        <f t="shared" si="20"/>
        <v>13.596899722730727</v>
      </c>
      <c r="J110" s="25"/>
      <c r="K110" s="81"/>
      <c r="L110" s="81"/>
      <c r="M110" s="81"/>
    </row>
    <row r="111" spans="1:13" s="91" customFormat="1" x14ac:dyDescent="0.3">
      <c r="A111" s="25">
        <v>12.6</v>
      </c>
      <c r="B111" s="25" t="s">
        <v>67</v>
      </c>
      <c r="C111" s="133">
        <v>4</v>
      </c>
      <c r="D111" s="133">
        <v>2</v>
      </c>
      <c r="E111" s="134">
        <v>1146950</v>
      </c>
      <c r="F111" s="135">
        <v>982416.52</v>
      </c>
      <c r="G111" s="28">
        <f t="shared" si="18"/>
        <v>85.654694624874665</v>
      </c>
      <c r="H111" s="28">
        <f t="shared" si="19"/>
        <v>164533.47999999998</v>
      </c>
      <c r="I111" s="28">
        <f t="shared" si="20"/>
        <v>14.345305375125331</v>
      </c>
      <c r="J111" s="25"/>
    </row>
    <row r="112" spans="1:13" s="81" customFormat="1" x14ac:dyDescent="0.3">
      <c r="A112" s="25">
        <v>12.7</v>
      </c>
      <c r="B112" s="25" t="s">
        <v>124</v>
      </c>
      <c r="C112" s="133">
        <v>2</v>
      </c>
      <c r="D112" s="133">
        <v>1</v>
      </c>
      <c r="E112" s="134">
        <v>133110</v>
      </c>
      <c r="F112" s="135">
        <v>113102.1</v>
      </c>
      <c r="G112" s="28">
        <f t="shared" si="18"/>
        <v>84.968897903989188</v>
      </c>
      <c r="H112" s="28">
        <f t="shared" si="19"/>
        <v>20007.899999999994</v>
      </c>
      <c r="I112" s="28">
        <f t="shared" si="20"/>
        <v>15.031102096010814</v>
      </c>
      <c r="J112" s="25"/>
    </row>
    <row r="113" spans="1:13" s="81" customFormat="1" x14ac:dyDescent="0.3">
      <c r="A113" s="25">
        <v>12.8</v>
      </c>
      <c r="B113" s="25" t="s">
        <v>113</v>
      </c>
      <c r="C113" s="133">
        <v>4</v>
      </c>
      <c r="D113" s="133">
        <v>2</v>
      </c>
      <c r="E113" s="134">
        <v>1145734</v>
      </c>
      <c r="F113" s="135">
        <v>972734</v>
      </c>
      <c r="G113" s="28">
        <f t="shared" si="18"/>
        <v>84.900509193233333</v>
      </c>
      <c r="H113" s="28">
        <f t="shared" si="19"/>
        <v>173000</v>
      </c>
      <c r="I113" s="28">
        <f t="shared" si="20"/>
        <v>15.099490806766667</v>
      </c>
      <c r="J113" s="25"/>
    </row>
    <row r="114" spans="1:13" s="81" customFormat="1" x14ac:dyDescent="0.3">
      <c r="A114" s="25">
        <v>12.9</v>
      </c>
      <c r="B114" s="25" t="s">
        <v>118</v>
      </c>
      <c r="C114" s="133">
        <v>4</v>
      </c>
      <c r="D114" s="133">
        <v>4</v>
      </c>
      <c r="E114" s="134">
        <v>3842810</v>
      </c>
      <c r="F114" s="135">
        <v>3189876.5</v>
      </c>
      <c r="G114" s="28">
        <f t="shared" si="18"/>
        <v>83.00895698720467</v>
      </c>
      <c r="H114" s="28">
        <f t="shared" si="19"/>
        <v>652933.5</v>
      </c>
      <c r="I114" s="28">
        <f t="shared" si="20"/>
        <v>16.991043012795323</v>
      </c>
      <c r="J114" s="25"/>
    </row>
    <row r="115" spans="1:13" s="81" customFormat="1" x14ac:dyDescent="0.3">
      <c r="A115" s="136">
        <v>12.1</v>
      </c>
      <c r="B115" s="25" t="s">
        <v>123</v>
      </c>
      <c r="C115" s="133">
        <v>2</v>
      </c>
      <c r="D115" s="133">
        <v>2</v>
      </c>
      <c r="E115" s="134">
        <v>179801</v>
      </c>
      <c r="F115" s="135">
        <v>125519.33</v>
      </c>
      <c r="G115" s="28">
        <f t="shared" si="18"/>
        <v>69.810140099332045</v>
      </c>
      <c r="H115" s="28">
        <f t="shared" si="19"/>
        <v>54281.67</v>
      </c>
      <c r="I115" s="28">
        <f t="shared" si="20"/>
        <v>30.189859900667962</v>
      </c>
      <c r="J115" s="25"/>
      <c r="K115" s="92"/>
      <c r="L115" s="92"/>
      <c r="M115" s="92"/>
    </row>
    <row r="116" spans="1:13" s="81" customFormat="1" x14ac:dyDescent="0.3">
      <c r="A116" s="25">
        <v>12.11</v>
      </c>
      <c r="B116" s="25" t="s">
        <v>117</v>
      </c>
      <c r="C116" s="133">
        <v>2</v>
      </c>
      <c r="D116" s="133">
        <v>1</v>
      </c>
      <c r="E116" s="134">
        <v>374100</v>
      </c>
      <c r="F116" s="135">
        <v>260000</v>
      </c>
      <c r="G116" s="28">
        <f t="shared" si="18"/>
        <v>69.50013365410318</v>
      </c>
      <c r="H116" s="28">
        <f t="shared" si="19"/>
        <v>114100</v>
      </c>
      <c r="I116" s="28">
        <f t="shared" si="20"/>
        <v>30.49986634589682</v>
      </c>
      <c r="J116" s="25"/>
    </row>
    <row r="117" spans="1:13" s="81" customFormat="1" x14ac:dyDescent="0.3">
      <c r="A117" s="25">
        <v>12.12</v>
      </c>
      <c r="B117" s="25" t="s">
        <v>119</v>
      </c>
      <c r="C117" s="133">
        <v>4</v>
      </c>
      <c r="D117" s="133">
        <v>3</v>
      </c>
      <c r="E117" s="134">
        <v>2622180</v>
      </c>
      <c r="F117" s="135">
        <v>1663476.08</v>
      </c>
      <c r="G117" s="28">
        <f t="shared" si="18"/>
        <v>63.438668588731517</v>
      </c>
      <c r="H117" s="28">
        <f t="shared" si="19"/>
        <v>958703.91999999993</v>
      </c>
      <c r="I117" s="28">
        <f t="shared" si="20"/>
        <v>36.561331411268483</v>
      </c>
      <c r="J117" s="25"/>
    </row>
    <row r="118" spans="1:13" s="81" customFormat="1" x14ac:dyDescent="0.3">
      <c r="A118" s="25">
        <v>12.13</v>
      </c>
      <c r="B118" s="25" t="s">
        <v>122</v>
      </c>
      <c r="C118" s="133">
        <v>3</v>
      </c>
      <c r="D118" s="133">
        <v>2</v>
      </c>
      <c r="E118" s="134">
        <v>936990</v>
      </c>
      <c r="F118" s="135">
        <v>589149</v>
      </c>
      <c r="G118" s="28">
        <f t="shared" si="18"/>
        <v>62.876764960138317</v>
      </c>
      <c r="H118" s="28">
        <f t="shared" si="19"/>
        <v>347841</v>
      </c>
      <c r="I118" s="28">
        <f t="shared" si="20"/>
        <v>37.123235039861683</v>
      </c>
      <c r="J118" s="25"/>
    </row>
    <row r="119" spans="1:13" s="89" customFormat="1" x14ac:dyDescent="0.3">
      <c r="A119" s="25">
        <v>12.14</v>
      </c>
      <c r="B119" s="25" t="s">
        <v>59</v>
      </c>
      <c r="C119" s="133">
        <v>3</v>
      </c>
      <c r="D119" s="133">
        <v>2</v>
      </c>
      <c r="E119" s="134">
        <v>1298910</v>
      </c>
      <c r="F119" s="135">
        <v>813221.86</v>
      </c>
      <c r="G119" s="28">
        <f t="shared" si="18"/>
        <v>62.60802211084679</v>
      </c>
      <c r="H119" s="28">
        <f t="shared" si="19"/>
        <v>485688.14</v>
      </c>
      <c r="I119" s="28">
        <f t="shared" si="20"/>
        <v>37.39197788915321</v>
      </c>
      <c r="J119" s="25"/>
    </row>
    <row r="120" spans="1:13" s="89" customFormat="1" x14ac:dyDescent="0.3">
      <c r="A120" s="25">
        <v>12.15</v>
      </c>
      <c r="B120" s="25" t="s">
        <v>114</v>
      </c>
      <c r="C120" s="133">
        <v>3</v>
      </c>
      <c r="D120" s="133">
        <v>2</v>
      </c>
      <c r="E120" s="134">
        <v>3182460</v>
      </c>
      <c r="F120" s="135">
        <v>1659229</v>
      </c>
      <c r="G120" s="28">
        <f t="shared" si="18"/>
        <v>52.136680429604773</v>
      </c>
      <c r="H120" s="28">
        <f t="shared" si="19"/>
        <v>1523231</v>
      </c>
      <c r="I120" s="28">
        <f t="shared" si="20"/>
        <v>47.863319570395227</v>
      </c>
      <c r="J120" s="25"/>
      <c r="K120" s="81"/>
      <c r="L120" s="81"/>
      <c r="M120" s="81"/>
    </row>
    <row r="121" spans="1:13" s="81" customFormat="1" x14ac:dyDescent="0.3">
      <c r="A121" s="128">
        <v>12.16</v>
      </c>
      <c r="B121" s="128" t="s">
        <v>164</v>
      </c>
      <c r="C121" s="129">
        <v>4</v>
      </c>
      <c r="D121" s="129">
        <v>3</v>
      </c>
      <c r="E121" s="130">
        <v>1789300</v>
      </c>
      <c r="F121" s="131">
        <v>833017</v>
      </c>
      <c r="G121" s="132">
        <f t="shared" si="18"/>
        <v>46.55546861901302</v>
      </c>
      <c r="H121" s="132">
        <f t="shared" si="19"/>
        <v>956283</v>
      </c>
      <c r="I121" s="132">
        <f t="shared" si="20"/>
        <v>53.44453138098698</v>
      </c>
      <c r="J121" s="128"/>
    </row>
    <row r="122" spans="1:13" s="81" customFormat="1" x14ac:dyDescent="0.3">
      <c r="A122" s="105">
        <v>13</v>
      </c>
      <c r="B122" s="104" t="s">
        <v>15</v>
      </c>
      <c r="C122" s="105">
        <v>61</v>
      </c>
      <c r="D122" s="105">
        <v>48</v>
      </c>
      <c r="E122" s="106">
        <v>63649064</v>
      </c>
      <c r="F122" s="113">
        <f>SUM(F123:F136)</f>
        <v>48166138.139999993</v>
      </c>
      <c r="G122" s="107">
        <f t="shared" ref="G122:G137" si="21">F122*100/E122</f>
        <v>75.674542739544435</v>
      </c>
      <c r="H122" s="107">
        <f t="shared" ref="H122:H137" si="22">E122-F122</f>
        <v>15482925.860000007</v>
      </c>
      <c r="I122" s="107">
        <f t="shared" ref="I122:I137" si="23">H122*100/E122</f>
        <v>24.325457260455561</v>
      </c>
      <c r="J122" s="104"/>
    </row>
    <row r="123" spans="1:13" s="81" customFormat="1" x14ac:dyDescent="0.3">
      <c r="A123" s="123">
        <v>13.1</v>
      </c>
      <c r="B123" s="123" t="s">
        <v>101</v>
      </c>
      <c r="C123" s="124">
        <v>1</v>
      </c>
      <c r="D123" s="124">
        <v>1</v>
      </c>
      <c r="E123" s="125">
        <v>54300</v>
      </c>
      <c r="F123" s="126">
        <v>54300</v>
      </c>
      <c r="G123" s="127">
        <f t="shared" ref="G123:G136" si="24">F123*100/E123</f>
        <v>100</v>
      </c>
      <c r="H123" s="127">
        <f t="shared" ref="H123:H136" si="25">E123-F123</f>
        <v>0</v>
      </c>
      <c r="I123" s="127">
        <f t="shared" ref="I123:I136" si="26">H123*100/E123</f>
        <v>0</v>
      </c>
      <c r="J123" s="123"/>
    </row>
    <row r="124" spans="1:13" s="89" customFormat="1" x14ac:dyDescent="0.3">
      <c r="A124" s="25">
        <v>13.2</v>
      </c>
      <c r="B124" s="25" t="s">
        <v>106</v>
      </c>
      <c r="C124" s="133">
        <v>3</v>
      </c>
      <c r="D124" s="133">
        <v>3</v>
      </c>
      <c r="E124" s="134">
        <v>297580</v>
      </c>
      <c r="F124" s="135">
        <v>297580</v>
      </c>
      <c r="G124" s="28">
        <f t="shared" si="24"/>
        <v>100</v>
      </c>
      <c r="H124" s="28">
        <f t="shared" si="25"/>
        <v>0</v>
      </c>
      <c r="I124" s="28">
        <f t="shared" si="26"/>
        <v>0</v>
      </c>
      <c r="J124" s="25"/>
      <c r="K124" s="81"/>
      <c r="L124" s="81"/>
      <c r="M124" s="81"/>
    </row>
    <row r="125" spans="1:13" s="81" customFormat="1" x14ac:dyDescent="0.3">
      <c r="A125" s="25">
        <v>13.3</v>
      </c>
      <c r="B125" s="25" t="s">
        <v>55</v>
      </c>
      <c r="C125" s="133">
        <v>1</v>
      </c>
      <c r="D125" s="133">
        <v>1</v>
      </c>
      <c r="E125" s="134">
        <v>135820</v>
      </c>
      <c r="F125" s="135">
        <v>126620</v>
      </c>
      <c r="G125" s="28">
        <f t="shared" si="24"/>
        <v>93.226328964806356</v>
      </c>
      <c r="H125" s="28">
        <f t="shared" si="25"/>
        <v>9200</v>
      </c>
      <c r="I125" s="28">
        <f t="shared" si="26"/>
        <v>6.7736710351936384</v>
      </c>
      <c r="J125" s="25"/>
    </row>
    <row r="126" spans="1:13" s="81" customFormat="1" x14ac:dyDescent="0.3">
      <c r="A126" s="25">
        <v>13.4</v>
      </c>
      <c r="B126" s="25" t="s">
        <v>54</v>
      </c>
      <c r="C126" s="133">
        <v>4</v>
      </c>
      <c r="D126" s="133">
        <v>4</v>
      </c>
      <c r="E126" s="134">
        <v>22666139</v>
      </c>
      <c r="F126" s="135">
        <f>18005634.48+ค่าจ้างเงินรายได้!C14+ค่าจ้างเงินรายได้!D14+ค่าจ้างเงินรายได้!C23+ค่าจ้างเงินรายได้!C24</f>
        <v>19331632.77</v>
      </c>
      <c r="G126" s="28">
        <f t="shared" si="24"/>
        <v>85.288600630217616</v>
      </c>
      <c r="H126" s="28">
        <f t="shared" si="25"/>
        <v>3334506.2300000004</v>
      </c>
      <c r="I126" s="28">
        <f t="shared" si="26"/>
        <v>14.71139936978239</v>
      </c>
      <c r="J126" s="25"/>
    </row>
    <row r="127" spans="1:13" s="83" customFormat="1" x14ac:dyDescent="0.3">
      <c r="A127" s="25">
        <v>13.5</v>
      </c>
      <c r="B127" s="25" t="s">
        <v>36</v>
      </c>
      <c r="C127" s="133">
        <v>8</v>
      </c>
      <c r="D127" s="133">
        <v>6</v>
      </c>
      <c r="E127" s="134">
        <v>2762400</v>
      </c>
      <c r="F127" s="135">
        <v>2198051.4</v>
      </c>
      <c r="G127" s="28">
        <f t="shared" si="24"/>
        <v>79.570351867940914</v>
      </c>
      <c r="H127" s="28">
        <f t="shared" si="25"/>
        <v>564348.60000000009</v>
      </c>
      <c r="I127" s="28">
        <f t="shared" si="26"/>
        <v>20.429648132059082</v>
      </c>
      <c r="J127" s="25"/>
    </row>
    <row r="128" spans="1:13" s="87" customFormat="1" x14ac:dyDescent="0.3">
      <c r="A128" s="25">
        <v>13.6</v>
      </c>
      <c r="B128" s="25" t="s">
        <v>35</v>
      </c>
      <c r="C128" s="133">
        <v>9</v>
      </c>
      <c r="D128" s="133">
        <v>7</v>
      </c>
      <c r="E128" s="134">
        <v>3955710</v>
      </c>
      <c r="F128" s="135">
        <v>3087688.56</v>
      </c>
      <c r="G128" s="28">
        <f t="shared" si="24"/>
        <v>78.056494535747063</v>
      </c>
      <c r="H128" s="28">
        <f t="shared" si="25"/>
        <v>868021.44</v>
      </c>
      <c r="I128" s="28">
        <f t="shared" si="26"/>
        <v>21.94350546425294</v>
      </c>
      <c r="J128" s="25"/>
    </row>
    <row r="129" spans="1:13" s="81" customFormat="1" x14ac:dyDescent="0.3">
      <c r="A129" s="25">
        <v>13.7</v>
      </c>
      <c r="B129" s="25" t="s">
        <v>103</v>
      </c>
      <c r="C129" s="133">
        <v>3</v>
      </c>
      <c r="D129" s="133">
        <v>3</v>
      </c>
      <c r="E129" s="134">
        <v>20222317</v>
      </c>
      <c r="F129" s="135">
        <v>15199922.83</v>
      </c>
      <c r="G129" s="28">
        <f t="shared" si="24"/>
        <v>75.164101274844029</v>
      </c>
      <c r="H129" s="28">
        <f t="shared" si="25"/>
        <v>5022394.17</v>
      </c>
      <c r="I129" s="28">
        <f t="shared" si="26"/>
        <v>24.835898725155975</v>
      </c>
      <c r="J129" s="25"/>
      <c r="K129" s="89"/>
      <c r="L129" s="89"/>
      <c r="M129" s="89"/>
    </row>
    <row r="130" spans="1:13" s="81" customFormat="1" x14ac:dyDescent="0.3">
      <c r="A130" s="25">
        <v>13.8</v>
      </c>
      <c r="B130" s="25" t="s">
        <v>100</v>
      </c>
      <c r="C130" s="133">
        <v>2</v>
      </c>
      <c r="D130" s="133">
        <v>2</v>
      </c>
      <c r="E130" s="134">
        <v>1858349</v>
      </c>
      <c r="F130" s="135">
        <v>1252257.57</v>
      </c>
      <c r="G130" s="28">
        <f t="shared" si="24"/>
        <v>67.385489485559489</v>
      </c>
      <c r="H130" s="28">
        <f t="shared" si="25"/>
        <v>606091.42999999993</v>
      </c>
      <c r="I130" s="28">
        <f t="shared" si="26"/>
        <v>32.614510514440504</v>
      </c>
      <c r="J130" s="25"/>
    </row>
    <row r="131" spans="1:13" s="81" customFormat="1" x14ac:dyDescent="0.3">
      <c r="A131" s="25">
        <v>13.9</v>
      </c>
      <c r="B131" s="25" t="s">
        <v>105</v>
      </c>
      <c r="C131" s="133">
        <v>3</v>
      </c>
      <c r="D131" s="133">
        <v>3</v>
      </c>
      <c r="E131" s="134">
        <v>569450</v>
      </c>
      <c r="F131" s="135">
        <v>381761</v>
      </c>
      <c r="G131" s="28">
        <f t="shared" si="24"/>
        <v>67.040302045833698</v>
      </c>
      <c r="H131" s="28">
        <f t="shared" si="25"/>
        <v>187689</v>
      </c>
      <c r="I131" s="28">
        <f t="shared" si="26"/>
        <v>32.959697954166302</v>
      </c>
      <c r="J131" s="25"/>
    </row>
    <row r="132" spans="1:13" s="81" customFormat="1" x14ac:dyDescent="0.3">
      <c r="A132" s="136">
        <v>13.1</v>
      </c>
      <c r="B132" s="25" t="s">
        <v>102</v>
      </c>
      <c r="C132" s="133">
        <v>6</v>
      </c>
      <c r="D132" s="133">
        <v>5</v>
      </c>
      <c r="E132" s="134">
        <v>1727700</v>
      </c>
      <c r="F132" s="135">
        <v>1110205</v>
      </c>
      <c r="G132" s="28">
        <f t="shared" si="24"/>
        <v>64.259130636105809</v>
      </c>
      <c r="H132" s="28">
        <f t="shared" si="25"/>
        <v>617495</v>
      </c>
      <c r="I132" s="28">
        <f t="shared" si="26"/>
        <v>35.740869363894191</v>
      </c>
      <c r="J132" s="25"/>
    </row>
    <row r="133" spans="1:13" s="89" customFormat="1" x14ac:dyDescent="0.3">
      <c r="A133" s="25">
        <v>13.11</v>
      </c>
      <c r="B133" s="25" t="s">
        <v>56</v>
      </c>
      <c r="C133" s="133">
        <v>2</v>
      </c>
      <c r="D133" s="133">
        <v>2</v>
      </c>
      <c r="E133" s="134">
        <v>6096344</v>
      </c>
      <c r="F133" s="135">
        <v>3680324.76</v>
      </c>
      <c r="G133" s="28">
        <f t="shared" si="24"/>
        <v>60.369374825305137</v>
      </c>
      <c r="H133" s="28">
        <f t="shared" si="25"/>
        <v>2416019.2400000002</v>
      </c>
      <c r="I133" s="28">
        <f t="shared" si="26"/>
        <v>39.63062517469487</v>
      </c>
      <c r="J133" s="25"/>
      <c r="K133" s="81"/>
      <c r="L133" s="81"/>
      <c r="M133" s="81"/>
    </row>
    <row r="134" spans="1:13" s="81" customFormat="1" x14ac:dyDescent="0.3">
      <c r="A134" s="25">
        <v>13.12</v>
      </c>
      <c r="B134" s="25" t="s">
        <v>104</v>
      </c>
      <c r="C134" s="133">
        <v>9</v>
      </c>
      <c r="D134" s="133">
        <v>6</v>
      </c>
      <c r="E134" s="134">
        <v>2604575</v>
      </c>
      <c r="F134" s="135">
        <v>1316006.25</v>
      </c>
      <c r="G134" s="28">
        <f t="shared" si="24"/>
        <v>50.526717410709999</v>
      </c>
      <c r="H134" s="28">
        <f t="shared" si="25"/>
        <v>1288568.75</v>
      </c>
      <c r="I134" s="28">
        <f t="shared" si="26"/>
        <v>49.473282589290001</v>
      </c>
      <c r="J134" s="25"/>
    </row>
    <row r="135" spans="1:13" s="81" customFormat="1" x14ac:dyDescent="0.3">
      <c r="A135" s="25">
        <v>13.13</v>
      </c>
      <c r="B135" s="25" t="s">
        <v>53</v>
      </c>
      <c r="C135" s="133">
        <v>7</v>
      </c>
      <c r="D135" s="133">
        <v>3</v>
      </c>
      <c r="E135" s="134">
        <v>400000</v>
      </c>
      <c r="F135" s="135">
        <v>79640</v>
      </c>
      <c r="G135" s="28">
        <f t="shared" si="24"/>
        <v>19.91</v>
      </c>
      <c r="H135" s="28">
        <f t="shared" si="25"/>
        <v>320360</v>
      </c>
      <c r="I135" s="28">
        <f t="shared" si="26"/>
        <v>80.09</v>
      </c>
      <c r="J135" s="25"/>
    </row>
    <row r="136" spans="1:13" s="52" customFormat="1" x14ac:dyDescent="0.3">
      <c r="A136" s="128">
        <v>13.14</v>
      </c>
      <c r="B136" s="128" t="s">
        <v>169</v>
      </c>
      <c r="C136" s="129">
        <v>3</v>
      </c>
      <c r="D136" s="129">
        <v>2</v>
      </c>
      <c r="E136" s="130">
        <v>298380</v>
      </c>
      <c r="F136" s="131">
        <v>50148</v>
      </c>
      <c r="G136" s="132">
        <f t="shared" si="24"/>
        <v>16.806756485019104</v>
      </c>
      <c r="H136" s="132">
        <f t="shared" si="25"/>
        <v>248232</v>
      </c>
      <c r="I136" s="132">
        <f t="shared" si="26"/>
        <v>83.193243514980892</v>
      </c>
      <c r="J136" s="128"/>
      <c r="K136" s="93"/>
      <c r="L136" s="93"/>
      <c r="M136" s="93"/>
    </row>
    <row r="137" spans="1:13" s="87" customFormat="1" x14ac:dyDescent="0.3">
      <c r="A137" s="105">
        <v>14</v>
      </c>
      <c r="B137" s="104" t="s">
        <v>16</v>
      </c>
      <c r="C137" s="105">
        <v>16</v>
      </c>
      <c r="D137" s="105">
        <v>7</v>
      </c>
      <c r="E137" s="106">
        <v>1578100</v>
      </c>
      <c r="F137" s="113">
        <f>SUM(F138:F141)</f>
        <v>577359.94999999995</v>
      </c>
      <c r="G137" s="107">
        <f t="shared" si="21"/>
        <v>36.585764526962798</v>
      </c>
      <c r="H137" s="107">
        <f t="shared" si="22"/>
        <v>1000740.05</v>
      </c>
      <c r="I137" s="107">
        <f t="shared" si="23"/>
        <v>63.414235473037195</v>
      </c>
      <c r="J137" s="104"/>
    </row>
    <row r="138" spans="1:13" s="81" customFormat="1" x14ac:dyDescent="0.3">
      <c r="A138" s="123">
        <v>14.1</v>
      </c>
      <c r="B138" s="123" t="s">
        <v>35</v>
      </c>
      <c r="C138" s="124">
        <v>2</v>
      </c>
      <c r="D138" s="124">
        <v>2</v>
      </c>
      <c r="E138" s="125">
        <v>667260</v>
      </c>
      <c r="F138" s="126">
        <v>500335.95</v>
      </c>
      <c r="G138" s="127">
        <f>F138*100/E138</f>
        <v>74.983657045229748</v>
      </c>
      <c r="H138" s="127">
        <f>E138-F138</f>
        <v>166924.04999999999</v>
      </c>
      <c r="I138" s="127">
        <f>H138*100/E138</f>
        <v>25.016342954770252</v>
      </c>
      <c r="J138" s="123"/>
    </row>
    <row r="139" spans="1:13" s="81" customFormat="1" x14ac:dyDescent="0.3">
      <c r="A139" s="25">
        <v>14.2</v>
      </c>
      <c r="B139" s="25" t="s">
        <v>75</v>
      </c>
      <c r="C139" s="133">
        <v>4</v>
      </c>
      <c r="D139" s="133">
        <v>3</v>
      </c>
      <c r="E139" s="134">
        <v>312500</v>
      </c>
      <c r="F139" s="135">
        <v>39214</v>
      </c>
      <c r="G139" s="28">
        <f>F139*100/E139</f>
        <v>12.54848</v>
      </c>
      <c r="H139" s="28">
        <f>E139-F139</f>
        <v>273286</v>
      </c>
      <c r="I139" s="28">
        <f>H139*100/E139</f>
        <v>87.451520000000002</v>
      </c>
      <c r="J139" s="25"/>
    </row>
    <row r="140" spans="1:13" s="83" customFormat="1" x14ac:dyDescent="0.3">
      <c r="A140" s="25">
        <v>14.3</v>
      </c>
      <c r="B140" s="25" t="s">
        <v>76</v>
      </c>
      <c r="C140" s="133">
        <v>5</v>
      </c>
      <c r="D140" s="133">
        <v>1</v>
      </c>
      <c r="E140" s="134">
        <v>340840</v>
      </c>
      <c r="F140" s="135">
        <v>34560</v>
      </c>
      <c r="G140" s="28">
        <f>F140*100/E140</f>
        <v>10.139654970073934</v>
      </c>
      <c r="H140" s="28">
        <f>E140-F140</f>
        <v>306280</v>
      </c>
      <c r="I140" s="28">
        <f>H140*100/E140</f>
        <v>89.860345029926066</v>
      </c>
      <c r="J140" s="25"/>
      <c r="K140" s="88"/>
      <c r="L140" s="88"/>
      <c r="M140" s="88"/>
    </row>
    <row r="141" spans="1:13" s="81" customFormat="1" x14ac:dyDescent="0.3">
      <c r="A141" s="128">
        <v>14.4</v>
      </c>
      <c r="B141" s="128" t="s">
        <v>77</v>
      </c>
      <c r="C141" s="129">
        <v>5</v>
      </c>
      <c r="D141" s="129">
        <v>1</v>
      </c>
      <c r="E141" s="130">
        <v>257500</v>
      </c>
      <c r="F141" s="131">
        <v>3250</v>
      </c>
      <c r="G141" s="132">
        <f>F141*100/E141</f>
        <v>1.2621359223300972</v>
      </c>
      <c r="H141" s="132">
        <f>E141-F141</f>
        <v>254250</v>
      </c>
      <c r="I141" s="132">
        <f>H141*100/E141</f>
        <v>98.737864077669897</v>
      </c>
      <c r="J141" s="128"/>
    </row>
    <row r="142" spans="1:13" s="52" customFormat="1" x14ac:dyDescent="0.3">
      <c r="A142" s="160" t="s">
        <v>29</v>
      </c>
      <c r="B142" s="161"/>
      <c r="C142" s="57">
        <f>SUM(C100,C84,C18,C54,C71,C58,C40,C105,C25,C89,C7,C33,C137,C122)</f>
        <v>501</v>
      </c>
      <c r="D142" s="57">
        <f>SUM(D100,D84,D18,D54,D71,D58,D40,D105,D25,D89,D7,D33,D137,D122)</f>
        <v>436</v>
      </c>
      <c r="E142" s="58">
        <f>SUM(E100,E84,E18,E54,E71,E58,E40,E105,E25,E89,E7,E33,E137,E122)</f>
        <v>167449711</v>
      </c>
      <c r="F142" s="58">
        <f>SUM(F100,F84,F18,F54,F71,F58,F40,F105,F25,F89,F7,F33,F137,F122)</f>
        <v>134679241.47</v>
      </c>
      <c r="G142" s="58">
        <f t="shared" ref="G142" si="27">F142*100/E142</f>
        <v>80.42966492190601</v>
      </c>
      <c r="H142" s="58">
        <f t="shared" ref="H142" si="28">E142-F142</f>
        <v>32770469.530000001</v>
      </c>
      <c r="I142" s="58">
        <f t="shared" ref="I142" si="29">H142*100/E142</f>
        <v>19.570335078093983</v>
      </c>
      <c r="J142" s="59"/>
    </row>
    <row r="143" spans="1:13" s="52" customFormat="1" ht="18.75" customHeight="1" x14ac:dyDescent="0.3">
      <c r="A143" s="60" t="s">
        <v>14</v>
      </c>
      <c r="B143" s="174" t="s">
        <v>171</v>
      </c>
      <c r="C143" s="174"/>
      <c r="D143" s="174"/>
      <c r="E143" s="174"/>
      <c r="F143" s="174"/>
      <c r="G143" s="174"/>
      <c r="H143" s="174"/>
      <c r="I143" s="174"/>
      <c r="J143" s="174"/>
      <c r="K143" s="61"/>
      <c r="L143" s="61"/>
      <c r="M143" s="63"/>
    </row>
    <row r="144" spans="1:13" s="52" customFormat="1" ht="18.75" customHeight="1" x14ac:dyDescent="0.3">
      <c r="A144" s="65"/>
      <c r="B144" s="175" t="s">
        <v>162</v>
      </c>
      <c r="C144" s="175"/>
      <c r="D144" s="175"/>
      <c r="E144" s="175"/>
      <c r="F144" s="175"/>
      <c r="G144" s="175"/>
      <c r="H144" s="175"/>
      <c r="I144" s="121"/>
      <c r="J144" s="121"/>
      <c r="K144" s="61"/>
      <c r="L144" s="61"/>
      <c r="M144" s="63"/>
    </row>
    <row r="145" spans="1:10" x14ac:dyDescent="0.3">
      <c r="A145" s="62"/>
      <c r="B145" s="176" t="s">
        <v>142</v>
      </c>
      <c r="C145" s="176"/>
      <c r="D145" s="176"/>
      <c r="E145" s="176"/>
      <c r="F145" s="176"/>
      <c r="G145" s="176"/>
      <c r="H145" s="176"/>
      <c r="I145" s="176"/>
      <c r="J145" s="176"/>
    </row>
    <row r="146" spans="1:10" x14ac:dyDescent="0.3">
      <c r="B146" s="95" t="s">
        <v>170</v>
      </c>
    </row>
    <row r="147" spans="1:10" x14ac:dyDescent="0.3">
      <c r="E147" s="17">
        <v>172171002</v>
      </c>
    </row>
    <row r="149" spans="1:10" x14ac:dyDescent="0.3">
      <c r="E149" s="17">
        <f>E142-E147</f>
        <v>-4721291</v>
      </c>
    </row>
  </sheetData>
  <sortState ref="A85:M88">
    <sortCondition descending="1" ref="G138:G141"/>
  </sortState>
  <mergeCells count="12">
    <mergeCell ref="B143:J143"/>
    <mergeCell ref="B145:J145"/>
    <mergeCell ref="A142:B142"/>
    <mergeCell ref="A1:J1"/>
    <mergeCell ref="A2:J2"/>
    <mergeCell ref="A3:J3"/>
    <mergeCell ref="A4:A6"/>
    <mergeCell ref="B4:B6"/>
    <mergeCell ref="C4:C6"/>
    <mergeCell ref="H4:H6"/>
    <mergeCell ref="J4:J6"/>
    <mergeCell ref="B144:H144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95" orientation="landscape" horizontalDpi="300" verticalDpi="300" r:id="rId1"/>
  <rowBreaks count="1" manualBreakCount="1">
    <brk id="12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showGridLines="0" view="pageBreakPreview" zoomScaleNormal="100" zoomScaleSheetLayoutView="100" workbookViewId="0">
      <selection activeCell="D19" sqref="D19"/>
    </sheetView>
  </sheetViews>
  <sheetFormatPr defaultRowHeight="18.75" x14ac:dyDescent="0.3"/>
  <cols>
    <col min="1" max="1" width="7" style="1" bestFit="1" customWidth="1"/>
    <col min="2" max="2" width="38" style="1" bestFit="1" customWidth="1"/>
    <col min="3" max="3" width="9.25" style="17" customWidth="1"/>
    <col min="4" max="4" width="14.125" style="17" customWidth="1"/>
    <col min="5" max="5" width="10.125" style="17" bestFit="1" customWidth="1"/>
    <col min="6" max="6" width="12" style="11" bestFit="1" customWidth="1"/>
    <col min="7" max="7" width="10.125" style="11" bestFit="1" customWidth="1"/>
    <col min="8" max="8" width="11" style="11" bestFit="1" customWidth="1"/>
    <col min="9" max="9" width="10.125" style="11" bestFit="1" customWidth="1"/>
    <col min="10" max="10" width="12.375" style="1" customWidth="1"/>
    <col min="11" max="16384" width="9" style="1"/>
  </cols>
  <sheetData>
    <row r="1" spans="1:10" ht="21" x14ac:dyDescent="0.35">
      <c r="A1" s="180" t="s">
        <v>141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1" customHeight="1" x14ac:dyDescent="0.3">
      <c r="A2" s="163" t="s">
        <v>168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1" x14ac:dyDescent="0.35">
      <c r="A3" s="180" t="s">
        <v>1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x14ac:dyDescent="0.3">
      <c r="A4" s="165" t="s">
        <v>2</v>
      </c>
      <c r="B4" s="165" t="s">
        <v>3</v>
      </c>
      <c r="C4" s="168" t="s">
        <v>33</v>
      </c>
      <c r="D4" s="46" t="s">
        <v>4</v>
      </c>
      <c r="E4" s="46" t="s">
        <v>7</v>
      </c>
      <c r="F4" s="47" t="s">
        <v>9</v>
      </c>
      <c r="G4" s="47" t="s">
        <v>11</v>
      </c>
      <c r="H4" s="171" t="s">
        <v>31</v>
      </c>
      <c r="I4" s="47" t="s">
        <v>11</v>
      </c>
      <c r="J4" s="165" t="s">
        <v>14</v>
      </c>
    </row>
    <row r="5" spans="1:10" x14ac:dyDescent="0.3">
      <c r="A5" s="166"/>
      <c r="B5" s="166"/>
      <c r="C5" s="169"/>
      <c r="D5" s="48" t="s">
        <v>5</v>
      </c>
      <c r="E5" s="48" t="s">
        <v>8</v>
      </c>
      <c r="F5" s="55" t="s">
        <v>159</v>
      </c>
      <c r="G5" s="49" t="s">
        <v>12</v>
      </c>
      <c r="H5" s="172"/>
      <c r="I5" s="49" t="s">
        <v>32</v>
      </c>
      <c r="J5" s="166"/>
    </row>
    <row r="6" spans="1:10" x14ac:dyDescent="0.3">
      <c r="A6" s="167"/>
      <c r="B6" s="167"/>
      <c r="C6" s="170"/>
      <c r="D6" s="50" t="s">
        <v>6</v>
      </c>
      <c r="E6" s="50"/>
      <c r="F6" s="51"/>
      <c r="G6" s="51"/>
      <c r="H6" s="173"/>
      <c r="I6" s="51"/>
      <c r="J6" s="167"/>
    </row>
    <row r="7" spans="1:10" x14ac:dyDescent="0.3">
      <c r="A7" s="18">
        <v>1</v>
      </c>
      <c r="B7" s="3" t="s">
        <v>15</v>
      </c>
      <c r="C7" s="12">
        <v>1</v>
      </c>
      <c r="D7" s="12">
        <v>1</v>
      </c>
      <c r="E7" s="13">
        <v>3656000</v>
      </c>
      <c r="F7" s="9">
        <f>F8</f>
        <v>3465615.45</v>
      </c>
      <c r="G7" s="9">
        <f t="shared" ref="G7:G9" si="0">F7*100/E7</f>
        <v>94.792545131291035</v>
      </c>
      <c r="H7" s="9">
        <f t="shared" ref="H7:H9" si="1">E7-F7</f>
        <v>190384.54999999981</v>
      </c>
      <c r="I7" s="9">
        <f t="shared" ref="I7:I9" si="2">H7*100/E7</f>
        <v>5.2074548687089663</v>
      </c>
      <c r="J7" s="2"/>
    </row>
    <row r="8" spans="1:10" x14ac:dyDescent="0.3">
      <c r="A8" s="4">
        <v>1.1000000000000001</v>
      </c>
      <c r="B8" s="4" t="s">
        <v>138</v>
      </c>
      <c r="C8" s="14">
        <v>1</v>
      </c>
      <c r="D8" s="14">
        <v>1</v>
      </c>
      <c r="E8" s="15">
        <v>3656000</v>
      </c>
      <c r="F8" s="10">
        <f>3243436.45+ค่าจ้างเงินรายได้!G4+ค่าจ้างเงินรายได้!H4+ค่าจ้างเงินรายได้!C24</f>
        <v>3465615.45</v>
      </c>
      <c r="G8" s="10">
        <f t="shared" si="0"/>
        <v>94.792545131291035</v>
      </c>
      <c r="H8" s="10">
        <f t="shared" si="1"/>
        <v>190384.54999999981</v>
      </c>
      <c r="I8" s="10">
        <f t="shared" si="2"/>
        <v>5.2074548687089663</v>
      </c>
      <c r="J8" s="4"/>
    </row>
    <row r="9" spans="1:10" x14ac:dyDescent="0.3">
      <c r="A9" s="178" t="s">
        <v>29</v>
      </c>
      <c r="B9" s="179"/>
      <c r="C9" s="16">
        <f>C7</f>
        <v>1</v>
      </c>
      <c r="D9" s="16">
        <f t="shared" ref="D9:E9" si="3">D7</f>
        <v>1</v>
      </c>
      <c r="E9" s="8">
        <f t="shared" si="3"/>
        <v>3656000</v>
      </c>
      <c r="F9" s="7">
        <f>F7</f>
        <v>3465615.45</v>
      </c>
      <c r="G9" s="7">
        <f t="shared" si="0"/>
        <v>94.792545131291035</v>
      </c>
      <c r="H9" s="7">
        <f t="shared" si="1"/>
        <v>190384.54999999981</v>
      </c>
      <c r="I9" s="7">
        <f t="shared" si="2"/>
        <v>5.2074548687089663</v>
      </c>
      <c r="J9" s="5"/>
    </row>
    <row r="10" spans="1:10" s="56" customFormat="1" ht="18.75" customHeight="1" x14ac:dyDescent="0.3">
      <c r="A10" s="60" t="s">
        <v>14</v>
      </c>
      <c r="B10" s="177" t="s">
        <v>158</v>
      </c>
      <c r="C10" s="177"/>
      <c r="D10" s="177"/>
      <c r="E10" s="177"/>
      <c r="F10" s="177"/>
      <c r="G10" s="177"/>
      <c r="H10" s="177"/>
      <c r="I10" s="177"/>
      <c r="J10" s="177"/>
    </row>
    <row r="11" spans="1:10" x14ac:dyDescent="0.3">
      <c r="A11" s="62"/>
      <c r="B11" s="176" t="s">
        <v>142</v>
      </c>
      <c r="C11" s="176"/>
      <c r="D11" s="176"/>
      <c r="E11" s="176"/>
      <c r="F11" s="176"/>
      <c r="G11" s="176"/>
      <c r="H11" s="176"/>
      <c r="I11" s="176"/>
      <c r="J11" s="176"/>
    </row>
  </sheetData>
  <mergeCells count="11">
    <mergeCell ref="B10:J10"/>
    <mergeCell ref="B11:J11"/>
    <mergeCell ref="A9:B9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" right="0" top="0.98425196850393704" bottom="0.98425196850393704" header="0.51181102362204722" footer="0.51181102362204722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3"/>
  <sheetViews>
    <sheetView workbookViewId="0">
      <pane ySplit="3" topLeftCell="A13" activePane="bottomLeft" state="frozen"/>
      <selection pane="bottomLeft" activeCell="F24" sqref="F24"/>
    </sheetView>
  </sheetViews>
  <sheetFormatPr defaultRowHeight="18.75" x14ac:dyDescent="0.3"/>
  <cols>
    <col min="1" max="1" width="9" style="66"/>
    <col min="2" max="2" width="30.625" style="66" customWidth="1"/>
    <col min="3" max="3" width="10.875" style="66" bestFit="1" customWidth="1"/>
    <col min="4" max="4" width="10.125" style="66" bestFit="1" customWidth="1"/>
    <col min="5" max="5" width="9.625" style="66" bestFit="1" customWidth="1"/>
    <col min="6" max="6" width="10.125" style="66" bestFit="1" customWidth="1"/>
    <col min="7" max="7" width="9.625" style="66" bestFit="1" customWidth="1"/>
    <col min="8" max="11" width="9" style="66"/>
    <col min="12" max="12" width="12.625" style="66" bestFit="1" customWidth="1"/>
    <col min="13" max="16384" width="9" style="66"/>
  </cols>
  <sheetData>
    <row r="1" spans="1:12" x14ac:dyDescent="0.3">
      <c r="A1" s="182" t="s">
        <v>157</v>
      </c>
      <c r="B1" s="182"/>
      <c r="C1" s="182"/>
      <c r="D1" s="182"/>
      <c r="E1" s="182"/>
      <c r="F1" s="182"/>
      <c r="G1" s="182"/>
      <c r="H1" s="182"/>
    </row>
    <row r="2" spans="1:12" x14ac:dyDescent="0.3">
      <c r="A2" s="183" t="s">
        <v>2</v>
      </c>
      <c r="B2" s="183" t="s">
        <v>143</v>
      </c>
      <c r="C2" s="184" t="s">
        <v>144</v>
      </c>
      <c r="D2" s="184"/>
      <c r="E2" s="184" t="s">
        <v>21</v>
      </c>
      <c r="F2" s="184"/>
      <c r="G2" s="184" t="s">
        <v>145</v>
      </c>
      <c r="H2" s="184"/>
    </row>
    <row r="3" spans="1:12" x14ac:dyDescent="0.3">
      <c r="A3" s="183"/>
      <c r="B3" s="183"/>
      <c r="C3" s="67" t="s">
        <v>146</v>
      </c>
      <c r="D3" s="67" t="s">
        <v>147</v>
      </c>
      <c r="E3" s="67" t="s">
        <v>146</v>
      </c>
      <c r="F3" s="67" t="s">
        <v>147</v>
      </c>
      <c r="G3" s="67" t="s">
        <v>146</v>
      </c>
      <c r="H3" s="67" t="s">
        <v>147</v>
      </c>
    </row>
    <row r="4" spans="1:12" x14ac:dyDescent="0.3">
      <c r="A4" s="68">
        <v>1</v>
      </c>
      <c r="B4" s="69" t="s">
        <v>148</v>
      </c>
      <c r="C4" s="70">
        <v>15630</v>
      </c>
      <c r="D4" s="70">
        <v>928</v>
      </c>
      <c r="E4" s="70"/>
      <c r="F4" s="70"/>
      <c r="G4" s="70">
        <v>197450</v>
      </c>
      <c r="H4" s="70">
        <v>11229</v>
      </c>
    </row>
    <row r="5" spans="1:12" x14ac:dyDescent="0.3">
      <c r="A5" s="71">
        <v>2</v>
      </c>
      <c r="B5" s="72" t="s">
        <v>23</v>
      </c>
      <c r="C5" s="73">
        <v>0</v>
      </c>
      <c r="D5" s="73">
        <v>0</v>
      </c>
      <c r="E5" s="73"/>
      <c r="F5" s="73"/>
      <c r="G5" s="73"/>
      <c r="H5" s="73"/>
    </row>
    <row r="6" spans="1:12" x14ac:dyDescent="0.3">
      <c r="A6" s="71">
        <v>3</v>
      </c>
      <c r="B6" s="72" t="s">
        <v>17</v>
      </c>
      <c r="C6" s="73">
        <v>31820</v>
      </c>
      <c r="D6" s="73">
        <v>1890</v>
      </c>
      <c r="E6" s="73"/>
      <c r="F6" s="73"/>
      <c r="G6" s="73"/>
      <c r="H6" s="73"/>
    </row>
    <row r="7" spans="1:12" x14ac:dyDescent="0.3">
      <c r="A7" s="71">
        <v>4</v>
      </c>
      <c r="B7" s="72" t="s">
        <v>26</v>
      </c>
      <c r="C7" s="73">
        <v>96790</v>
      </c>
      <c r="D7" s="73">
        <v>5666</v>
      </c>
      <c r="E7" s="73"/>
      <c r="F7" s="73"/>
      <c r="G7" s="73"/>
      <c r="H7" s="73"/>
    </row>
    <row r="8" spans="1:12" x14ac:dyDescent="0.3">
      <c r="A8" s="71">
        <v>5</v>
      </c>
      <c r="B8" s="72" t="s">
        <v>28</v>
      </c>
      <c r="C8" s="73">
        <v>10410</v>
      </c>
      <c r="D8" s="73">
        <v>596</v>
      </c>
      <c r="E8" s="73"/>
      <c r="F8" s="73"/>
      <c r="G8" s="73"/>
      <c r="H8" s="73"/>
      <c r="L8" s="11"/>
    </row>
    <row r="9" spans="1:12" x14ac:dyDescent="0.3">
      <c r="A9" s="71">
        <v>6</v>
      </c>
      <c r="B9" s="72" t="s">
        <v>149</v>
      </c>
      <c r="C9" s="73">
        <v>606460</v>
      </c>
      <c r="D9" s="73">
        <v>22084</v>
      </c>
      <c r="E9" s="73"/>
      <c r="F9" s="73"/>
      <c r="G9" s="73"/>
      <c r="H9" s="73"/>
      <c r="L9" s="11"/>
    </row>
    <row r="10" spans="1:12" x14ac:dyDescent="0.3">
      <c r="A10" s="71">
        <v>7</v>
      </c>
      <c r="B10" s="72" t="s">
        <v>150</v>
      </c>
      <c r="C10" s="73">
        <v>9970</v>
      </c>
      <c r="D10" s="73">
        <v>574</v>
      </c>
      <c r="E10" s="73"/>
      <c r="F10" s="73"/>
      <c r="G10" s="73"/>
      <c r="H10" s="73"/>
      <c r="L10" s="11"/>
    </row>
    <row r="11" spans="1:12" x14ac:dyDescent="0.3">
      <c r="A11" s="71">
        <v>8</v>
      </c>
      <c r="B11" s="72" t="s">
        <v>22</v>
      </c>
      <c r="C11" s="73">
        <v>40880</v>
      </c>
      <c r="D11" s="73">
        <v>2421</v>
      </c>
      <c r="E11" s="73"/>
      <c r="F11" s="73"/>
      <c r="G11" s="73"/>
      <c r="H11" s="73"/>
      <c r="L11" s="11"/>
    </row>
    <row r="12" spans="1:12" x14ac:dyDescent="0.3">
      <c r="A12" s="71">
        <v>9</v>
      </c>
      <c r="B12" s="72" t="s">
        <v>19</v>
      </c>
      <c r="C12" s="73">
        <v>16000</v>
      </c>
      <c r="D12" s="73">
        <v>951</v>
      </c>
      <c r="E12" s="73"/>
      <c r="F12" s="73"/>
      <c r="G12" s="73"/>
      <c r="H12" s="73"/>
      <c r="L12" s="61">
        <v>220018576.21000001</v>
      </c>
    </row>
    <row r="13" spans="1:12" x14ac:dyDescent="0.3">
      <c r="A13" s="71">
        <v>10</v>
      </c>
      <c r="B13" s="72" t="s">
        <v>24</v>
      </c>
      <c r="C13" s="73">
        <v>24980</v>
      </c>
      <c r="D13" s="73">
        <v>1474</v>
      </c>
      <c r="E13" s="73"/>
      <c r="F13" s="73"/>
      <c r="G13" s="73"/>
      <c r="H13" s="73"/>
      <c r="L13" s="11">
        <v>1113000</v>
      </c>
    </row>
    <row r="14" spans="1:12" x14ac:dyDescent="0.3">
      <c r="A14" s="71">
        <v>11</v>
      </c>
      <c r="B14" s="72" t="s">
        <v>15</v>
      </c>
      <c r="C14" s="73">
        <v>993450</v>
      </c>
      <c r="D14" s="73">
        <v>58036</v>
      </c>
      <c r="E14" s="73"/>
      <c r="F14" s="73"/>
      <c r="G14" s="73"/>
      <c r="H14" s="73"/>
      <c r="L14" s="11">
        <v>582000</v>
      </c>
    </row>
    <row r="15" spans="1:12" x14ac:dyDescent="0.3">
      <c r="A15" s="71">
        <v>12</v>
      </c>
      <c r="B15" s="72" t="s">
        <v>151</v>
      </c>
      <c r="C15" s="73">
        <v>17330</v>
      </c>
      <c r="D15" s="73">
        <v>1017</v>
      </c>
      <c r="E15" s="73"/>
      <c r="F15" s="73"/>
      <c r="G15" s="73"/>
      <c r="H15" s="73"/>
      <c r="L15" s="11">
        <v>220000</v>
      </c>
    </row>
    <row r="16" spans="1:12" x14ac:dyDescent="0.3">
      <c r="A16" s="71">
        <v>13</v>
      </c>
      <c r="B16" s="72" t="s">
        <v>25</v>
      </c>
      <c r="C16" s="73">
        <v>30840</v>
      </c>
      <c r="D16" s="73">
        <v>1767</v>
      </c>
      <c r="E16" s="73"/>
      <c r="F16" s="73"/>
      <c r="G16" s="73"/>
      <c r="H16" s="73"/>
      <c r="L16" s="61">
        <f>L13+L14+L15</f>
        <v>1915000</v>
      </c>
    </row>
    <row r="17" spans="1:12" x14ac:dyDescent="0.3">
      <c r="A17" s="71">
        <v>14</v>
      </c>
      <c r="B17" s="72" t="s">
        <v>20</v>
      </c>
      <c r="C17" s="73">
        <v>7640</v>
      </c>
      <c r="D17" s="73">
        <v>457</v>
      </c>
      <c r="E17" s="73"/>
      <c r="F17" s="73"/>
      <c r="G17" s="73"/>
      <c r="H17" s="73"/>
      <c r="L17" s="79">
        <f>L12-L16</f>
        <v>218103576.21000001</v>
      </c>
    </row>
    <row r="18" spans="1:12" x14ac:dyDescent="0.3">
      <c r="A18" s="71">
        <v>15</v>
      </c>
      <c r="B18" s="72" t="s">
        <v>16</v>
      </c>
      <c r="C18" s="73">
        <v>0</v>
      </c>
      <c r="D18" s="73">
        <v>0</v>
      </c>
      <c r="E18" s="73"/>
      <c r="F18" s="73"/>
      <c r="G18" s="73"/>
      <c r="H18" s="73"/>
    </row>
    <row r="19" spans="1:12" x14ac:dyDescent="0.3">
      <c r="A19" s="71">
        <v>16</v>
      </c>
      <c r="B19" s="72" t="s">
        <v>152</v>
      </c>
      <c r="C19" s="73"/>
      <c r="D19" s="73"/>
      <c r="E19" s="73">
        <v>66530</v>
      </c>
      <c r="F19" s="73">
        <v>3821</v>
      </c>
      <c r="G19" s="73"/>
      <c r="H19" s="73"/>
    </row>
    <row r="20" spans="1:12" x14ac:dyDescent="0.3">
      <c r="A20" s="74">
        <v>17</v>
      </c>
      <c r="B20" s="75" t="s">
        <v>153</v>
      </c>
      <c r="C20" s="76"/>
      <c r="D20" s="76"/>
      <c r="E20" s="76">
        <v>175426</v>
      </c>
      <c r="F20" s="76">
        <v>0</v>
      </c>
      <c r="G20" s="76"/>
      <c r="H20" s="76"/>
    </row>
    <row r="21" spans="1:12" x14ac:dyDescent="0.3">
      <c r="A21" s="77"/>
      <c r="B21" s="77" t="s">
        <v>29</v>
      </c>
      <c r="C21" s="78">
        <f>SUM(C4:C20)</f>
        <v>1902200</v>
      </c>
      <c r="D21" s="78">
        <f t="shared" ref="D21:H21" si="0">SUM(D4:D20)</f>
        <v>97861</v>
      </c>
      <c r="E21" s="78">
        <f t="shared" si="0"/>
        <v>241956</v>
      </c>
      <c r="F21" s="78">
        <f t="shared" si="0"/>
        <v>3821</v>
      </c>
      <c r="G21" s="78">
        <f t="shared" si="0"/>
        <v>197450</v>
      </c>
      <c r="H21" s="78">
        <f t="shared" si="0"/>
        <v>11229</v>
      </c>
    </row>
    <row r="22" spans="1:12" x14ac:dyDescent="0.3">
      <c r="C22" s="11"/>
      <c r="D22" s="11"/>
      <c r="E22" s="11"/>
      <c r="F22" s="11"/>
      <c r="G22" s="11"/>
      <c r="H22" s="11"/>
    </row>
    <row r="23" spans="1:12" x14ac:dyDescent="0.3">
      <c r="B23" s="69" t="s">
        <v>154</v>
      </c>
      <c r="C23" s="70">
        <v>261012.29</v>
      </c>
      <c r="D23" s="70"/>
      <c r="E23" s="11"/>
      <c r="F23" s="11"/>
      <c r="G23" s="11"/>
      <c r="H23" s="11"/>
    </row>
    <row r="24" spans="1:12" x14ac:dyDescent="0.3">
      <c r="B24" s="72" t="s">
        <v>155</v>
      </c>
      <c r="C24" s="73">
        <v>13500</v>
      </c>
      <c r="D24" s="73"/>
      <c r="E24" s="11"/>
      <c r="F24" s="11"/>
      <c r="G24" s="11"/>
      <c r="H24" s="11"/>
    </row>
    <row r="25" spans="1:12" x14ac:dyDescent="0.3">
      <c r="B25" s="75" t="s">
        <v>156</v>
      </c>
      <c r="C25" s="76">
        <v>22990</v>
      </c>
      <c r="D25" s="76">
        <v>1300</v>
      </c>
      <c r="E25" s="11"/>
      <c r="F25" s="11"/>
      <c r="G25" s="11"/>
      <c r="H25" s="11"/>
    </row>
    <row r="26" spans="1:12" x14ac:dyDescent="0.3">
      <c r="C26" s="11"/>
      <c r="D26" s="11"/>
      <c r="E26" s="11"/>
      <c r="F26" s="11"/>
      <c r="G26" s="11"/>
      <c r="H26" s="11"/>
    </row>
    <row r="27" spans="1:12" x14ac:dyDescent="0.3">
      <c r="B27" s="95" t="s">
        <v>166</v>
      </c>
      <c r="C27" s="11">
        <f>SUM(C21,E21)</f>
        <v>2144156</v>
      </c>
      <c r="D27" s="11"/>
      <c r="E27" s="11"/>
      <c r="F27" s="11"/>
      <c r="G27" s="11"/>
      <c r="H27" s="11"/>
    </row>
    <row r="28" spans="1:12" x14ac:dyDescent="0.3">
      <c r="B28" s="95" t="s">
        <v>167</v>
      </c>
      <c r="C28" s="11">
        <f>D21+F21</f>
        <v>101682</v>
      </c>
      <c r="D28" s="11"/>
      <c r="E28" s="11"/>
      <c r="F28" s="11"/>
      <c r="G28" s="11"/>
      <c r="H28" s="11"/>
    </row>
    <row r="29" spans="1:12" x14ac:dyDescent="0.3">
      <c r="C29" s="11"/>
      <c r="D29" s="11"/>
      <c r="E29" s="11"/>
      <c r="F29" s="11"/>
      <c r="G29" s="11"/>
      <c r="H29" s="11"/>
    </row>
    <row r="30" spans="1:12" x14ac:dyDescent="0.3">
      <c r="C30" s="11"/>
      <c r="D30" s="11"/>
      <c r="E30" s="11"/>
      <c r="F30" s="11"/>
      <c r="G30" s="11"/>
      <c r="H30" s="11"/>
    </row>
    <row r="31" spans="1:12" x14ac:dyDescent="0.3">
      <c r="C31" s="11"/>
      <c r="D31" s="11"/>
      <c r="E31" s="11"/>
      <c r="F31" s="11"/>
      <c r="G31" s="11"/>
      <c r="H31" s="11"/>
    </row>
    <row r="32" spans="1:12" x14ac:dyDescent="0.3">
      <c r="C32" s="11"/>
      <c r="D32" s="11"/>
      <c r="E32" s="11"/>
      <c r="F32" s="11"/>
      <c r="G32" s="11"/>
      <c r="H32" s="11"/>
    </row>
    <row r="33" spans="3:8" x14ac:dyDescent="0.3">
      <c r="C33" s="11"/>
      <c r="D33" s="11"/>
      <c r="E33" s="11"/>
      <c r="F33" s="11"/>
      <c r="G33" s="11"/>
      <c r="H33" s="11"/>
    </row>
  </sheetData>
  <mergeCells count="6">
    <mergeCell ref="A1:H1"/>
    <mergeCell ref="A2:A3"/>
    <mergeCell ref="B2:B3"/>
    <mergeCell ref="C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view="pageBreakPreview" zoomScaleNormal="100" zoomScaleSheetLayoutView="100" workbookViewId="0">
      <selection activeCell="N6" sqref="N6"/>
    </sheetView>
  </sheetViews>
  <sheetFormatPr defaultRowHeight="18.75" x14ac:dyDescent="0.3"/>
  <cols>
    <col min="1" max="1" width="7.375" style="1" customWidth="1"/>
    <col min="2" max="2" width="27.25" style="1" bestFit="1" customWidth="1"/>
    <col min="3" max="3" width="6.375" style="17" bestFit="1" customWidth="1"/>
    <col min="4" max="4" width="11.5" style="17" bestFit="1" customWidth="1"/>
    <col min="5" max="5" width="10.75" style="17" customWidth="1"/>
    <col min="6" max="6" width="13" style="11" customWidth="1"/>
    <col min="7" max="7" width="10.125" style="11" bestFit="1" customWidth="1"/>
    <col min="8" max="8" width="14" style="11" bestFit="1" customWidth="1"/>
    <col min="9" max="9" width="10.125" style="11" bestFit="1" customWidth="1"/>
    <col min="10" max="10" width="7" style="1" bestFit="1" customWidth="1"/>
    <col min="11" max="16384" width="9" style="1"/>
  </cols>
  <sheetData>
    <row r="1" spans="1:12" ht="21" x14ac:dyDescent="0.35">
      <c r="A1" s="180" t="s">
        <v>34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2" ht="21" x14ac:dyDescent="0.35">
      <c r="A2" s="180" t="s">
        <v>0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2" ht="21" x14ac:dyDescent="0.35">
      <c r="A3" s="180" t="s">
        <v>1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2" x14ac:dyDescent="0.3">
      <c r="A4" s="185" t="s">
        <v>2</v>
      </c>
      <c r="B4" s="185" t="s">
        <v>3</v>
      </c>
      <c r="C4" s="188" t="s">
        <v>33</v>
      </c>
      <c r="D4" s="22" t="s">
        <v>4</v>
      </c>
      <c r="E4" s="22" t="s">
        <v>7</v>
      </c>
      <c r="F4" s="19" t="s">
        <v>9</v>
      </c>
      <c r="G4" s="19" t="s">
        <v>11</v>
      </c>
      <c r="H4" s="191" t="s">
        <v>13</v>
      </c>
      <c r="I4" s="19" t="s">
        <v>11</v>
      </c>
      <c r="J4" s="185" t="s">
        <v>14</v>
      </c>
    </row>
    <row r="5" spans="1:12" x14ac:dyDescent="0.3">
      <c r="A5" s="186"/>
      <c r="B5" s="186"/>
      <c r="C5" s="189"/>
      <c r="D5" s="23" t="s">
        <v>5</v>
      </c>
      <c r="E5" s="23" t="s">
        <v>8</v>
      </c>
      <c r="F5" s="20" t="s">
        <v>10</v>
      </c>
      <c r="G5" s="20" t="s">
        <v>12</v>
      </c>
      <c r="H5" s="192"/>
      <c r="I5" s="20" t="s">
        <v>32</v>
      </c>
      <c r="J5" s="186"/>
    </row>
    <row r="6" spans="1:12" x14ac:dyDescent="0.3">
      <c r="A6" s="187"/>
      <c r="B6" s="187"/>
      <c r="C6" s="190"/>
      <c r="D6" s="24" t="s">
        <v>6</v>
      </c>
      <c r="E6" s="24"/>
      <c r="F6" s="21"/>
      <c r="G6" s="21"/>
      <c r="H6" s="193"/>
      <c r="I6" s="21"/>
      <c r="J6" s="187"/>
    </row>
    <row r="7" spans="1:12" x14ac:dyDescent="0.3">
      <c r="A7" s="39">
        <v>1</v>
      </c>
      <c r="B7" s="40" t="s">
        <v>15</v>
      </c>
      <c r="C7" s="41">
        <f>C8+C9</f>
        <v>26</v>
      </c>
      <c r="D7" s="41">
        <f t="shared" ref="D7:E7" si="0">D8+D9</f>
        <v>11</v>
      </c>
      <c r="E7" s="42">
        <f t="shared" si="0"/>
        <v>327413815</v>
      </c>
      <c r="F7" s="43">
        <f>F8+F9</f>
        <v>134559885.50999999</v>
      </c>
      <c r="G7" s="43">
        <f t="shared" ref="G7:G36" si="1">F7*100/E7</f>
        <v>41.097803252437593</v>
      </c>
      <c r="H7" s="43">
        <f t="shared" ref="H7:H36" si="2">E7-F7</f>
        <v>192853929.49000001</v>
      </c>
      <c r="I7" s="43">
        <f t="shared" ref="I7:I36" si="3">H7*100/E7</f>
        <v>58.902196747562407</v>
      </c>
      <c r="J7" s="40"/>
    </row>
    <row r="8" spans="1:12" x14ac:dyDescent="0.3">
      <c r="A8" s="25"/>
      <c r="B8" s="44" t="s">
        <v>37</v>
      </c>
      <c r="C8" s="26">
        <v>25</v>
      </c>
      <c r="D8" s="26">
        <v>11</v>
      </c>
      <c r="E8" s="27">
        <v>327383815</v>
      </c>
      <c r="F8" s="28">
        <f>124555928.49+10003957.02</f>
        <v>134559885.50999999</v>
      </c>
      <c r="G8" s="28">
        <f>F8*100/E8</f>
        <v>41.101569272751007</v>
      </c>
      <c r="H8" s="28">
        <f t="shared" si="2"/>
        <v>192823929.49000001</v>
      </c>
      <c r="I8" s="28">
        <f t="shared" si="3"/>
        <v>58.898430727248993</v>
      </c>
      <c r="J8" s="25"/>
      <c r="L8" s="45">
        <f>F8-แผ่นดิน!F104</f>
        <v>134358738.50999999</v>
      </c>
    </row>
    <row r="9" spans="1:12" x14ac:dyDescent="0.3">
      <c r="A9" s="25"/>
      <c r="B9" s="44" t="s">
        <v>35</v>
      </c>
      <c r="C9" s="26">
        <v>1</v>
      </c>
      <c r="D9" s="26">
        <v>0</v>
      </c>
      <c r="E9" s="27">
        <v>30000</v>
      </c>
      <c r="F9" s="28">
        <v>0</v>
      </c>
      <c r="G9" s="28">
        <f t="shared" si="1"/>
        <v>0</v>
      </c>
      <c r="H9" s="28">
        <f t="shared" si="2"/>
        <v>30000</v>
      </c>
      <c r="I9" s="28">
        <f t="shared" si="3"/>
        <v>100</v>
      </c>
      <c r="J9" s="25"/>
    </row>
    <row r="10" spans="1:12" x14ac:dyDescent="0.3">
      <c r="A10" s="29">
        <v>2</v>
      </c>
      <c r="B10" s="30" t="s">
        <v>26</v>
      </c>
      <c r="C10" s="31">
        <v>6</v>
      </c>
      <c r="D10" s="31">
        <v>1</v>
      </c>
      <c r="E10" s="32">
        <v>420000</v>
      </c>
      <c r="F10" s="33">
        <v>69999.77</v>
      </c>
      <c r="G10" s="33">
        <f t="shared" si="1"/>
        <v>16.666611904761904</v>
      </c>
      <c r="H10" s="33">
        <f t="shared" si="2"/>
        <v>350000.23</v>
      </c>
      <c r="I10" s="33">
        <f t="shared" si="3"/>
        <v>83.333388095238092</v>
      </c>
      <c r="J10" s="30"/>
    </row>
    <row r="11" spans="1:12" hidden="1" x14ac:dyDescent="0.3">
      <c r="A11" s="30"/>
      <c r="B11" s="30" t="s">
        <v>35</v>
      </c>
      <c r="C11" s="31">
        <v>6</v>
      </c>
      <c r="D11" s="31">
        <v>1</v>
      </c>
      <c r="E11" s="32">
        <v>420000</v>
      </c>
      <c r="F11" s="33">
        <v>69999.77</v>
      </c>
      <c r="G11" s="33">
        <f t="shared" si="1"/>
        <v>16.666611904761904</v>
      </c>
      <c r="H11" s="33">
        <f t="shared" si="2"/>
        <v>350000.23</v>
      </c>
      <c r="I11" s="33">
        <f t="shared" si="3"/>
        <v>83.333388095238092</v>
      </c>
      <c r="J11" s="30"/>
    </row>
    <row r="12" spans="1:12" x14ac:dyDescent="0.3">
      <c r="A12" s="29">
        <v>3</v>
      </c>
      <c r="B12" s="30" t="s">
        <v>16</v>
      </c>
      <c r="C12" s="31">
        <v>1</v>
      </c>
      <c r="D12" s="31">
        <v>0</v>
      </c>
      <c r="E12" s="32">
        <v>300000</v>
      </c>
      <c r="F12" s="33">
        <v>0</v>
      </c>
      <c r="G12" s="33">
        <f t="shared" si="1"/>
        <v>0</v>
      </c>
      <c r="H12" s="33">
        <f t="shared" si="2"/>
        <v>300000</v>
      </c>
      <c r="I12" s="33">
        <f t="shared" si="3"/>
        <v>100</v>
      </c>
      <c r="J12" s="30"/>
    </row>
    <row r="13" spans="1:12" hidden="1" x14ac:dyDescent="0.3">
      <c r="A13" s="30"/>
      <c r="B13" s="30" t="s">
        <v>35</v>
      </c>
      <c r="C13" s="31">
        <v>1</v>
      </c>
      <c r="D13" s="31">
        <v>0</v>
      </c>
      <c r="E13" s="32">
        <v>300000</v>
      </c>
      <c r="F13" s="33">
        <v>0</v>
      </c>
      <c r="G13" s="33">
        <f t="shared" si="1"/>
        <v>0</v>
      </c>
      <c r="H13" s="33">
        <f t="shared" si="2"/>
        <v>300000</v>
      </c>
      <c r="I13" s="33">
        <f t="shared" si="3"/>
        <v>100</v>
      </c>
      <c r="J13" s="30"/>
    </row>
    <row r="14" spans="1:12" x14ac:dyDescent="0.3">
      <c r="A14" s="29">
        <v>4</v>
      </c>
      <c r="B14" s="30" t="s">
        <v>17</v>
      </c>
      <c r="C14" s="31">
        <v>5</v>
      </c>
      <c r="D14" s="31">
        <v>0</v>
      </c>
      <c r="E14" s="32">
        <v>460000</v>
      </c>
      <c r="F14" s="33">
        <v>0</v>
      </c>
      <c r="G14" s="33">
        <f t="shared" si="1"/>
        <v>0</v>
      </c>
      <c r="H14" s="33">
        <f t="shared" si="2"/>
        <v>460000</v>
      </c>
      <c r="I14" s="33">
        <f t="shared" si="3"/>
        <v>100</v>
      </c>
      <c r="J14" s="30"/>
    </row>
    <row r="15" spans="1:12" hidden="1" x14ac:dyDescent="0.3">
      <c r="A15" s="30"/>
      <c r="B15" s="30" t="s">
        <v>35</v>
      </c>
      <c r="C15" s="31">
        <v>5</v>
      </c>
      <c r="D15" s="31">
        <v>0</v>
      </c>
      <c r="E15" s="32">
        <v>460000</v>
      </c>
      <c r="F15" s="33">
        <v>0</v>
      </c>
      <c r="G15" s="33">
        <f t="shared" si="1"/>
        <v>0</v>
      </c>
      <c r="H15" s="33">
        <f t="shared" si="2"/>
        <v>460000</v>
      </c>
      <c r="I15" s="33">
        <f t="shared" si="3"/>
        <v>100</v>
      </c>
      <c r="J15" s="30"/>
    </row>
    <row r="16" spans="1:12" x14ac:dyDescent="0.3">
      <c r="A16" s="29">
        <v>5</v>
      </c>
      <c r="B16" s="30" t="s">
        <v>18</v>
      </c>
      <c r="C16" s="31">
        <v>9</v>
      </c>
      <c r="D16" s="31">
        <v>0</v>
      </c>
      <c r="E16" s="32">
        <v>550200</v>
      </c>
      <c r="F16" s="33">
        <v>0</v>
      </c>
      <c r="G16" s="33">
        <f t="shared" si="1"/>
        <v>0</v>
      </c>
      <c r="H16" s="33">
        <f t="shared" si="2"/>
        <v>550200</v>
      </c>
      <c r="I16" s="33">
        <f t="shared" si="3"/>
        <v>100</v>
      </c>
      <c r="J16" s="30"/>
    </row>
    <row r="17" spans="1:10" hidden="1" x14ac:dyDescent="0.3">
      <c r="A17" s="30"/>
      <c r="B17" s="30" t="s">
        <v>35</v>
      </c>
      <c r="C17" s="31">
        <v>9</v>
      </c>
      <c r="D17" s="31">
        <v>0</v>
      </c>
      <c r="E17" s="32">
        <v>550200</v>
      </c>
      <c r="F17" s="33">
        <v>0</v>
      </c>
      <c r="G17" s="33">
        <f t="shared" si="1"/>
        <v>0</v>
      </c>
      <c r="H17" s="33">
        <f t="shared" si="2"/>
        <v>550200</v>
      </c>
      <c r="I17" s="33">
        <f t="shared" si="3"/>
        <v>100</v>
      </c>
      <c r="J17" s="30"/>
    </row>
    <row r="18" spans="1:10" x14ac:dyDescent="0.3">
      <c r="A18" s="29">
        <v>6</v>
      </c>
      <c r="B18" s="30" t="s">
        <v>19</v>
      </c>
      <c r="C18" s="31">
        <v>12</v>
      </c>
      <c r="D18" s="31">
        <v>0</v>
      </c>
      <c r="E18" s="32">
        <v>710000</v>
      </c>
      <c r="F18" s="33">
        <v>0</v>
      </c>
      <c r="G18" s="33">
        <f t="shared" si="1"/>
        <v>0</v>
      </c>
      <c r="H18" s="33">
        <f t="shared" si="2"/>
        <v>710000</v>
      </c>
      <c r="I18" s="33">
        <f t="shared" si="3"/>
        <v>100</v>
      </c>
      <c r="J18" s="30"/>
    </row>
    <row r="19" spans="1:10" hidden="1" x14ac:dyDescent="0.3">
      <c r="A19" s="30"/>
      <c r="B19" s="30" t="s">
        <v>35</v>
      </c>
      <c r="C19" s="31">
        <v>12</v>
      </c>
      <c r="D19" s="31">
        <v>0</v>
      </c>
      <c r="E19" s="32">
        <v>710000</v>
      </c>
      <c r="F19" s="33">
        <v>0</v>
      </c>
      <c r="G19" s="33">
        <f t="shared" si="1"/>
        <v>0</v>
      </c>
      <c r="H19" s="33">
        <f t="shared" si="2"/>
        <v>710000</v>
      </c>
      <c r="I19" s="33">
        <f t="shared" si="3"/>
        <v>100</v>
      </c>
      <c r="J19" s="30"/>
    </row>
    <row r="20" spans="1:10" x14ac:dyDescent="0.3">
      <c r="A20" s="29">
        <v>7</v>
      </c>
      <c r="B20" s="30" t="s">
        <v>20</v>
      </c>
      <c r="C20" s="31">
        <v>11</v>
      </c>
      <c r="D20" s="31">
        <v>0</v>
      </c>
      <c r="E20" s="32">
        <v>590000</v>
      </c>
      <c r="F20" s="33">
        <v>0</v>
      </c>
      <c r="G20" s="33">
        <f t="shared" si="1"/>
        <v>0</v>
      </c>
      <c r="H20" s="33">
        <f t="shared" si="2"/>
        <v>590000</v>
      </c>
      <c r="I20" s="33">
        <f t="shared" si="3"/>
        <v>100</v>
      </c>
      <c r="J20" s="30"/>
    </row>
    <row r="21" spans="1:10" hidden="1" x14ac:dyDescent="0.3">
      <c r="A21" s="30"/>
      <c r="B21" s="30" t="s">
        <v>35</v>
      </c>
      <c r="C21" s="31">
        <v>11</v>
      </c>
      <c r="D21" s="31">
        <v>0</v>
      </c>
      <c r="E21" s="32">
        <v>590000</v>
      </c>
      <c r="F21" s="33">
        <v>0</v>
      </c>
      <c r="G21" s="33">
        <f t="shared" si="1"/>
        <v>0</v>
      </c>
      <c r="H21" s="33">
        <f t="shared" si="2"/>
        <v>590000</v>
      </c>
      <c r="I21" s="33">
        <f t="shared" si="3"/>
        <v>100</v>
      </c>
      <c r="J21" s="30"/>
    </row>
    <row r="22" spans="1:10" x14ac:dyDescent="0.3">
      <c r="A22" s="29">
        <v>8</v>
      </c>
      <c r="B22" s="30" t="s">
        <v>21</v>
      </c>
      <c r="C22" s="31">
        <v>2</v>
      </c>
      <c r="D22" s="31">
        <v>0</v>
      </c>
      <c r="E22" s="32">
        <v>128225</v>
      </c>
      <c r="F22" s="33">
        <v>0</v>
      </c>
      <c r="G22" s="33">
        <f t="shared" si="1"/>
        <v>0</v>
      </c>
      <c r="H22" s="33">
        <f t="shared" si="2"/>
        <v>128225</v>
      </c>
      <c r="I22" s="33">
        <f t="shared" si="3"/>
        <v>100</v>
      </c>
      <c r="J22" s="30"/>
    </row>
    <row r="23" spans="1:10" hidden="1" x14ac:dyDescent="0.3">
      <c r="A23" s="30"/>
      <c r="B23" s="30" t="s">
        <v>35</v>
      </c>
      <c r="C23" s="31">
        <v>2</v>
      </c>
      <c r="D23" s="31">
        <v>0</v>
      </c>
      <c r="E23" s="32">
        <v>128225</v>
      </c>
      <c r="F23" s="33">
        <v>0</v>
      </c>
      <c r="G23" s="33">
        <f t="shared" si="1"/>
        <v>0</v>
      </c>
      <c r="H23" s="33">
        <f t="shared" si="2"/>
        <v>128225</v>
      </c>
      <c r="I23" s="33">
        <f t="shared" si="3"/>
        <v>100</v>
      </c>
      <c r="J23" s="30"/>
    </row>
    <row r="24" spans="1:10" x14ac:dyDescent="0.3">
      <c r="A24" s="29">
        <v>9</v>
      </c>
      <c r="B24" s="30" t="s">
        <v>22</v>
      </c>
      <c r="C24" s="31">
        <v>7</v>
      </c>
      <c r="D24" s="31">
        <v>0</v>
      </c>
      <c r="E24" s="32">
        <v>550000</v>
      </c>
      <c r="F24" s="33">
        <v>0</v>
      </c>
      <c r="G24" s="33">
        <f t="shared" si="1"/>
        <v>0</v>
      </c>
      <c r="H24" s="33">
        <f t="shared" si="2"/>
        <v>550000</v>
      </c>
      <c r="I24" s="33">
        <f t="shared" si="3"/>
        <v>100</v>
      </c>
      <c r="J24" s="30"/>
    </row>
    <row r="25" spans="1:10" hidden="1" x14ac:dyDescent="0.3">
      <c r="A25" s="30"/>
      <c r="B25" s="30" t="s">
        <v>35</v>
      </c>
      <c r="C25" s="31">
        <v>7</v>
      </c>
      <c r="D25" s="31">
        <v>0</v>
      </c>
      <c r="E25" s="32">
        <v>550000</v>
      </c>
      <c r="F25" s="33">
        <v>0</v>
      </c>
      <c r="G25" s="33">
        <f t="shared" si="1"/>
        <v>0</v>
      </c>
      <c r="H25" s="33">
        <f t="shared" si="2"/>
        <v>550000</v>
      </c>
      <c r="I25" s="33">
        <f t="shared" si="3"/>
        <v>100</v>
      </c>
      <c r="J25" s="30"/>
    </row>
    <row r="26" spans="1:10" x14ac:dyDescent="0.3">
      <c r="A26" s="29">
        <v>10</v>
      </c>
      <c r="B26" s="30" t="s">
        <v>23</v>
      </c>
      <c r="C26" s="31">
        <v>6</v>
      </c>
      <c r="D26" s="31">
        <v>0</v>
      </c>
      <c r="E26" s="32">
        <v>719900</v>
      </c>
      <c r="F26" s="33">
        <v>0</v>
      </c>
      <c r="G26" s="33">
        <f t="shared" si="1"/>
        <v>0</v>
      </c>
      <c r="H26" s="33">
        <f t="shared" si="2"/>
        <v>719900</v>
      </c>
      <c r="I26" s="33">
        <f t="shared" si="3"/>
        <v>100</v>
      </c>
      <c r="J26" s="30"/>
    </row>
    <row r="27" spans="1:10" hidden="1" x14ac:dyDescent="0.3">
      <c r="A27" s="30"/>
      <c r="B27" s="30" t="s">
        <v>35</v>
      </c>
      <c r="C27" s="31">
        <v>6</v>
      </c>
      <c r="D27" s="31">
        <v>0</v>
      </c>
      <c r="E27" s="32">
        <v>719900</v>
      </c>
      <c r="F27" s="33">
        <v>0</v>
      </c>
      <c r="G27" s="33">
        <f t="shared" si="1"/>
        <v>0</v>
      </c>
      <c r="H27" s="33">
        <f t="shared" si="2"/>
        <v>719900</v>
      </c>
      <c r="I27" s="33">
        <f t="shared" si="3"/>
        <v>100</v>
      </c>
      <c r="J27" s="30"/>
    </row>
    <row r="28" spans="1:10" x14ac:dyDescent="0.3">
      <c r="A28" s="29">
        <v>11</v>
      </c>
      <c r="B28" s="30" t="s">
        <v>24</v>
      </c>
      <c r="C28" s="31">
        <v>20</v>
      </c>
      <c r="D28" s="31">
        <v>0</v>
      </c>
      <c r="E28" s="32">
        <v>1152500</v>
      </c>
      <c r="F28" s="33">
        <v>0</v>
      </c>
      <c r="G28" s="33">
        <f t="shared" si="1"/>
        <v>0</v>
      </c>
      <c r="H28" s="33">
        <f t="shared" si="2"/>
        <v>1152500</v>
      </c>
      <c r="I28" s="33">
        <f t="shared" si="3"/>
        <v>100</v>
      </c>
      <c r="J28" s="30"/>
    </row>
    <row r="29" spans="1:10" hidden="1" x14ac:dyDescent="0.3">
      <c r="A29" s="30"/>
      <c r="B29" s="30" t="s">
        <v>35</v>
      </c>
      <c r="C29" s="31">
        <v>20</v>
      </c>
      <c r="D29" s="31">
        <v>0</v>
      </c>
      <c r="E29" s="32">
        <v>1152500</v>
      </c>
      <c r="F29" s="33">
        <v>0</v>
      </c>
      <c r="G29" s="33">
        <f t="shared" si="1"/>
        <v>0</v>
      </c>
      <c r="H29" s="33">
        <f t="shared" si="2"/>
        <v>1152500</v>
      </c>
      <c r="I29" s="33">
        <f t="shared" si="3"/>
        <v>100</v>
      </c>
      <c r="J29" s="30"/>
    </row>
    <row r="30" spans="1:10" x14ac:dyDescent="0.3">
      <c r="A30" s="29">
        <v>12</v>
      </c>
      <c r="B30" s="30" t="s">
        <v>25</v>
      </c>
      <c r="C30" s="31">
        <v>4</v>
      </c>
      <c r="D30" s="31">
        <v>0</v>
      </c>
      <c r="E30" s="32">
        <v>330000</v>
      </c>
      <c r="F30" s="33">
        <v>0</v>
      </c>
      <c r="G30" s="33">
        <f t="shared" si="1"/>
        <v>0</v>
      </c>
      <c r="H30" s="33">
        <f t="shared" si="2"/>
        <v>330000</v>
      </c>
      <c r="I30" s="33">
        <f t="shared" si="3"/>
        <v>100</v>
      </c>
      <c r="J30" s="30"/>
    </row>
    <row r="31" spans="1:10" hidden="1" x14ac:dyDescent="0.3">
      <c r="A31" s="30"/>
      <c r="B31" s="30" t="s">
        <v>35</v>
      </c>
      <c r="C31" s="31">
        <v>4</v>
      </c>
      <c r="D31" s="31">
        <v>0</v>
      </c>
      <c r="E31" s="32">
        <v>330000</v>
      </c>
      <c r="F31" s="33">
        <v>0</v>
      </c>
      <c r="G31" s="33">
        <f t="shared" si="1"/>
        <v>0</v>
      </c>
      <c r="H31" s="33">
        <f t="shared" si="2"/>
        <v>330000</v>
      </c>
      <c r="I31" s="33">
        <f t="shared" si="3"/>
        <v>100</v>
      </c>
      <c r="J31" s="30"/>
    </row>
    <row r="32" spans="1:10" x14ac:dyDescent="0.3">
      <c r="A32" s="29">
        <v>13</v>
      </c>
      <c r="B32" s="30" t="s">
        <v>27</v>
      </c>
      <c r="C32" s="31">
        <v>1</v>
      </c>
      <c r="D32" s="31">
        <v>0</v>
      </c>
      <c r="E32" s="32">
        <v>30000</v>
      </c>
      <c r="F32" s="33">
        <v>0</v>
      </c>
      <c r="G32" s="33">
        <f t="shared" si="1"/>
        <v>0</v>
      </c>
      <c r="H32" s="33">
        <f t="shared" si="2"/>
        <v>30000</v>
      </c>
      <c r="I32" s="33">
        <f t="shared" si="3"/>
        <v>100</v>
      </c>
      <c r="J32" s="30"/>
    </row>
    <row r="33" spans="1:10" hidden="1" x14ac:dyDescent="0.3">
      <c r="A33" s="30"/>
      <c r="B33" s="30" t="s">
        <v>35</v>
      </c>
      <c r="C33" s="31">
        <v>1</v>
      </c>
      <c r="D33" s="31">
        <v>0</v>
      </c>
      <c r="E33" s="32">
        <v>30000</v>
      </c>
      <c r="F33" s="33">
        <v>0</v>
      </c>
      <c r="G33" s="33">
        <f t="shared" si="1"/>
        <v>0</v>
      </c>
      <c r="H33" s="33">
        <f t="shared" si="2"/>
        <v>30000</v>
      </c>
      <c r="I33" s="33">
        <f t="shared" si="3"/>
        <v>100</v>
      </c>
      <c r="J33" s="30"/>
    </row>
    <row r="34" spans="1:10" x14ac:dyDescent="0.3">
      <c r="A34" s="34">
        <v>14</v>
      </c>
      <c r="B34" s="35" t="s">
        <v>28</v>
      </c>
      <c r="C34" s="36">
        <v>4</v>
      </c>
      <c r="D34" s="36">
        <v>0</v>
      </c>
      <c r="E34" s="37">
        <v>778000</v>
      </c>
      <c r="F34" s="38">
        <v>0</v>
      </c>
      <c r="G34" s="38">
        <f t="shared" si="1"/>
        <v>0</v>
      </c>
      <c r="H34" s="38">
        <f t="shared" si="2"/>
        <v>778000</v>
      </c>
      <c r="I34" s="38">
        <f t="shared" si="3"/>
        <v>100</v>
      </c>
      <c r="J34" s="35"/>
    </row>
    <row r="35" spans="1:10" hidden="1" x14ac:dyDescent="0.3">
      <c r="A35" s="4"/>
      <c r="B35" s="4" t="s">
        <v>35</v>
      </c>
      <c r="C35" s="14">
        <v>4</v>
      </c>
      <c r="D35" s="14">
        <v>0</v>
      </c>
      <c r="E35" s="15">
        <v>778000</v>
      </c>
      <c r="F35" s="10">
        <v>0</v>
      </c>
      <c r="G35" s="10">
        <f t="shared" si="1"/>
        <v>0</v>
      </c>
      <c r="H35" s="10">
        <f t="shared" si="2"/>
        <v>778000</v>
      </c>
      <c r="I35" s="10">
        <f t="shared" si="3"/>
        <v>100</v>
      </c>
      <c r="J35" s="4"/>
    </row>
    <row r="36" spans="1:10" x14ac:dyDescent="0.3">
      <c r="A36" s="178" t="s">
        <v>29</v>
      </c>
      <c r="B36" s="179"/>
      <c r="C36" s="16">
        <f>SUM(C34,C32,C30,C28,C26,C24,C22,C20,C18,C16,C14,C12,C10,C7)</f>
        <v>114</v>
      </c>
      <c r="D36" s="16">
        <f t="shared" ref="D36:E36" si="4">SUM(D34,D32,D30,D28,D26,D24,D22,D20,D18,D16,D14,D12,D10,D7)</f>
        <v>12</v>
      </c>
      <c r="E36" s="8">
        <f t="shared" si="4"/>
        <v>334132640</v>
      </c>
      <c r="F36" s="7">
        <f>SUM(F34,F32,F30,F28,F26,F24,F22,F20,F18,F16,F14,F12,F10,F7)</f>
        <v>134629885.28</v>
      </c>
      <c r="G36" s="7">
        <f t="shared" si="1"/>
        <v>40.292347757465421</v>
      </c>
      <c r="H36" s="7">
        <f t="shared" si="2"/>
        <v>199502754.72</v>
      </c>
      <c r="I36" s="7">
        <f t="shared" si="3"/>
        <v>59.707652242534579</v>
      </c>
      <c r="J36" s="5"/>
    </row>
    <row r="37" spans="1:10" x14ac:dyDescent="0.3">
      <c r="A37" s="6" t="s">
        <v>30</v>
      </c>
    </row>
  </sheetData>
  <mergeCells count="9">
    <mergeCell ref="A36:B3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78740157480314965" right="0" top="0.98425196850393704" bottom="0.98425196850393704" header="0.51181102362204722" footer="0.51181102362204722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11</vt:i4>
      </vt:variant>
    </vt:vector>
  </HeadingPairs>
  <TitlesOfParts>
    <vt:vector size="18" baseType="lpstr">
      <vt:lpstr>แผ่นดิน (สรุป)</vt:lpstr>
      <vt:lpstr>เงินรายได้ (สรุป)</vt:lpstr>
      <vt:lpstr>แผ่นดิน</vt:lpstr>
      <vt:lpstr>เงินรายได้</vt:lpstr>
      <vt:lpstr>ภูพานเพลช</vt:lpstr>
      <vt:lpstr>ค่าจ้างเงินรายได้</vt:lpstr>
      <vt:lpstr>งบกลาง</vt:lpstr>
      <vt:lpstr>ค่าจ้างเงินรายได้!Print_Area</vt:lpstr>
      <vt:lpstr>งบกลาง!Print_Area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รายงานผลการเบิกจ่ายงบประมาณ</dc:title>
  <dc:creator>ART</dc:creator>
  <cp:lastModifiedBy>ARTPLAN</cp:lastModifiedBy>
  <cp:lastPrinted>2016-08-20T09:45:43Z</cp:lastPrinted>
  <dcterms:created xsi:type="dcterms:W3CDTF">2015-03-17T10:36:12Z</dcterms:created>
  <dcterms:modified xsi:type="dcterms:W3CDTF">2016-09-26T08:01:29Z</dcterms:modified>
</cp:coreProperties>
</file>