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งานงบประมาณ\ปีงบประมาณ 2559\รายงานผลเบิกจ่าย\"/>
    </mc:Choice>
  </mc:AlternateContent>
  <bookViews>
    <workbookView xWindow="0" yWindow="45" windowWidth="19440" windowHeight="10545"/>
  </bookViews>
  <sheets>
    <sheet name="แผ่นดิน" sheetId="2" r:id="rId1"/>
    <sheet name="เงินรายได้" sheetId="3" r:id="rId2"/>
    <sheet name="ภูพานเพลช" sheetId="6" r:id="rId3"/>
    <sheet name="งบกลาง" sheetId="8" state="hidden" r:id="rId4"/>
  </sheets>
  <definedNames>
    <definedName name="_xlnm.Print_Area" localSheetId="3">งบกลาง!$A$1:$J$37</definedName>
    <definedName name="_xlnm.Print_Area" localSheetId="1">เงินรายได้!$A$1:$J$143</definedName>
    <definedName name="_xlnm.Print_Area" localSheetId="0">แผ่นดิน!$A$1:$J$101</definedName>
    <definedName name="_xlnm.Print_Area" localSheetId="2">ภูพานเพลช!$A$1:$J$11</definedName>
    <definedName name="_xlnm.Print_Titles" localSheetId="1">เงินรายได้!$4:$6</definedName>
    <definedName name="_xlnm.Print_Titles" localSheetId="0">แผ่นดิน!$4:$6</definedName>
  </definedNames>
  <calcPr calcId="152511"/>
</workbook>
</file>

<file path=xl/calcChain.xml><?xml version="1.0" encoding="utf-8"?>
<calcChain xmlns="http://schemas.openxmlformats.org/spreadsheetml/2006/main">
  <c r="E45" i="2" l="1"/>
  <c r="F132" i="3"/>
  <c r="F128" i="3" s="1"/>
  <c r="F95" i="3"/>
  <c r="F91" i="3" s="1"/>
  <c r="F9" i="3"/>
  <c r="F7" i="3" s="1"/>
  <c r="F124" i="3"/>
  <c r="F123" i="3" s="1"/>
  <c r="F28" i="3"/>
  <c r="F24" i="3" s="1"/>
  <c r="F53" i="3"/>
  <c r="F72" i="3"/>
  <c r="F70" i="3" s="1"/>
  <c r="F36" i="3"/>
  <c r="F113" i="3"/>
  <c r="F112" i="3"/>
  <c r="F111" i="3"/>
  <c r="F85" i="3"/>
  <c r="F84" i="3" s="1"/>
  <c r="F41" i="3"/>
  <c r="F21" i="3"/>
  <c r="F20" i="3"/>
  <c r="F19" i="3" s="1"/>
  <c r="E128" i="3"/>
  <c r="D128" i="3"/>
  <c r="C128" i="3"/>
  <c r="C141" i="3" s="1"/>
  <c r="E123" i="3"/>
  <c r="D123" i="3"/>
  <c r="C123" i="3"/>
  <c r="E110" i="3"/>
  <c r="D110" i="3"/>
  <c r="C110" i="3"/>
  <c r="F99" i="3"/>
  <c r="E99" i="3"/>
  <c r="D99" i="3"/>
  <c r="C99" i="3"/>
  <c r="E91" i="3"/>
  <c r="D91" i="3"/>
  <c r="C91" i="3"/>
  <c r="E84" i="3"/>
  <c r="D84" i="3"/>
  <c r="C84" i="3"/>
  <c r="E70" i="3"/>
  <c r="D70" i="3"/>
  <c r="C70" i="3"/>
  <c r="E53" i="3"/>
  <c r="D53" i="3"/>
  <c r="C53" i="3"/>
  <c r="F39" i="3"/>
  <c r="E39" i="3"/>
  <c r="D39" i="3"/>
  <c r="C39" i="3"/>
  <c r="F35" i="3"/>
  <c r="E35" i="3"/>
  <c r="D35" i="3"/>
  <c r="C35" i="3"/>
  <c r="E24" i="3"/>
  <c r="D24" i="3"/>
  <c r="C24" i="3"/>
  <c r="E19" i="3"/>
  <c r="D19" i="3"/>
  <c r="C19" i="3"/>
  <c r="F14" i="3"/>
  <c r="E14" i="3"/>
  <c r="D14" i="3"/>
  <c r="C14" i="3"/>
  <c r="E7" i="3"/>
  <c r="D7" i="3"/>
  <c r="C7" i="3"/>
  <c r="E36" i="2"/>
  <c r="D36" i="2"/>
  <c r="C36" i="2"/>
  <c r="F38" i="2"/>
  <c r="F36" i="2" s="1"/>
  <c r="F110" i="3" l="1"/>
  <c r="G110" i="3" s="1"/>
  <c r="C100" i="2"/>
  <c r="F100" i="2"/>
  <c r="E100" i="2"/>
  <c r="E104" i="2" s="1"/>
  <c r="D100" i="2"/>
  <c r="G7" i="2"/>
  <c r="F141" i="3"/>
  <c r="E141" i="3"/>
  <c r="D141" i="3"/>
  <c r="F8" i="6"/>
  <c r="H21" i="3"/>
  <c r="I21" i="3" s="1"/>
  <c r="G21" i="3"/>
  <c r="H22" i="3"/>
  <c r="I22" i="3" s="1"/>
  <c r="G22" i="3"/>
  <c r="H23" i="3"/>
  <c r="I23" i="3" s="1"/>
  <c r="G23" i="3"/>
  <c r="H20" i="3"/>
  <c r="I20" i="3" s="1"/>
  <c r="G20" i="3"/>
  <c r="H19" i="3"/>
  <c r="I19" i="3" s="1"/>
  <c r="G19" i="3"/>
  <c r="H18" i="3"/>
  <c r="I18" i="3" s="1"/>
  <c r="G18" i="3"/>
  <c r="H15" i="3"/>
  <c r="I15" i="3" s="1"/>
  <c r="G15" i="3"/>
  <c r="H16" i="3"/>
  <c r="I16" i="3" s="1"/>
  <c r="G16" i="3"/>
  <c r="H17" i="3"/>
  <c r="I17" i="3" s="1"/>
  <c r="G17" i="3"/>
  <c r="H14" i="3"/>
  <c r="I14" i="3" s="1"/>
  <c r="G14" i="3"/>
  <c r="H90" i="3"/>
  <c r="I90" i="3" s="1"/>
  <c r="G90" i="3"/>
  <c r="H89" i="3"/>
  <c r="I89" i="3" s="1"/>
  <c r="G89" i="3"/>
  <c r="H88" i="3"/>
  <c r="I88" i="3" s="1"/>
  <c r="G88" i="3"/>
  <c r="H87" i="3"/>
  <c r="I87" i="3" s="1"/>
  <c r="G87" i="3"/>
  <c r="H86" i="3"/>
  <c r="I86" i="3" s="1"/>
  <c r="G86" i="3"/>
  <c r="H85" i="3"/>
  <c r="I85" i="3" s="1"/>
  <c r="G85" i="3"/>
  <c r="H84" i="3"/>
  <c r="I84" i="3" s="1"/>
  <c r="G84" i="3"/>
  <c r="H37" i="3"/>
  <c r="I37" i="3" s="1"/>
  <c r="G37" i="3"/>
  <c r="H38" i="3"/>
  <c r="I38" i="3" s="1"/>
  <c r="G38" i="3"/>
  <c r="H36" i="3"/>
  <c r="I36" i="3" s="1"/>
  <c r="G36" i="3"/>
  <c r="H35" i="3"/>
  <c r="I35" i="3" s="1"/>
  <c r="G35" i="3"/>
  <c r="H112" i="3"/>
  <c r="I112" i="3" s="1"/>
  <c r="G112" i="3"/>
  <c r="H111" i="3"/>
  <c r="I111" i="3" s="1"/>
  <c r="G111" i="3"/>
  <c r="H122" i="3"/>
  <c r="I122" i="3" s="1"/>
  <c r="G122" i="3"/>
  <c r="H121" i="3"/>
  <c r="I121" i="3" s="1"/>
  <c r="G121" i="3"/>
  <c r="H120" i="3"/>
  <c r="I120" i="3" s="1"/>
  <c r="G120" i="3"/>
  <c r="H119" i="3"/>
  <c r="I119" i="3" s="1"/>
  <c r="G119" i="3"/>
  <c r="H118" i="3"/>
  <c r="I118" i="3" s="1"/>
  <c r="G118" i="3"/>
  <c r="H117" i="3"/>
  <c r="I117" i="3" s="1"/>
  <c r="G117" i="3"/>
  <c r="H116" i="3"/>
  <c r="I116" i="3" s="1"/>
  <c r="G116" i="3"/>
  <c r="H115" i="3"/>
  <c r="I115" i="3" s="1"/>
  <c r="G115" i="3"/>
  <c r="H114" i="3"/>
  <c r="I114" i="3" s="1"/>
  <c r="G114" i="3"/>
  <c r="H113" i="3"/>
  <c r="I113" i="3" s="1"/>
  <c r="G113" i="3"/>
  <c r="H110" i="3"/>
  <c r="I110" i="3" s="1"/>
  <c r="H140" i="3"/>
  <c r="I140" i="3" s="1"/>
  <c r="G140" i="3"/>
  <c r="H129" i="3"/>
  <c r="I129" i="3" s="1"/>
  <c r="G129" i="3"/>
  <c r="H139" i="3"/>
  <c r="I139" i="3" s="1"/>
  <c r="G139" i="3"/>
  <c r="H130" i="3"/>
  <c r="I130" i="3" s="1"/>
  <c r="G130" i="3"/>
  <c r="H138" i="3"/>
  <c r="I138" i="3" s="1"/>
  <c r="G138" i="3"/>
  <c r="H137" i="3"/>
  <c r="I137" i="3" s="1"/>
  <c r="G137" i="3"/>
  <c r="H131" i="3"/>
  <c r="I131" i="3" s="1"/>
  <c r="G131" i="3"/>
  <c r="H136" i="3"/>
  <c r="I136" i="3" s="1"/>
  <c r="G136" i="3"/>
  <c r="H135" i="3"/>
  <c r="I135" i="3" s="1"/>
  <c r="G135" i="3"/>
  <c r="H134" i="3"/>
  <c r="I134" i="3" s="1"/>
  <c r="G134" i="3"/>
  <c r="H133" i="3"/>
  <c r="I133" i="3" s="1"/>
  <c r="G133" i="3"/>
  <c r="H132" i="3"/>
  <c r="I132" i="3" s="1"/>
  <c r="G132" i="3"/>
  <c r="H128" i="3"/>
  <c r="I128" i="3" s="1"/>
  <c r="G128" i="3"/>
  <c r="H75" i="3"/>
  <c r="I75" i="3" s="1"/>
  <c r="G75" i="3"/>
  <c r="H77" i="3"/>
  <c r="I77" i="3" s="1"/>
  <c r="G77" i="3"/>
  <c r="H83" i="3"/>
  <c r="I83" i="3" s="1"/>
  <c r="G83" i="3"/>
  <c r="H82" i="3"/>
  <c r="I82" i="3" s="1"/>
  <c r="G82" i="3"/>
  <c r="H78" i="3"/>
  <c r="I78" i="3" s="1"/>
  <c r="G78" i="3"/>
  <c r="H81" i="3"/>
  <c r="I81" i="3" s="1"/>
  <c r="G81" i="3"/>
  <c r="H76" i="3"/>
  <c r="I76" i="3" s="1"/>
  <c r="G76" i="3"/>
  <c r="H79" i="3"/>
  <c r="I79" i="3" s="1"/>
  <c r="G79" i="3"/>
  <c r="H73" i="3"/>
  <c r="I73" i="3" s="1"/>
  <c r="G73" i="3"/>
  <c r="H71" i="3"/>
  <c r="I71" i="3" s="1"/>
  <c r="G71" i="3"/>
  <c r="H74" i="3"/>
  <c r="I74" i="3" s="1"/>
  <c r="G74" i="3"/>
  <c r="H80" i="3"/>
  <c r="I80" i="3" s="1"/>
  <c r="G80" i="3"/>
  <c r="H72" i="3"/>
  <c r="I72" i="3" s="1"/>
  <c r="G72" i="3"/>
  <c r="H70" i="3"/>
  <c r="I70" i="3" s="1"/>
  <c r="G70" i="3"/>
  <c r="H59" i="3"/>
  <c r="I59" i="3" s="1"/>
  <c r="G59" i="3"/>
  <c r="H63" i="3"/>
  <c r="I63" i="3" s="1"/>
  <c r="G63" i="3"/>
  <c r="H57" i="3"/>
  <c r="I57" i="3" s="1"/>
  <c r="G57" i="3"/>
  <c r="H66" i="3"/>
  <c r="I66" i="3" s="1"/>
  <c r="G66" i="3"/>
  <c r="H58" i="3"/>
  <c r="I58" i="3" s="1"/>
  <c r="G58" i="3"/>
  <c r="H56" i="3"/>
  <c r="I56" i="3" s="1"/>
  <c r="G56" i="3"/>
  <c r="H67" i="3"/>
  <c r="I67" i="3" s="1"/>
  <c r="G67" i="3"/>
  <c r="H65" i="3"/>
  <c r="I65" i="3" s="1"/>
  <c r="G65" i="3"/>
  <c r="H64" i="3"/>
  <c r="I64" i="3" s="1"/>
  <c r="G64" i="3"/>
  <c r="H68" i="3"/>
  <c r="I68" i="3" s="1"/>
  <c r="G68" i="3"/>
  <c r="H62" i="3"/>
  <c r="I62" i="3" s="1"/>
  <c r="G62" i="3"/>
  <c r="H60" i="3"/>
  <c r="I60" i="3" s="1"/>
  <c r="G60" i="3"/>
  <c r="H69" i="3"/>
  <c r="I69" i="3" s="1"/>
  <c r="G69" i="3"/>
  <c r="H55" i="3"/>
  <c r="I55" i="3" s="1"/>
  <c r="G55" i="3"/>
  <c r="H54" i="3"/>
  <c r="I54" i="3" s="1"/>
  <c r="G54" i="3"/>
  <c r="H61" i="3"/>
  <c r="I61" i="3" s="1"/>
  <c r="G61" i="3"/>
  <c r="H53" i="3"/>
  <c r="I53" i="3" s="1"/>
  <c r="G53" i="3"/>
  <c r="H92" i="3"/>
  <c r="I92" i="3" s="1"/>
  <c r="G92" i="3"/>
  <c r="H98" i="3"/>
  <c r="I98" i="3" s="1"/>
  <c r="G98" i="3"/>
  <c r="H94" i="3"/>
  <c r="I94" i="3" s="1"/>
  <c r="G94" i="3"/>
  <c r="H93" i="3"/>
  <c r="I93" i="3" s="1"/>
  <c r="G93" i="3"/>
  <c r="H97" i="3"/>
  <c r="I97" i="3" s="1"/>
  <c r="G97" i="3"/>
  <c r="H96" i="3"/>
  <c r="I96" i="3" s="1"/>
  <c r="G96" i="3"/>
  <c r="H95" i="3"/>
  <c r="I95" i="3" s="1"/>
  <c r="G95" i="3"/>
  <c r="H91" i="3"/>
  <c r="I91" i="3" s="1"/>
  <c r="G91" i="3"/>
  <c r="H27" i="3"/>
  <c r="I27" i="3" s="1"/>
  <c r="G27" i="3"/>
  <c r="H26" i="3"/>
  <c r="I26" i="3" s="1"/>
  <c r="G26" i="3"/>
  <c r="H34" i="3"/>
  <c r="I34" i="3" s="1"/>
  <c r="G34" i="3"/>
  <c r="H33" i="3"/>
  <c r="I33" i="3" s="1"/>
  <c r="G33" i="3"/>
  <c r="H32" i="3"/>
  <c r="I32" i="3" s="1"/>
  <c r="G32" i="3"/>
  <c r="H29" i="3"/>
  <c r="I29" i="3" s="1"/>
  <c r="G29" i="3"/>
  <c r="H25" i="3"/>
  <c r="I25" i="3" s="1"/>
  <c r="G25" i="3"/>
  <c r="H31" i="3"/>
  <c r="I31" i="3" s="1"/>
  <c r="G31" i="3"/>
  <c r="H30" i="3"/>
  <c r="I30" i="3" s="1"/>
  <c r="G30" i="3"/>
  <c r="H28" i="3"/>
  <c r="I28" i="3" s="1"/>
  <c r="G28" i="3"/>
  <c r="H24" i="3"/>
  <c r="I24" i="3" s="1"/>
  <c r="G24" i="3"/>
  <c r="H109" i="3"/>
  <c r="I109" i="3" s="1"/>
  <c r="G109" i="3"/>
  <c r="H108" i="3"/>
  <c r="I108" i="3" s="1"/>
  <c r="G108" i="3"/>
  <c r="H107" i="3"/>
  <c r="I107" i="3" s="1"/>
  <c r="G107" i="3"/>
  <c r="H106" i="3"/>
  <c r="I106" i="3" s="1"/>
  <c r="G106" i="3"/>
  <c r="H105" i="3"/>
  <c r="I105" i="3" s="1"/>
  <c r="G105" i="3"/>
  <c r="H104" i="3"/>
  <c r="I104" i="3" s="1"/>
  <c r="G104" i="3"/>
  <c r="H103" i="3"/>
  <c r="I103" i="3" s="1"/>
  <c r="G103" i="3"/>
  <c r="H102" i="3"/>
  <c r="I102" i="3" s="1"/>
  <c r="G102" i="3"/>
  <c r="H101" i="3"/>
  <c r="I101" i="3" s="1"/>
  <c r="G101" i="3"/>
  <c r="H100" i="3"/>
  <c r="I100" i="3" s="1"/>
  <c r="G100" i="3"/>
  <c r="H99" i="3"/>
  <c r="I99" i="3" s="1"/>
  <c r="G99" i="3"/>
  <c r="H10" i="3"/>
  <c r="I10" i="3" s="1"/>
  <c r="G10" i="3"/>
  <c r="H13" i="3"/>
  <c r="I13" i="3" s="1"/>
  <c r="G13" i="3"/>
  <c r="H12" i="3"/>
  <c r="I12" i="3" s="1"/>
  <c r="G12" i="3"/>
  <c r="H11" i="3"/>
  <c r="I11" i="3" s="1"/>
  <c r="G11" i="3"/>
  <c r="H8" i="3"/>
  <c r="I8" i="3" s="1"/>
  <c r="G8" i="3"/>
  <c r="H9" i="3"/>
  <c r="I9" i="3" s="1"/>
  <c r="G9" i="3"/>
  <c r="H7" i="3"/>
  <c r="I7" i="3" s="1"/>
  <c r="G7" i="3"/>
  <c r="H125" i="3"/>
  <c r="I125" i="3" s="1"/>
  <c r="G125" i="3"/>
  <c r="H127" i="3"/>
  <c r="I127" i="3" s="1"/>
  <c r="G127" i="3"/>
  <c r="H126" i="3"/>
  <c r="I126" i="3" s="1"/>
  <c r="G126" i="3"/>
  <c r="H124" i="3"/>
  <c r="I124" i="3" s="1"/>
  <c r="G124" i="3"/>
  <c r="H123" i="3"/>
  <c r="I123" i="3" s="1"/>
  <c r="G123" i="3"/>
  <c r="H46" i="3"/>
  <c r="I46" i="3" s="1"/>
  <c r="G46" i="3"/>
  <c r="H47" i="3"/>
  <c r="I47" i="3" s="1"/>
  <c r="G47" i="3"/>
  <c r="H52" i="3"/>
  <c r="I52" i="3" s="1"/>
  <c r="G52" i="3"/>
  <c r="H51" i="3"/>
  <c r="I51" i="3" s="1"/>
  <c r="G51" i="3"/>
  <c r="H44" i="3"/>
  <c r="I44" i="3" s="1"/>
  <c r="G44" i="3"/>
  <c r="H50" i="3"/>
  <c r="I50" i="3" s="1"/>
  <c r="G50" i="3"/>
  <c r="H42" i="3"/>
  <c r="I42" i="3" s="1"/>
  <c r="G42" i="3"/>
  <c r="H49" i="3"/>
  <c r="I49" i="3" s="1"/>
  <c r="G49" i="3"/>
  <c r="H40" i="3"/>
  <c r="I40" i="3" s="1"/>
  <c r="G40" i="3"/>
  <c r="H48" i="3"/>
  <c r="I48" i="3" s="1"/>
  <c r="G48" i="3"/>
  <c r="H43" i="3"/>
  <c r="I43" i="3" s="1"/>
  <c r="G43" i="3"/>
  <c r="H41" i="3"/>
  <c r="I41" i="3" s="1"/>
  <c r="G41" i="3"/>
  <c r="H45" i="3"/>
  <c r="I45" i="3" s="1"/>
  <c r="G45" i="3"/>
  <c r="H39" i="3"/>
  <c r="I39" i="3" s="1"/>
  <c r="G39" i="3"/>
  <c r="H65" i="2"/>
  <c r="I65" i="2" s="1"/>
  <c r="G65" i="2"/>
  <c r="H66" i="2"/>
  <c r="I66" i="2" s="1"/>
  <c r="G66" i="2"/>
  <c r="H64" i="2"/>
  <c r="I64" i="2" s="1"/>
  <c r="G64" i="2"/>
  <c r="H9" i="2"/>
  <c r="I9" i="2" s="1"/>
  <c r="G9" i="2"/>
  <c r="H10" i="2"/>
  <c r="I10" i="2" s="1"/>
  <c r="G10" i="2"/>
  <c r="H8" i="2"/>
  <c r="I8" i="2" s="1"/>
  <c r="G8" i="2"/>
  <c r="H7" i="2"/>
  <c r="I7" i="2" s="1"/>
  <c r="H92" i="2"/>
  <c r="I92" i="2" s="1"/>
  <c r="G92" i="2"/>
  <c r="H91" i="2"/>
  <c r="I91" i="2" s="1"/>
  <c r="G91" i="2"/>
  <c r="H90" i="2"/>
  <c r="I90" i="2" s="1"/>
  <c r="G90" i="2"/>
  <c r="H73" i="2"/>
  <c r="I73" i="2" s="1"/>
  <c r="G73" i="2"/>
  <c r="H72" i="2"/>
  <c r="I72" i="2" s="1"/>
  <c r="G72" i="2"/>
  <c r="H71" i="2"/>
  <c r="I71" i="2" s="1"/>
  <c r="G71" i="2"/>
  <c r="H68" i="2"/>
  <c r="I68" i="2" s="1"/>
  <c r="G68" i="2"/>
  <c r="H69" i="2"/>
  <c r="I69" i="2" s="1"/>
  <c r="G69" i="2"/>
  <c r="H70" i="2"/>
  <c r="I70" i="2" s="1"/>
  <c r="G70" i="2"/>
  <c r="H67" i="2"/>
  <c r="I67" i="2" s="1"/>
  <c r="G67" i="2"/>
  <c r="H76" i="2"/>
  <c r="I76" i="2" s="1"/>
  <c r="G76" i="2"/>
  <c r="H85" i="2"/>
  <c r="I85" i="2" s="1"/>
  <c r="G85" i="2"/>
  <c r="H84" i="2"/>
  <c r="I84" i="2" s="1"/>
  <c r="G84" i="2"/>
  <c r="H83" i="2"/>
  <c r="I83" i="2" s="1"/>
  <c r="G83" i="2"/>
  <c r="H82" i="2"/>
  <c r="I82" i="2" s="1"/>
  <c r="G82" i="2"/>
  <c r="H81" i="2"/>
  <c r="I81" i="2" s="1"/>
  <c r="G81" i="2"/>
  <c r="H80" i="2"/>
  <c r="I80" i="2" s="1"/>
  <c r="G80" i="2"/>
  <c r="H79" i="2"/>
  <c r="I79" i="2" s="1"/>
  <c r="G79" i="2"/>
  <c r="H78" i="2"/>
  <c r="I78" i="2" s="1"/>
  <c r="G78" i="2"/>
  <c r="H77" i="2"/>
  <c r="I77" i="2" s="1"/>
  <c r="G77" i="2"/>
  <c r="H75" i="2"/>
  <c r="I75" i="2" s="1"/>
  <c r="G75" i="2"/>
  <c r="H74" i="2"/>
  <c r="I74" i="2" s="1"/>
  <c r="G74" i="2"/>
  <c r="H13" i="2"/>
  <c r="I13" i="2" s="1"/>
  <c r="G13" i="2"/>
  <c r="H12" i="2"/>
  <c r="I12" i="2" s="1"/>
  <c r="G12" i="2"/>
  <c r="H11" i="2"/>
  <c r="I11" i="2" s="1"/>
  <c r="G11" i="2"/>
  <c r="H63" i="2"/>
  <c r="I63" i="2" s="1"/>
  <c r="G63" i="2"/>
  <c r="H56" i="2"/>
  <c r="I56" i="2" s="1"/>
  <c r="G56" i="2"/>
  <c r="H55" i="2"/>
  <c r="I55" i="2" s="1"/>
  <c r="G55" i="2"/>
  <c r="H54" i="2"/>
  <c r="I54" i="2" s="1"/>
  <c r="G54" i="2"/>
  <c r="H62" i="2"/>
  <c r="I62" i="2" s="1"/>
  <c r="G62" i="2"/>
  <c r="H61" i="2"/>
  <c r="I61" i="2" s="1"/>
  <c r="G61" i="2"/>
  <c r="H53" i="2"/>
  <c r="I53" i="2" s="1"/>
  <c r="G53" i="2"/>
  <c r="H60" i="2"/>
  <c r="I60" i="2" s="1"/>
  <c r="G60" i="2"/>
  <c r="H59" i="2"/>
  <c r="I59" i="2" s="1"/>
  <c r="G59" i="2"/>
  <c r="H58" i="2"/>
  <c r="I58" i="2" s="1"/>
  <c r="G58" i="2"/>
  <c r="H57" i="2"/>
  <c r="I57" i="2" s="1"/>
  <c r="G57" i="2"/>
  <c r="H52" i="2"/>
  <c r="I52" i="2" s="1"/>
  <c r="G52" i="2"/>
  <c r="H51" i="2"/>
  <c r="I51" i="2" s="1"/>
  <c r="G51" i="2"/>
  <c r="H99" i="2"/>
  <c r="I99" i="2" s="1"/>
  <c r="G99" i="2"/>
  <c r="H98" i="2"/>
  <c r="I98" i="2" s="1"/>
  <c r="G98" i="2"/>
  <c r="H94" i="2"/>
  <c r="I94" i="2" s="1"/>
  <c r="G94" i="2"/>
  <c r="H95" i="2"/>
  <c r="I95" i="2" s="1"/>
  <c r="G95" i="2"/>
  <c r="H97" i="2"/>
  <c r="I97" i="2" s="1"/>
  <c r="G97" i="2"/>
  <c r="H96" i="2"/>
  <c r="I96" i="2" s="1"/>
  <c r="G96" i="2"/>
  <c r="H93" i="2"/>
  <c r="I93" i="2" s="1"/>
  <c r="G93" i="2"/>
  <c r="H19" i="2"/>
  <c r="I19" i="2" s="1"/>
  <c r="G19" i="2"/>
  <c r="H15" i="2"/>
  <c r="I15" i="2" s="1"/>
  <c r="G15" i="2"/>
  <c r="H16" i="2"/>
  <c r="I16" i="2" s="1"/>
  <c r="G16" i="2"/>
  <c r="H17" i="2"/>
  <c r="I17" i="2" s="1"/>
  <c r="G17" i="2"/>
  <c r="H21" i="2"/>
  <c r="I21" i="2" s="1"/>
  <c r="G21" i="2"/>
  <c r="H20" i="2"/>
  <c r="I20" i="2" s="1"/>
  <c r="G20" i="2"/>
  <c r="H18" i="2"/>
  <c r="I18" i="2" s="1"/>
  <c r="G18" i="2"/>
  <c r="H14" i="2"/>
  <c r="I14" i="2" s="1"/>
  <c r="G14" i="2"/>
  <c r="H35" i="2"/>
  <c r="I35" i="2" s="1"/>
  <c r="G35" i="2"/>
  <c r="H34" i="2"/>
  <c r="I34" i="2" s="1"/>
  <c r="G34" i="2"/>
  <c r="H33" i="2"/>
  <c r="I33" i="2" s="1"/>
  <c r="G33" i="2"/>
  <c r="H32" i="2"/>
  <c r="I32" i="2" s="1"/>
  <c r="G32" i="2"/>
  <c r="H31" i="2"/>
  <c r="I31" i="2" s="1"/>
  <c r="G31" i="2"/>
  <c r="H30" i="2"/>
  <c r="I30" i="2" s="1"/>
  <c r="G30" i="2"/>
  <c r="H29" i="2"/>
  <c r="I29" i="2" s="1"/>
  <c r="G29" i="2"/>
  <c r="H28" i="2"/>
  <c r="I28" i="2" s="1"/>
  <c r="G28" i="2"/>
  <c r="H27" i="2"/>
  <c r="I27" i="2" s="1"/>
  <c r="G27" i="2"/>
  <c r="H26" i="2"/>
  <c r="I26" i="2" s="1"/>
  <c r="G26" i="2"/>
  <c r="H25" i="2"/>
  <c r="I25" i="2" s="1"/>
  <c r="G25" i="2"/>
  <c r="H24" i="2"/>
  <c r="I24" i="2" s="1"/>
  <c r="G24" i="2"/>
  <c r="H23" i="2"/>
  <c r="I23" i="2" s="1"/>
  <c r="G23" i="2"/>
  <c r="H22" i="2"/>
  <c r="I22" i="2" s="1"/>
  <c r="G22" i="2"/>
  <c r="H49" i="2"/>
  <c r="I49" i="2" s="1"/>
  <c r="G49" i="2"/>
  <c r="H50" i="2"/>
  <c r="I50" i="2" s="1"/>
  <c r="G50" i="2"/>
  <c r="H48" i="2"/>
  <c r="I48" i="2" s="1"/>
  <c r="G48" i="2"/>
  <c r="H88" i="2"/>
  <c r="I88" i="2" s="1"/>
  <c r="G88" i="2"/>
  <c r="H87" i="2"/>
  <c r="I87" i="2" s="1"/>
  <c r="G87" i="2"/>
  <c r="H89" i="2"/>
  <c r="I89" i="2" s="1"/>
  <c r="G89" i="2"/>
  <c r="H86" i="2"/>
  <c r="I86" i="2" s="1"/>
  <c r="G86" i="2"/>
  <c r="H47" i="2"/>
  <c r="I47" i="2" s="1"/>
  <c r="G47" i="2"/>
  <c r="H46" i="2"/>
  <c r="I46" i="2" s="1"/>
  <c r="G46" i="2"/>
  <c r="H45" i="2"/>
  <c r="I45" i="2" s="1"/>
  <c r="G45" i="2"/>
  <c r="H39" i="2"/>
  <c r="I39" i="2" s="1"/>
  <c r="G39" i="2"/>
  <c r="H41" i="2"/>
  <c r="I41" i="2" s="1"/>
  <c r="G41" i="2"/>
  <c r="H44" i="2"/>
  <c r="I44" i="2" s="1"/>
  <c r="G44" i="2"/>
  <c r="H37" i="2"/>
  <c r="I37" i="2" s="1"/>
  <c r="G37" i="2"/>
  <c r="H43" i="2"/>
  <c r="I43" i="2" s="1"/>
  <c r="G43" i="2"/>
  <c r="H38" i="2"/>
  <c r="I38" i="2" s="1"/>
  <c r="G38" i="2"/>
  <c r="H40" i="2"/>
  <c r="I40" i="2" s="1"/>
  <c r="G40" i="2"/>
  <c r="H42" i="2"/>
  <c r="I42" i="2" s="1"/>
  <c r="G42" i="2"/>
  <c r="H36" i="2"/>
  <c r="I36" i="2" s="1"/>
  <c r="G36" i="2"/>
  <c r="G100" i="2" l="1"/>
  <c r="L142" i="3"/>
  <c r="K142" i="3"/>
  <c r="H100" i="2" l="1"/>
  <c r="I100" i="2" s="1"/>
  <c r="M142" i="3"/>
  <c r="F7" i="6"/>
  <c r="F9" i="6" s="1"/>
  <c r="E9" i="6"/>
  <c r="D9" i="6"/>
  <c r="C9" i="6"/>
  <c r="G141" i="3" l="1"/>
  <c r="H9" i="6"/>
  <c r="I9" i="6" s="1"/>
  <c r="G9" i="6"/>
  <c r="H8" i="6"/>
  <c r="I8" i="6" s="1"/>
  <c r="G8" i="6"/>
  <c r="H7" i="6"/>
  <c r="I7" i="6" s="1"/>
  <c r="G7" i="6"/>
  <c r="H141" i="3" l="1"/>
  <c r="I141" i="3" s="1"/>
  <c r="E7" i="8"/>
  <c r="E36" i="8" s="1"/>
  <c r="D7" i="8"/>
  <c r="D36" i="8" s="1"/>
  <c r="C7" i="8"/>
  <c r="C36" i="8"/>
  <c r="H35" i="8"/>
  <c r="I35" i="8" s="1"/>
  <c r="G35" i="8"/>
  <c r="H34" i="8"/>
  <c r="I34" i="8" s="1"/>
  <c r="G34" i="8"/>
  <c r="H33" i="8"/>
  <c r="I33" i="8" s="1"/>
  <c r="G33" i="8"/>
  <c r="H32" i="8"/>
  <c r="I32" i="8" s="1"/>
  <c r="G32" i="8"/>
  <c r="H31" i="8"/>
  <c r="I31" i="8" s="1"/>
  <c r="G31" i="8"/>
  <c r="H30" i="8"/>
  <c r="I30" i="8" s="1"/>
  <c r="G30" i="8"/>
  <c r="H29" i="8"/>
  <c r="I29" i="8" s="1"/>
  <c r="G29" i="8"/>
  <c r="H28" i="8"/>
  <c r="I28" i="8" s="1"/>
  <c r="G28" i="8"/>
  <c r="H27" i="8"/>
  <c r="I27" i="8" s="1"/>
  <c r="G27" i="8"/>
  <c r="H26" i="8"/>
  <c r="I26" i="8" s="1"/>
  <c r="G26" i="8"/>
  <c r="H25" i="8"/>
  <c r="I25" i="8" s="1"/>
  <c r="G25" i="8"/>
  <c r="H24" i="8"/>
  <c r="I24" i="8" s="1"/>
  <c r="G24" i="8"/>
  <c r="H23" i="8"/>
  <c r="I23" i="8" s="1"/>
  <c r="G23" i="8"/>
  <c r="H22" i="8"/>
  <c r="I22" i="8" s="1"/>
  <c r="G22" i="8"/>
  <c r="H21" i="8"/>
  <c r="I21" i="8" s="1"/>
  <c r="G21" i="8"/>
  <c r="H20" i="8"/>
  <c r="I20" i="8" s="1"/>
  <c r="G20" i="8"/>
  <c r="H19" i="8"/>
  <c r="I19" i="8" s="1"/>
  <c r="G19" i="8"/>
  <c r="H18" i="8"/>
  <c r="I18" i="8" s="1"/>
  <c r="G18" i="8"/>
  <c r="H17" i="8"/>
  <c r="I17" i="8" s="1"/>
  <c r="G17" i="8"/>
  <c r="H16" i="8"/>
  <c r="I16" i="8" s="1"/>
  <c r="G16" i="8"/>
  <c r="H15" i="8"/>
  <c r="I15" i="8" s="1"/>
  <c r="G15" i="8"/>
  <c r="H14" i="8"/>
  <c r="I14" i="8" s="1"/>
  <c r="G14" i="8"/>
  <c r="H13" i="8"/>
  <c r="I13" i="8" s="1"/>
  <c r="G13" i="8"/>
  <c r="H12" i="8"/>
  <c r="I12" i="8" s="1"/>
  <c r="G12" i="8"/>
  <c r="H11" i="8"/>
  <c r="I11" i="8" s="1"/>
  <c r="G11" i="8"/>
  <c r="H10" i="8"/>
  <c r="I10" i="8" s="1"/>
  <c r="G10" i="8"/>
  <c r="H9" i="8"/>
  <c r="I9" i="8" s="1"/>
  <c r="G9" i="8"/>
  <c r="F8" i="8"/>
  <c r="F7" i="8" s="1"/>
  <c r="F36" i="8" l="1"/>
  <c r="G36" i="8" s="1"/>
  <c r="G7" i="8"/>
  <c r="H8" i="8"/>
  <c r="I8" i="8" s="1"/>
  <c r="L8" i="8"/>
  <c r="G8" i="8"/>
  <c r="H7" i="8"/>
  <c r="I7" i="8" s="1"/>
  <c r="H36" i="8"/>
  <c r="I36" i="8" s="1"/>
</calcChain>
</file>

<file path=xl/sharedStrings.xml><?xml version="1.0" encoding="utf-8"?>
<sst xmlns="http://schemas.openxmlformats.org/spreadsheetml/2006/main" count="346" uniqueCount="153">
  <si>
    <t>ข้อมูล ณ ไตรมาส 2 วันที่ 17 มีนาคม 2558</t>
  </si>
  <si>
    <t>มหาวิทยาลัยราชภัฏสกลนคร</t>
  </si>
  <si>
    <t>ลำดับ</t>
  </si>
  <si>
    <t>หน่วยงานคณะ/สาขาวิชา</t>
  </si>
  <si>
    <t>จำนวนโครงการ</t>
  </si>
  <si>
    <t>ที่เบิกจ่าย</t>
  </si>
  <si>
    <t>งบประมาณแล้ว</t>
  </si>
  <si>
    <t>งบประมาณ</t>
  </si>
  <si>
    <t>ที่ได้รับจัดสรร</t>
  </si>
  <si>
    <t>ผลเบิกจ่ายสะสม</t>
  </si>
  <si>
    <t>ณ ไตรมาส 2</t>
  </si>
  <si>
    <t>คิดเป็นร้อยละ</t>
  </si>
  <si>
    <t>(เบิก)</t>
  </si>
  <si>
    <t>งบประมาณคงเหลือ</t>
  </si>
  <si>
    <t>หมายเหตุ</t>
  </si>
  <si>
    <t>กองกลาง</t>
  </si>
  <si>
    <t>กองนโยบายและแผน</t>
  </si>
  <si>
    <t>กองพัฒนานักศึกษา</t>
  </si>
  <si>
    <t>คณะครุศาสตร์</t>
  </si>
  <si>
    <t>คณะเทคโนโลยีการเกษตร</t>
  </si>
  <si>
    <t>คณะเทคโนโลยีอุตสาหกรรม</t>
  </si>
  <si>
    <t>บัณฑิตวิทยาลัย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</si>
  <si>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</si>
  <si>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</si>
  <si>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</si>
  <si>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สถาบันภาษา ศิลปะและวัฒนธรรม</t>
  </si>
  <si>
    <t>สำนักวิทยบริการและเทคโนโลยีสารสนเทศ</t>
  </si>
  <si>
    <t>สถาบันวิจัยและพัฒนา</t>
  </si>
  <si>
    <t>สำนักส่งเสริมวิชาการและงานทะเบียน</t>
  </si>
  <si>
    <t>รวมทั้งสิ้น</t>
  </si>
  <si>
    <t>หมายเหตุ : สามารถดูรายละเอียดรายโครงการได้ที่เว็บไซต์ http://plan.snru.ac.th หัวข้อ รายงานผลการเบิกจ่ายงบประมาณรายจ่าย</t>
  </si>
  <si>
    <t>งบประมาณ
คงเหลือ</t>
  </si>
  <si>
    <t>(คงเหลือ)</t>
  </si>
  <si>
    <t>จำนวน
โครงการ</t>
  </si>
  <si>
    <t>สรุปผลการเบิกจ่ายงบประมาณ (เบิกจ่ายงานคลัง) งบประมาณ งบกลาง (แผ่นดิน)  ประจำปีงบประมาณ พ.ศ. 2558</t>
  </si>
  <si>
    <t>งานบริหารทั่วไป</t>
  </si>
  <si>
    <t>โรงเรียนวิถีธรรมแห่งมหาวิทยาลัยราชภัฏสกลนคร</t>
  </si>
  <si>
    <t>งบกลาง (แผ่นดิน)</t>
  </si>
  <si>
    <t>งานวิจัย</t>
  </si>
  <si>
    <t>งานสารสนเทศและเผยแพร่งานวิจัย</t>
  </si>
  <si>
    <t>งานพัฒนาระบบสารสนเทศและสื่ออิเล็กทรอนิกส์</t>
  </si>
  <si>
    <t>งานพัฒนาทรัพยากรสารสนเทศ</t>
  </si>
  <si>
    <t>สาขาวิชาการท่องเที่ยวและการโรงแรม</t>
  </si>
  <si>
    <t>สาขาวิชาการพัฒนาชุมชน</t>
  </si>
  <si>
    <t>สาขาวิชาวิชาภาษาต่างประเทศ</t>
  </si>
  <si>
    <t>สาขาวิชาภาษาไทย</t>
  </si>
  <si>
    <t>สาขาวิชานิติศาสตร์</t>
  </si>
  <si>
    <t>สาขาวิชาสังคมศาสตร์</t>
  </si>
  <si>
    <t>สาขาวิชาศิลปกรรม</t>
  </si>
  <si>
    <t>งานบริการการศึกษา</t>
  </si>
  <si>
    <t>สาขาวิชาดนตรี</t>
  </si>
  <si>
    <t>งานกิจการนักศึกษา</t>
  </si>
  <si>
    <t>สาขาวิชาสารสนเทศศาสตร์</t>
  </si>
  <si>
    <t>งานประกันคุณภาพการศึกษา (เดิม)</t>
  </si>
  <si>
    <t>งานบริหารบุคคลและนิติการ</t>
  </si>
  <si>
    <t>งานทรัพย์สินและรายได้</t>
  </si>
  <si>
    <t>ศูนย์ DSS</t>
  </si>
  <si>
    <t>งานพัสดุ</t>
  </si>
  <si>
    <t>หน่วยรักษาความปลอดภัย</t>
  </si>
  <si>
    <t>สาขาวิชานิเทศศาสตร์</t>
  </si>
  <si>
    <t>สาขาวิชารัฐประศาสนศาสตร์</t>
  </si>
  <si>
    <t>สาขาวิชาเครื่องกลและอุตสาหการ</t>
  </si>
  <si>
    <t>สาขาวิชาโยธาและสถาปัตยกรรม</t>
  </si>
  <si>
    <t>สาขาวิชาไฟฟ้าและอิเล็กทรอนิกส์</t>
  </si>
  <si>
    <t>สาขาวิชาอุตสาหกรรมศิลป์และเทคโนโลยี</t>
  </si>
  <si>
    <t>ศูนย์ภาษา</t>
  </si>
  <si>
    <t>การสืบสานศิลปวัฒนธรรม</t>
  </si>
  <si>
    <t>สาขาวิชาคณิตศาสตร์</t>
  </si>
  <si>
    <t>สาขาวิชาภาษาอังกฤษ</t>
  </si>
  <si>
    <t>สาขาวิชาหลักสูตรและการสอน</t>
  </si>
  <si>
    <t>โครงการพิเศษ (ร.ร.ตชด.)</t>
  </si>
  <si>
    <t>สาขาวิชาการศึกษาปฐมวัย</t>
  </si>
  <si>
    <t>สาขาวิชาสังคมศึกษา</t>
  </si>
  <si>
    <t>สาขาวิชาพลศึกษาและวิทยาศาสตร์การกีฬา</t>
  </si>
  <si>
    <t>สาขาวิชาวิทยาศาสตร์</t>
  </si>
  <si>
    <t>สาขาวิชาการศึกษาพิเศษ</t>
  </si>
  <si>
    <t>สาขาวิชานวัตกรรมและคอมพิวเตอร์ศึกษา</t>
  </si>
  <si>
    <t>งานวิเคราะห์แผนและติดตามประเมินผล</t>
  </si>
  <si>
    <t>งานวิเคราะห์งบประมาณ</t>
  </si>
  <si>
    <t>งานวิจัยสถาบัน และสารสนเทศ</t>
  </si>
  <si>
    <t>สาขาวิชาพืชศาสตร์</t>
  </si>
  <si>
    <t>หลักสูตรคหกรรมศาสตร์</t>
  </si>
  <si>
    <t>สาขาวิชาเทคโนโลยีการอาหาร</t>
  </si>
  <si>
    <t>สาขาวิชาการประมง</t>
  </si>
  <si>
    <t>สาขาวิชาสัตวศาสตร์</t>
  </si>
  <si>
    <t>สาขาวิชาวิทยาศาสตร์สุขภาพ</t>
  </si>
  <si>
    <t>สาขาวิชาวิทยาศาสตร์สิ่งแวดล้อม</t>
  </si>
  <si>
    <t>ศูนย์วิทยาศาสตร์</t>
  </si>
  <si>
    <t>สาขาวิชาชีววิทยา</t>
  </si>
  <si>
    <t>สาขาวิชาคอมพิวเตอร์</t>
  </si>
  <si>
    <t>สาขาวิชาฟิสิกส์</t>
  </si>
  <si>
    <t>สาขาวิชาเคมี</t>
  </si>
  <si>
    <t>งานส่งเสริมวิชาการ</t>
  </si>
  <si>
    <t>งานพัฒนานักศึกษาและแนะแนวการศึกษาและอาชีพ</t>
  </si>
  <si>
    <t>งานกิจกรรมนักศึกษาและกีฬา</t>
  </si>
  <si>
    <t>งานหอพักนักศึกษาและบุคลากร</t>
  </si>
  <si>
    <t>งานสวัสดิการและทุนการศึกษา</t>
  </si>
  <si>
    <t>งานอนามัยและสุขาภิบาล</t>
  </si>
  <si>
    <t>ศูนย์วิจัยเทอร์โมอิเล็กทริก</t>
  </si>
  <si>
    <t>งานพัฒนาเครือข่ายและการบริการคอมพิวเตอร์</t>
  </si>
  <si>
    <t>งานบริการสารสนเทศ</t>
  </si>
  <si>
    <t>ศูนย์เทคโนโลยีที่เหมาะสม</t>
  </si>
  <si>
    <t>สาขาวิชารัฐศาสตร์</t>
  </si>
  <si>
    <t>หน่วยยานพาหนะ</t>
  </si>
  <si>
    <t>งานอาคาร สถานที่ และยานพาหนะ</t>
  </si>
  <si>
    <t>หน่วยออกแบบและตรวจสอบงานก่อสร้าง</t>
  </si>
  <si>
    <t>งานคลัง</t>
  </si>
  <si>
    <t>สภาคณาจารย์และข้าราชการ</t>
  </si>
  <si>
    <t>งานประชาสัมพันธ์และโสตทัศนูปกรณ์</t>
  </si>
  <si>
    <t>หน่วยส่งเสริมอนามัยและสุขภาพ</t>
  </si>
  <si>
    <t>งานวิเทศสัมพันธ์</t>
  </si>
  <si>
    <t>งานอนุรักษ์ส่งเสริมเผยแพร่ศิลปวัฒนธรรมและศิลปกรรมท้องถิ่น</t>
  </si>
  <si>
    <t>ศูนย์วิชาศึกษาทั่วไป</t>
  </si>
  <si>
    <t>สาขาวิชาเกษตรศาสตร์</t>
  </si>
  <si>
    <t>สาขาวิชาเศรษฐศาสตร์ธุรกิจ</t>
  </si>
  <si>
    <t>สาขาวิชาบริหารธุรกิจ (แขนงวิชาการบริการทรัพยากรมนุษย์และการจัดการทั่วไป)</t>
  </si>
  <si>
    <t>สาขาวิชาการบัญชี</t>
  </si>
  <si>
    <t>สาขาวิชาการวิจัยและพัฒนาการศึกษา</t>
  </si>
  <si>
    <t>หลักสูตรประกาศนียบัตรบัณฑิต สาขาวิชาชีพครู</t>
  </si>
  <si>
    <t>สาขาวิชาวิทยาการสารสนเทศและเทคโนโลยี</t>
  </si>
  <si>
    <t>สาขาวิชาการบริหารการศึกษาและภาวะผู้นำ</t>
  </si>
  <si>
    <t>สาขาวิชาการสอนวิทยาศาสตร์</t>
  </si>
  <si>
    <t>สาขาวิชาการบริหารการศึกษา</t>
  </si>
  <si>
    <t>สาขาวิชาการบริหารและพัฒนาการศึกษา</t>
  </si>
  <si>
    <t>สาขาวิชาวิจัยหลักสูตรและการสอน</t>
  </si>
  <si>
    <t>สาขาวิชาฟิสิกส์ (ป.เอก)</t>
  </si>
  <si>
    <t>สาขาวิชานวัตกรรมการบริหารการศึกษา</t>
  </si>
  <si>
    <t>สาขาวิชาการบริหารการพัฒนา</t>
  </si>
  <si>
    <t>สาขาวิชายุทธศาสตร์การพัฒนา</t>
  </si>
  <si>
    <t>สาขาวิชาฟิสิกส์ (ป.โท)</t>
  </si>
  <si>
    <t>ณ ไตรมาส 1</t>
  </si>
  <si>
    <t>สาขาวิชาเทคโนโลยีสถาปัตยกรรม</t>
  </si>
  <si>
    <t>สาขาวิชาภาษาอังกฤษธุรกิจ</t>
  </si>
  <si>
    <t>สาขาวิชาเทคโนโลยีสารสนเทศ</t>
  </si>
  <si>
    <t>งานศึกษาและฝึกอบรมทางภาษา</t>
  </si>
  <si>
    <t>การอนุรักษ์วัฒนธรรมท้องถิ่น</t>
  </si>
  <si>
    <t>ศูนย์อาเซียน</t>
  </si>
  <si>
    <t>งานวารสารและสิ่งพิมพ์ต่อเนื่อง</t>
  </si>
  <si>
    <t>สาขาวิชาเทคโนโลยีการเกษตร</t>
  </si>
  <si>
    <t>สาขาวิชาเทคโนโลยีการเกษตรแขนงวิชาพืชศาสตร์</t>
  </si>
  <si>
    <t>สาขาวิชาเทคนิคการสัตวแพทย์</t>
  </si>
  <si>
    <t>สาขาวิชาบริหารธุรกิจ (แขนงวิชาการเงินการธนาคาร)</t>
  </si>
  <si>
    <t>สาขาวิชาบริหารธุรกิจ (แขนงวิชาคอมพิวเตอร์ธุรกิจ)</t>
  </si>
  <si>
    <t>สาขาวิชาบริหารธุรกิจ แขนงการตลาด การจัดการโลจิสติกส์ และการค้าปลีก</t>
  </si>
  <si>
    <t>สาขาวิชาการจัดการธุรกิจค้าปลีก</t>
  </si>
  <si>
    <t>ศูนย์ฝึกประสบการณ์วิชาชีพอาคารเอนกประสงค์ภูพานเพลซ</t>
  </si>
  <si>
    <t>สรุปผลการเบิกจ่ายงบประมาณ (เบิกจ่ายหน่วยงาน) งบประมาณ แผ่นดิน  ประจำปีงบประมาณ พ.ศ. 2559</t>
  </si>
  <si>
    <t>สรุปผลการเบิกจ่ายงบประมาณ (เบิกจ่ายหน่วยงาน) งบประมาณเงินรายได้  ประจำปีงบประมาณ พ.ศ. 2559</t>
  </si>
  <si>
    <t>สรุปผลการเบิกจ่ายงบประมาณ (เบิกจ่ายหน่วยงาน) งบประมาณ บ.กศ. (ภูพานเพลซ)  ประจำปีงบประมาณ พ.ศ. 2559</t>
  </si>
  <si>
    <t>สามารถดูรายละเอียดรายโครงการได้ที่เว็บไซต์ http://plan.snru.ac.th หัวข้อ รายงานผลการ</t>
  </si>
  <si>
    <t>ข้อมูล ณ ไตรมาส 1 วันที่ 20 ธันวาคม 2558</t>
  </si>
  <si>
    <r>
      <t xml:space="preserve">ผลเบิกจ่ายงบประมาณเงินรายได้ รวมค่าจ้าง เงินรายได้ประจำเดือน ธันวาคม ยอด </t>
    </r>
    <r>
      <rPr>
        <b/>
        <sz val="14"/>
        <color theme="1"/>
        <rFont val="TH SarabunPSK"/>
        <family val="2"/>
      </rPr>
      <t>ค่าจ้าง</t>
    </r>
    <r>
      <rPr>
        <sz val="14"/>
        <color theme="1"/>
        <rFont val="TH SarabunPSK"/>
        <family val="2"/>
      </rPr>
      <t xml:space="preserve"> 2,488,090 บาท </t>
    </r>
    <r>
      <rPr>
        <b/>
        <sz val="14"/>
        <color theme="1"/>
        <rFont val="TH SarabunPSK"/>
        <family val="2"/>
      </rPr>
      <t>เงินประกันสังคม</t>
    </r>
    <r>
      <rPr>
        <sz val="14"/>
        <color theme="1"/>
        <rFont val="TH SarabunPSK"/>
        <family val="2"/>
      </rPr>
      <t xml:space="preserve"> 129,473 บาท </t>
    </r>
    <r>
      <rPr>
        <b/>
        <sz val="14"/>
        <color theme="1"/>
        <rFont val="TH SarabunPSK"/>
        <family val="2"/>
      </rPr>
      <t>ค่าครองชีพ (กองกลาง)</t>
    </r>
    <r>
      <rPr>
        <sz val="14"/>
        <color theme="1"/>
        <rFont val="TH SarabunPSK"/>
        <family val="2"/>
      </rPr>
      <t xml:space="preserve"> 337,720 บาท</t>
    </r>
  </si>
  <si>
    <r>
      <t xml:space="preserve">ผลเบิกจ่ายงบประมาณ บ.กศ. (ภูพานเพลซ) รวมค่าจ้าง บ.กศ. (ภูพานเพลซ) ประจำเดือน ธันวาคม ยอด </t>
    </r>
    <r>
      <rPr>
        <b/>
        <sz val="14"/>
        <color theme="1"/>
        <rFont val="TH SarabunPSK"/>
        <family val="2"/>
      </rPr>
      <t>ค่าจ้าง</t>
    </r>
    <r>
      <rPr>
        <sz val="14"/>
        <color theme="1"/>
        <rFont val="TH SarabunPSK"/>
        <family val="2"/>
      </rPr>
      <t xml:space="preserve"> 184,050 บาท </t>
    </r>
    <r>
      <rPr>
        <b/>
        <sz val="14"/>
        <color theme="1"/>
        <rFont val="TH SarabunPSK"/>
        <family val="2"/>
      </rPr>
      <t>เงินประกันสังคม</t>
    </r>
    <r>
      <rPr>
        <sz val="14"/>
        <color theme="1"/>
        <rFont val="TH SarabunPSK"/>
        <family val="2"/>
      </rPr>
      <t xml:space="preserve"> 10,510 บาท </t>
    </r>
    <r>
      <rPr>
        <b/>
        <sz val="14"/>
        <color theme="1"/>
        <rFont val="TH SarabunPSK"/>
        <family val="2"/>
      </rPr>
      <t>ค่าครองชีพ</t>
    </r>
    <r>
      <rPr>
        <sz val="14"/>
        <color theme="1"/>
        <rFont val="TH SarabunPSK"/>
        <family val="2"/>
      </rPr>
      <t xml:space="preserve"> 13,000 บาท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</si>
</sst>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rgb="FFFF0000"/>
      <name val="TH SarabunPSK"/>
      <family val="2"/>
    </font>
    <font>
      <sz val="14"/>
      <name val="TH SarabunPSK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9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F9F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7FFD7"/>
        <bgColor indexed="64"/>
      </patternFill>
    </fill>
    <fill>
      <patternFill patternType="solid">
        <fgColor rgb="FFFFE0C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8">
    <xf numFmtId="0" fontId="0" fillId="0" borderId="0" xfId="0"/>
    <xf numFmtId="0" fontId="19" fillId="0" borderId="0" xfId="0" applyFont="1"/>
    <xf numFmtId="0" fontId="19" fillId="33" borderId="10" xfId="0" applyFont="1" applyFill="1" applyBorder="1" applyAlignment="1">
      <alignment wrapText="1"/>
    </xf>
    <xf numFmtId="0" fontId="18" fillId="33" borderId="10" xfId="0" applyFont="1" applyFill="1" applyBorder="1" applyAlignment="1">
      <alignment wrapText="1"/>
    </xf>
    <xf numFmtId="0" fontId="19" fillId="0" borderId="10" xfId="0" applyFont="1" applyBorder="1" applyAlignment="1">
      <alignment wrapText="1"/>
    </xf>
    <xf numFmtId="0" fontId="19" fillId="34" borderId="10" xfId="0" applyFont="1" applyFill="1" applyBorder="1" applyAlignment="1">
      <alignment wrapText="1"/>
    </xf>
    <xf numFmtId="0" fontId="19" fillId="0" borderId="0" xfId="0" applyFont="1" applyAlignment="1">
      <alignment horizontal="left"/>
    </xf>
    <xf numFmtId="43" fontId="18" fillId="34" borderId="10" xfId="1" applyFont="1" applyFill="1" applyBorder="1" applyAlignment="1">
      <alignment horizontal="right" wrapText="1"/>
    </xf>
    <xf numFmtId="187" fontId="18" fillId="34" borderId="10" xfId="1" applyNumberFormat="1" applyFont="1" applyFill="1" applyBorder="1" applyAlignment="1">
      <alignment horizontal="right" wrapText="1"/>
    </xf>
    <xf numFmtId="43" fontId="18" fillId="33" borderId="10" xfId="1" applyFont="1" applyFill="1" applyBorder="1" applyAlignment="1">
      <alignment horizontal="right" wrapText="1"/>
    </xf>
    <xf numFmtId="43" fontId="19" fillId="0" borderId="10" xfId="1" applyFont="1" applyBorder="1" applyAlignment="1">
      <alignment horizontal="right" wrapText="1"/>
    </xf>
    <xf numFmtId="43" fontId="19" fillId="0" borderId="0" xfId="1" applyFont="1"/>
    <xf numFmtId="187" fontId="18" fillId="33" borderId="10" xfId="1" applyNumberFormat="1" applyFont="1" applyFill="1" applyBorder="1" applyAlignment="1">
      <alignment horizontal="center" wrapText="1"/>
    </xf>
    <xf numFmtId="187" fontId="18" fillId="33" borderId="10" xfId="1" applyNumberFormat="1" applyFont="1" applyFill="1" applyBorder="1" applyAlignment="1">
      <alignment horizontal="right" wrapText="1"/>
    </xf>
    <xf numFmtId="187" fontId="19" fillId="0" borderId="10" xfId="1" applyNumberFormat="1" applyFont="1" applyBorder="1" applyAlignment="1">
      <alignment horizontal="center" wrapText="1"/>
    </xf>
    <xf numFmtId="187" fontId="19" fillId="0" borderId="10" xfId="1" applyNumberFormat="1" applyFont="1" applyBorder="1" applyAlignment="1">
      <alignment horizontal="right" wrapText="1"/>
    </xf>
    <xf numFmtId="187" fontId="18" fillId="34" borderId="10" xfId="1" applyNumberFormat="1" applyFont="1" applyFill="1" applyBorder="1" applyAlignment="1">
      <alignment horizontal="center" wrapText="1"/>
    </xf>
    <xf numFmtId="187" fontId="19" fillId="0" borderId="0" xfId="1" applyNumberFormat="1" applyFont="1"/>
    <xf numFmtId="0" fontId="19" fillId="33" borderId="10" xfId="0" applyFont="1" applyFill="1" applyBorder="1" applyAlignment="1">
      <alignment horizontal="center" wrapText="1"/>
    </xf>
    <xf numFmtId="43" fontId="18" fillId="35" borderId="11" xfId="1" applyFont="1" applyFill="1" applyBorder="1" applyAlignment="1">
      <alignment horizontal="center" vertical="center" wrapText="1"/>
    </xf>
    <xf numFmtId="43" fontId="18" fillId="35" borderId="12" xfId="1" applyFont="1" applyFill="1" applyBorder="1" applyAlignment="1">
      <alignment horizontal="center" vertical="center" wrapText="1"/>
    </xf>
    <xf numFmtId="43" fontId="18" fillId="35" borderId="13" xfId="1" applyFont="1" applyFill="1" applyBorder="1" applyAlignment="1">
      <alignment horizontal="center" vertical="center" wrapText="1"/>
    </xf>
    <xf numFmtId="187" fontId="18" fillId="35" borderId="11" xfId="1" applyNumberFormat="1" applyFont="1" applyFill="1" applyBorder="1" applyAlignment="1">
      <alignment horizontal="center" vertical="center" wrapText="1"/>
    </xf>
    <xf numFmtId="187" fontId="18" fillId="35" borderId="12" xfId="1" applyNumberFormat="1" applyFont="1" applyFill="1" applyBorder="1" applyAlignment="1">
      <alignment horizontal="center" vertical="center" wrapText="1"/>
    </xf>
    <xf numFmtId="187" fontId="18" fillId="35" borderId="13" xfId="1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187" fontId="19" fillId="0" borderId="17" xfId="1" applyNumberFormat="1" applyFont="1" applyBorder="1" applyAlignment="1">
      <alignment horizontal="center" wrapText="1"/>
    </xf>
    <xf numFmtId="187" fontId="19" fillId="0" borderId="17" xfId="1" applyNumberFormat="1" applyFont="1" applyBorder="1" applyAlignment="1">
      <alignment horizontal="right" wrapText="1"/>
    </xf>
    <xf numFmtId="43" fontId="19" fillId="0" borderId="17" xfId="1" applyFont="1" applyBorder="1" applyAlignment="1">
      <alignment horizontal="right" wrapText="1"/>
    </xf>
    <xf numFmtId="0" fontId="19" fillId="0" borderId="17" xfId="0" applyFont="1" applyFill="1" applyBorder="1" applyAlignment="1">
      <alignment horizontal="center" wrapText="1"/>
    </xf>
    <xf numFmtId="0" fontId="19" fillId="0" borderId="17" xfId="0" applyFont="1" applyFill="1" applyBorder="1" applyAlignment="1">
      <alignment wrapText="1"/>
    </xf>
    <xf numFmtId="187" fontId="19" fillId="0" borderId="17" xfId="1" applyNumberFormat="1" applyFont="1" applyFill="1" applyBorder="1" applyAlignment="1">
      <alignment horizontal="center" wrapText="1"/>
    </xf>
    <xf numFmtId="187" fontId="19" fillId="0" borderId="17" xfId="1" applyNumberFormat="1" applyFont="1" applyFill="1" applyBorder="1" applyAlignment="1">
      <alignment horizontal="right" wrapText="1"/>
    </xf>
    <xf numFmtId="43" fontId="19" fillId="0" borderId="17" xfId="1" applyFont="1" applyFill="1" applyBorder="1" applyAlignment="1">
      <alignment horizontal="right" wrapText="1"/>
    </xf>
    <xf numFmtId="0" fontId="19" fillId="0" borderId="18" xfId="0" applyFont="1" applyFill="1" applyBorder="1" applyAlignment="1">
      <alignment horizontal="center" wrapText="1"/>
    </xf>
    <xf numFmtId="0" fontId="19" fillId="0" borderId="18" xfId="0" applyFont="1" applyFill="1" applyBorder="1" applyAlignment="1">
      <alignment wrapText="1"/>
    </xf>
    <xf numFmtId="187" fontId="19" fillId="0" borderId="18" xfId="1" applyNumberFormat="1" applyFont="1" applyFill="1" applyBorder="1" applyAlignment="1">
      <alignment horizontal="center" wrapText="1"/>
    </xf>
    <xf numFmtId="187" fontId="19" fillId="0" borderId="18" xfId="1" applyNumberFormat="1" applyFont="1" applyFill="1" applyBorder="1" applyAlignment="1">
      <alignment horizontal="right" wrapText="1"/>
    </xf>
    <xf numFmtId="43" fontId="19" fillId="0" borderId="18" xfId="1" applyFont="1" applyFill="1" applyBorder="1" applyAlignment="1">
      <alignment horizontal="right" wrapText="1"/>
    </xf>
    <xf numFmtId="0" fontId="19" fillId="0" borderId="16" xfId="0" applyFont="1" applyFill="1" applyBorder="1" applyAlignment="1">
      <alignment horizontal="center" wrapText="1"/>
    </xf>
    <xf numFmtId="0" fontId="19" fillId="0" borderId="16" xfId="0" applyFont="1" applyFill="1" applyBorder="1" applyAlignment="1">
      <alignment wrapText="1"/>
    </xf>
    <xf numFmtId="187" fontId="19" fillId="0" borderId="16" xfId="1" applyNumberFormat="1" applyFont="1" applyFill="1" applyBorder="1" applyAlignment="1">
      <alignment horizontal="center" wrapText="1"/>
    </xf>
    <xf numFmtId="187" fontId="19" fillId="0" borderId="16" xfId="1" applyNumberFormat="1" applyFont="1" applyFill="1" applyBorder="1" applyAlignment="1">
      <alignment horizontal="right" wrapText="1"/>
    </xf>
    <xf numFmtId="43" fontId="19" fillId="0" borderId="16" xfId="1" applyFont="1" applyFill="1" applyBorder="1" applyAlignment="1">
      <alignment horizontal="right" wrapText="1"/>
    </xf>
    <xf numFmtId="0" fontId="19" fillId="0" borderId="17" xfId="0" applyFont="1" applyBorder="1" applyAlignment="1">
      <alignment horizontal="left" wrapText="1" indent="2"/>
    </xf>
    <xf numFmtId="43" fontId="19" fillId="0" borderId="0" xfId="0" applyNumberFormat="1" applyFont="1"/>
    <xf numFmtId="187" fontId="18" fillId="36" borderId="11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18" fillId="0" borderId="0" xfId="0" applyFont="1"/>
    <xf numFmtId="3" fontId="18" fillId="0" borderId="0" xfId="0" applyNumberFormat="1" applyFont="1"/>
    <xf numFmtId="0" fontId="19" fillId="0" borderId="0" xfId="0" applyFont="1" applyAlignment="1">
      <alignment horizontal="center"/>
    </xf>
    <xf numFmtId="43" fontId="22" fillId="0" borderId="0" xfId="1" applyFont="1"/>
    <xf numFmtId="0" fontId="18" fillId="0" borderId="0" xfId="0" applyFont="1" applyAlignment="1">
      <alignment vertical="top"/>
    </xf>
    <xf numFmtId="0" fontId="19" fillId="0" borderId="10" xfId="0" applyFont="1" applyBorder="1" applyAlignment="1">
      <alignment horizontal="center" wrapText="1"/>
    </xf>
    <xf numFmtId="0" fontId="19" fillId="0" borderId="0" xfId="0" applyFont="1"/>
    <xf numFmtId="187" fontId="18" fillId="36" borderId="11" xfId="1" applyNumberFormat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43" fontId="19" fillId="0" borderId="10" xfId="1" applyFont="1" applyBorder="1" applyAlignment="1">
      <alignment wrapText="1"/>
    </xf>
    <xf numFmtId="0" fontId="19" fillId="0" borderId="0" xfId="0" applyFont="1"/>
    <xf numFmtId="0" fontId="18" fillId="37" borderId="10" xfId="0" applyFont="1" applyFill="1" applyBorder="1" applyAlignment="1">
      <alignment wrapText="1"/>
    </xf>
    <xf numFmtId="0" fontId="18" fillId="37" borderId="10" xfId="0" applyFont="1" applyFill="1" applyBorder="1" applyAlignment="1">
      <alignment horizontal="center" wrapText="1"/>
    </xf>
    <xf numFmtId="43" fontId="18" fillId="37" borderId="10" xfId="1" applyFont="1" applyFill="1" applyBorder="1" applyAlignment="1">
      <alignment horizontal="right" wrapText="1"/>
    </xf>
    <xf numFmtId="0" fontId="18" fillId="38" borderId="10" xfId="0" applyFont="1" applyFill="1" applyBorder="1" applyAlignment="1">
      <alignment horizontal="center" wrapText="1"/>
    </xf>
    <xf numFmtId="43" fontId="18" fillId="38" borderId="10" xfId="1" applyFont="1" applyFill="1" applyBorder="1" applyAlignment="1">
      <alignment horizontal="right" wrapText="1"/>
    </xf>
    <xf numFmtId="0" fontId="18" fillId="38" borderId="10" xfId="0" applyFont="1" applyFill="1" applyBorder="1" applyAlignment="1">
      <alignment wrapText="1"/>
    </xf>
    <xf numFmtId="0" fontId="18" fillId="0" borderId="19" xfId="0" applyFont="1" applyFill="1" applyBorder="1" applyAlignment="1">
      <alignment horizontal="center" wrapText="1"/>
    </xf>
    <xf numFmtId="43" fontId="18" fillId="0" borderId="0" xfId="1" applyFont="1"/>
    <xf numFmtId="0" fontId="19" fillId="0" borderId="0" xfId="0" applyFont="1" applyBorder="1" applyAlignment="1"/>
    <xf numFmtId="43" fontId="18" fillId="0" borderId="0" xfId="0" applyNumberFormat="1" applyFont="1"/>
    <xf numFmtId="0" fontId="19" fillId="0" borderId="0" xfId="0" applyFont="1"/>
    <xf numFmtId="187" fontId="18" fillId="36" borderId="11" xfId="1" applyNumberFormat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wrapText="1"/>
    </xf>
    <xf numFmtId="0" fontId="23" fillId="0" borderId="10" xfId="0" applyFont="1" applyFill="1" applyBorder="1" applyAlignment="1">
      <alignment horizontal="center" wrapText="1"/>
    </xf>
    <xf numFmtId="43" fontId="23" fillId="0" borderId="10" xfId="1" applyFont="1" applyFill="1" applyBorder="1" applyAlignment="1">
      <alignment horizontal="right" wrapText="1"/>
    </xf>
    <xf numFmtId="0" fontId="23" fillId="0" borderId="0" xfId="0" applyFont="1" applyFill="1"/>
    <xf numFmtId="43" fontId="23" fillId="0" borderId="10" xfId="1" applyFont="1" applyFill="1" applyBorder="1" applyAlignment="1">
      <alignment wrapText="1"/>
    </xf>
    <xf numFmtId="0" fontId="19" fillId="0" borderId="19" xfId="0" applyFont="1" applyBorder="1" applyAlignment="1">
      <alignment horizontal="left"/>
    </xf>
    <xf numFmtId="0" fontId="18" fillId="0" borderId="0" xfId="0" applyFont="1" applyAlignment="1">
      <alignment horizontal="center" wrapText="1"/>
    </xf>
    <xf numFmtId="0" fontId="19" fillId="0" borderId="0" xfId="0" applyFont="1"/>
    <xf numFmtId="0" fontId="18" fillId="36" borderId="11" xfId="0" applyFont="1" applyFill="1" applyBorder="1" applyAlignment="1">
      <alignment horizontal="center" vertical="center" wrapText="1"/>
    </xf>
    <xf numFmtId="0" fontId="18" fillId="36" borderId="12" xfId="0" applyFont="1" applyFill="1" applyBorder="1" applyAlignment="1">
      <alignment horizontal="center" vertical="center" wrapText="1"/>
    </xf>
    <xf numFmtId="0" fontId="18" fillId="36" borderId="13" xfId="0" applyFont="1" applyFill="1" applyBorder="1" applyAlignment="1">
      <alignment horizontal="center" vertical="center" wrapText="1"/>
    </xf>
    <xf numFmtId="187" fontId="18" fillId="36" borderId="11" xfId="1" applyNumberFormat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18" fillId="38" borderId="14" xfId="0" applyFont="1" applyFill="1" applyBorder="1" applyAlignment="1">
      <alignment horizontal="center" wrapText="1"/>
    </xf>
    <xf numFmtId="0" fontId="18" fillId="38" borderId="15" xfId="0" applyFont="1" applyFill="1" applyBorder="1" applyAlignment="1">
      <alignment horizontal="center" wrapText="1"/>
    </xf>
    <xf numFmtId="0" fontId="19" fillId="0" borderId="19" xfId="0" applyFont="1" applyFill="1" applyBorder="1" applyAlignment="1">
      <alignment horizontal="left" wrapText="1"/>
    </xf>
    <xf numFmtId="0" fontId="19" fillId="0" borderId="0" xfId="0" applyFont="1" applyBorder="1" applyAlignment="1">
      <alignment horizontal="left"/>
    </xf>
    <xf numFmtId="0" fontId="18" fillId="34" borderId="14" xfId="0" applyFont="1" applyFill="1" applyBorder="1" applyAlignment="1">
      <alignment horizontal="center" wrapText="1"/>
    </xf>
    <xf numFmtId="0" fontId="18" fillId="34" borderId="15" xfId="0" applyFont="1" applyFill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0" borderId="0" xfId="0" applyFont="1"/>
    <xf numFmtId="0" fontId="18" fillId="35" borderId="11" xfId="0" applyFont="1" applyFill="1" applyBorder="1" applyAlignment="1">
      <alignment horizontal="center" vertical="center" wrapText="1"/>
    </xf>
    <xf numFmtId="0" fontId="18" fillId="35" borderId="12" xfId="0" applyFont="1" applyFill="1" applyBorder="1" applyAlignment="1">
      <alignment horizontal="center" vertical="center" wrapText="1"/>
    </xf>
    <xf numFmtId="0" fontId="18" fillId="35" borderId="13" xfId="0" applyFont="1" applyFill="1" applyBorder="1" applyAlignment="1">
      <alignment horizontal="center" vertical="center" wrapText="1"/>
    </xf>
    <xf numFmtId="187" fontId="18" fillId="35" borderId="11" xfId="1" applyNumberFormat="1" applyFont="1" applyFill="1" applyBorder="1" applyAlignment="1">
      <alignment horizontal="center" vertical="center" wrapText="1"/>
    </xf>
    <xf numFmtId="187" fontId="18" fillId="35" borderId="12" xfId="1" applyNumberFormat="1" applyFont="1" applyFill="1" applyBorder="1" applyAlignment="1">
      <alignment horizontal="center" vertical="center" wrapText="1"/>
    </xf>
    <xf numFmtId="187" fontId="18" fillId="35" borderId="13" xfId="1" applyNumberFormat="1" applyFont="1" applyFill="1" applyBorder="1" applyAlignment="1">
      <alignment horizontal="center" vertical="center" wrapText="1"/>
    </xf>
    <xf numFmtId="43" fontId="18" fillId="35" borderId="11" xfId="1" applyFont="1" applyFill="1" applyBorder="1" applyAlignment="1">
      <alignment horizontal="center" vertical="center" wrapText="1"/>
    </xf>
    <xf numFmtId="43" fontId="18" fillId="35" borderId="12" xfId="1" applyFont="1" applyFill="1" applyBorder="1" applyAlignment="1">
      <alignment horizontal="center" vertical="center" wrapText="1"/>
    </xf>
    <xf numFmtId="43" fontId="18" fillId="35" borderId="13" xfId="1" applyFont="1" applyFill="1" applyBorder="1" applyAlignment="1">
      <alignment horizontal="center" vertical="center" wrapText="1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เครื่องหมาย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showGridLines="0" tabSelected="1" view="pageBreakPreview" zoomScaleNormal="100" zoomScaleSheetLayoutView="100" workbookViewId="0">
      <pane ySplit="6" topLeftCell="A7" activePane="bottomLeft" state="frozen"/>
      <selection pane="bottomLeft" activeCell="E103" sqref="E103"/>
    </sheetView>
  </sheetViews>
  <sheetFormatPr defaultRowHeight="18.75" x14ac:dyDescent="0.3"/>
  <cols>
    <col min="1" max="1" width="6.125" style="54" customWidth="1"/>
    <col min="2" max="2" width="39.375" style="77" customWidth="1"/>
    <col min="3" max="3" width="8.25" style="17" customWidth="1"/>
    <col min="4" max="4" width="12.625" style="17" customWidth="1"/>
    <col min="5" max="5" width="14.125" style="17" customWidth="1"/>
    <col min="6" max="6" width="15.625" style="11" customWidth="1"/>
    <col min="7" max="7" width="11.625" style="11" customWidth="1"/>
    <col min="8" max="8" width="13.75" style="11" customWidth="1"/>
    <col min="9" max="9" width="12.625" style="11" customWidth="1"/>
    <col min="10" max="10" width="16.25" style="77" customWidth="1"/>
    <col min="11" max="11" width="9" style="77"/>
    <col min="12" max="12" width="13.75" style="77" bestFit="1" customWidth="1"/>
    <col min="13" max="16384" width="9" style="77"/>
  </cols>
  <sheetData>
    <row r="1" spans="1:10" ht="17.100000000000001" customHeight="1" x14ac:dyDescent="0.3">
      <c r="A1" s="90" t="s">
        <v>146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17.100000000000001" customHeight="1" x14ac:dyDescent="0.3">
      <c r="A2" s="90" t="s">
        <v>150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ht="17.100000000000001" customHeight="1" x14ac:dyDescent="0.3">
      <c r="A3" s="90" t="s">
        <v>1</v>
      </c>
      <c r="B3" s="91"/>
      <c r="C3" s="91"/>
      <c r="D3" s="91"/>
      <c r="E3" s="91"/>
      <c r="F3" s="91"/>
      <c r="G3" s="91"/>
      <c r="H3" s="91"/>
      <c r="I3" s="91"/>
      <c r="J3" s="91"/>
    </row>
    <row r="4" spans="1:10" ht="17.100000000000001" customHeight="1" x14ac:dyDescent="0.3">
      <c r="A4" s="92" t="s">
        <v>2</v>
      </c>
      <c r="B4" s="92" t="s">
        <v>3</v>
      </c>
      <c r="C4" s="95" t="s">
        <v>33</v>
      </c>
      <c r="D4" s="78" t="s">
        <v>4</v>
      </c>
      <c r="E4" s="78" t="s">
        <v>7</v>
      </c>
      <c r="F4" s="81" t="s">
        <v>9</v>
      </c>
      <c r="G4" s="81" t="s">
        <v>11</v>
      </c>
      <c r="H4" s="98" t="s">
        <v>31</v>
      </c>
      <c r="I4" s="81" t="s">
        <v>11</v>
      </c>
      <c r="J4" s="92" t="s">
        <v>14</v>
      </c>
    </row>
    <row r="5" spans="1:10" ht="17.100000000000001" customHeight="1" x14ac:dyDescent="0.3">
      <c r="A5" s="93"/>
      <c r="B5" s="93"/>
      <c r="C5" s="96"/>
      <c r="D5" s="79" t="s">
        <v>5</v>
      </c>
      <c r="E5" s="79" t="s">
        <v>8</v>
      </c>
      <c r="F5" s="82" t="s">
        <v>130</v>
      </c>
      <c r="G5" s="82" t="s">
        <v>12</v>
      </c>
      <c r="H5" s="99"/>
      <c r="I5" s="82" t="s">
        <v>32</v>
      </c>
      <c r="J5" s="93"/>
    </row>
    <row r="6" spans="1:10" ht="17.100000000000001" customHeight="1" x14ac:dyDescent="0.3">
      <c r="A6" s="94"/>
      <c r="B6" s="94"/>
      <c r="C6" s="97"/>
      <c r="D6" s="80" t="s">
        <v>6</v>
      </c>
      <c r="E6" s="80"/>
      <c r="F6" s="83"/>
      <c r="G6" s="83"/>
      <c r="H6" s="100"/>
      <c r="I6" s="83"/>
      <c r="J6" s="94"/>
    </row>
    <row r="7" spans="1:10" s="87" customFormat="1" ht="17.100000000000001" customHeight="1" x14ac:dyDescent="0.3">
      <c r="A7" s="85">
        <v>1</v>
      </c>
      <c r="B7" s="84" t="s">
        <v>27</v>
      </c>
      <c r="C7" s="85">
        <v>6</v>
      </c>
      <c r="D7" s="85">
        <v>4</v>
      </c>
      <c r="E7" s="86">
        <v>14084300</v>
      </c>
      <c r="F7" s="86">
        <v>13046420</v>
      </c>
      <c r="G7" s="86">
        <f t="shared" ref="G7:G21" si="0">F7*100/E7</f>
        <v>92.630943674872015</v>
      </c>
      <c r="H7" s="86">
        <f t="shared" ref="H7:H21" si="1">E7-F7</f>
        <v>1037880</v>
      </c>
      <c r="I7" s="86">
        <f t="shared" ref="I7:I21" si="2">H7*100/E7</f>
        <v>7.3690563251279793</v>
      </c>
      <c r="J7" s="84"/>
    </row>
    <row r="8" spans="1:10" s="87" customFormat="1" ht="17.100000000000001" hidden="1" customHeight="1" x14ac:dyDescent="0.3">
      <c r="A8" s="84">
        <v>1.1000000000000001</v>
      </c>
      <c r="B8" s="84" t="s">
        <v>38</v>
      </c>
      <c r="C8" s="85">
        <v>3</v>
      </c>
      <c r="D8" s="85">
        <v>2</v>
      </c>
      <c r="E8" s="86">
        <v>13270500</v>
      </c>
      <c r="F8" s="86">
        <v>12770500</v>
      </c>
      <c r="G8" s="86">
        <f t="shared" si="0"/>
        <v>96.232244451979952</v>
      </c>
      <c r="H8" s="86">
        <f t="shared" si="1"/>
        <v>500000</v>
      </c>
      <c r="I8" s="86">
        <f t="shared" si="2"/>
        <v>3.7677555480200446</v>
      </c>
      <c r="J8" s="84"/>
    </row>
    <row r="9" spans="1:10" s="87" customFormat="1" ht="17.100000000000001" hidden="1" customHeight="1" x14ac:dyDescent="0.3">
      <c r="A9" s="84">
        <v>1.2</v>
      </c>
      <c r="B9" s="84" t="s">
        <v>98</v>
      </c>
      <c r="C9" s="85">
        <v>1</v>
      </c>
      <c r="D9" s="85">
        <v>1</v>
      </c>
      <c r="E9" s="86">
        <v>651400</v>
      </c>
      <c r="F9" s="86">
        <v>261920</v>
      </c>
      <c r="G9" s="86">
        <f t="shared" si="0"/>
        <v>40.208781086889779</v>
      </c>
      <c r="H9" s="86">
        <f t="shared" si="1"/>
        <v>389480</v>
      </c>
      <c r="I9" s="86">
        <f t="shared" si="2"/>
        <v>59.791218913110221</v>
      </c>
      <c r="J9" s="84"/>
    </row>
    <row r="10" spans="1:10" s="87" customFormat="1" ht="17.100000000000001" hidden="1" customHeight="1" x14ac:dyDescent="0.3">
      <c r="A10" s="84">
        <v>1.3</v>
      </c>
      <c r="B10" s="84" t="s">
        <v>39</v>
      </c>
      <c r="C10" s="85">
        <v>2</v>
      </c>
      <c r="D10" s="85">
        <v>1</v>
      </c>
      <c r="E10" s="86">
        <v>162400</v>
      </c>
      <c r="F10" s="86">
        <v>14000</v>
      </c>
      <c r="G10" s="86">
        <f t="shared" si="0"/>
        <v>8.6206896551724146</v>
      </c>
      <c r="H10" s="86">
        <f t="shared" si="1"/>
        <v>148400</v>
      </c>
      <c r="I10" s="86">
        <f t="shared" si="2"/>
        <v>91.379310344827587</v>
      </c>
      <c r="J10" s="84"/>
    </row>
    <row r="11" spans="1:10" s="87" customFormat="1" ht="17.100000000000001" customHeight="1" x14ac:dyDescent="0.3">
      <c r="A11" s="85">
        <v>2</v>
      </c>
      <c r="B11" s="84" t="s">
        <v>23</v>
      </c>
      <c r="C11" s="85">
        <v>6</v>
      </c>
      <c r="D11" s="85">
        <v>3</v>
      </c>
      <c r="E11" s="86">
        <v>1469800</v>
      </c>
      <c r="F11" s="86">
        <v>438300</v>
      </c>
      <c r="G11" s="86">
        <f t="shared" si="0"/>
        <v>29.820383725676962</v>
      </c>
      <c r="H11" s="86">
        <f t="shared" si="1"/>
        <v>1031500</v>
      </c>
      <c r="I11" s="86">
        <f t="shared" si="2"/>
        <v>70.179616274323038</v>
      </c>
      <c r="J11" s="84"/>
    </row>
    <row r="12" spans="1:10" s="87" customFormat="1" ht="17.100000000000001" hidden="1" customHeight="1" x14ac:dyDescent="0.3">
      <c r="A12" s="84">
        <v>2.1</v>
      </c>
      <c r="B12" s="84" t="s">
        <v>35</v>
      </c>
      <c r="C12" s="85">
        <v>1</v>
      </c>
      <c r="D12" s="85">
        <v>1</v>
      </c>
      <c r="E12" s="86">
        <v>420000</v>
      </c>
      <c r="F12" s="86">
        <v>420000</v>
      </c>
      <c r="G12" s="86">
        <f t="shared" si="0"/>
        <v>100</v>
      </c>
      <c r="H12" s="86">
        <f t="shared" si="1"/>
        <v>0</v>
      </c>
      <c r="I12" s="86">
        <f t="shared" si="2"/>
        <v>0</v>
      </c>
      <c r="J12" s="84"/>
    </row>
    <row r="13" spans="1:10" s="87" customFormat="1" ht="17.100000000000001" hidden="1" customHeight="1" x14ac:dyDescent="0.3">
      <c r="A13" s="84">
        <v>2.2000000000000002</v>
      </c>
      <c r="B13" s="84" t="s">
        <v>49</v>
      </c>
      <c r="C13" s="85">
        <v>5</v>
      </c>
      <c r="D13" s="85">
        <v>2</v>
      </c>
      <c r="E13" s="86">
        <v>1049800</v>
      </c>
      <c r="F13" s="86">
        <v>18300</v>
      </c>
      <c r="G13" s="86">
        <f t="shared" si="0"/>
        <v>1.7431891788912173</v>
      </c>
      <c r="H13" s="86">
        <f t="shared" si="1"/>
        <v>1031500</v>
      </c>
      <c r="I13" s="86">
        <f t="shared" si="2"/>
        <v>98.256810821108786</v>
      </c>
      <c r="J13" s="84"/>
    </row>
    <row r="14" spans="1:10" s="87" customFormat="1" ht="17.100000000000001" customHeight="1" x14ac:dyDescent="0.3">
      <c r="A14" s="85">
        <v>3</v>
      </c>
      <c r="B14" s="84" t="s">
        <v>19</v>
      </c>
      <c r="C14" s="85">
        <v>17</v>
      </c>
      <c r="D14" s="85">
        <v>6</v>
      </c>
      <c r="E14" s="86">
        <v>3920000</v>
      </c>
      <c r="F14" s="86">
        <v>992011.45</v>
      </c>
      <c r="G14" s="86">
        <f t="shared" si="0"/>
        <v>25.306414540816327</v>
      </c>
      <c r="H14" s="86">
        <f t="shared" si="1"/>
        <v>2927988.55</v>
      </c>
      <c r="I14" s="86">
        <f t="shared" si="2"/>
        <v>74.69358545918368</v>
      </c>
      <c r="J14" s="84"/>
    </row>
    <row r="15" spans="1:10" s="87" customFormat="1" ht="17.100000000000001" hidden="1" customHeight="1" x14ac:dyDescent="0.3">
      <c r="A15" s="84">
        <v>3.1</v>
      </c>
      <c r="B15" s="84" t="s">
        <v>83</v>
      </c>
      <c r="C15" s="85">
        <v>2</v>
      </c>
      <c r="D15" s="85">
        <v>1</v>
      </c>
      <c r="E15" s="86">
        <v>774646</v>
      </c>
      <c r="F15" s="86">
        <v>625500</v>
      </c>
      <c r="G15" s="86">
        <f t="shared" si="0"/>
        <v>80.746560364347076</v>
      </c>
      <c r="H15" s="86">
        <f t="shared" si="1"/>
        <v>149146</v>
      </c>
      <c r="I15" s="86">
        <f t="shared" si="2"/>
        <v>19.253439635652931</v>
      </c>
      <c r="J15" s="84"/>
    </row>
    <row r="16" spans="1:10" s="87" customFormat="1" ht="17.100000000000001" hidden="1" customHeight="1" x14ac:dyDescent="0.3">
      <c r="A16" s="84">
        <v>3.2</v>
      </c>
      <c r="B16" s="84" t="s">
        <v>84</v>
      </c>
      <c r="C16" s="85">
        <v>2</v>
      </c>
      <c r="D16" s="85">
        <v>2</v>
      </c>
      <c r="E16" s="86">
        <v>403210</v>
      </c>
      <c r="F16" s="86">
        <v>151736.29999999999</v>
      </c>
      <c r="G16" s="86">
        <f t="shared" si="0"/>
        <v>37.632077577441031</v>
      </c>
      <c r="H16" s="86">
        <f t="shared" si="1"/>
        <v>251473.7</v>
      </c>
      <c r="I16" s="86">
        <f t="shared" si="2"/>
        <v>62.367922422558962</v>
      </c>
      <c r="J16" s="84"/>
    </row>
    <row r="17" spans="1:10" s="87" customFormat="1" ht="17.100000000000001" hidden="1" customHeight="1" x14ac:dyDescent="0.3">
      <c r="A17" s="84">
        <v>3.3</v>
      </c>
      <c r="B17" s="84" t="s">
        <v>80</v>
      </c>
      <c r="C17" s="85">
        <v>1</v>
      </c>
      <c r="D17" s="85">
        <v>1</v>
      </c>
      <c r="E17" s="86">
        <v>255980</v>
      </c>
      <c r="F17" s="86">
        <v>78819.649999999994</v>
      </c>
      <c r="G17" s="86">
        <f t="shared" si="0"/>
        <v>30.79133135401203</v>
      </c>
      <c r="H17" s="86">
        <f t="shared" si="1"/>
        <v>177160.35</v>
      </c>
      <c r="I17" s="86">
        <f t="shared" si="2"/>
        <v>69.20866864598797</v>
      </c>
      <c r="J17" s="84"/>
    </row>
    <row r="18" spans="1:10" s="87" customFormat="1" ht="17.100000000000001" hidden="1" customHeight="1" x14ac:dyDescent="0.3">
      <c r="A18" s="84">
        <v>3.4</v>
      </c>
      <c r="B18" s="84" t="s">
        <v>35</v>
      </c>
      <c r="C18" s="85">
        <v>8</v>
      </c>
      <c r="D18" s="85">
        <v>1</v>
      </c>
      <c r="E18" s="86">
        <v>1833600</v>
      </c>
      <c r="F18" s="86">
        <v>128525</v>
      </c>
      <c r="G18" s="86">
        <f t="shared" si="0"/>
        <v>7.0094349912739968</v>
      </c>
      <c r="H18" s="86">
        <f t="shared" si="1"/>
        <v>1705075</v>
      </c>
      <c r="I18" s="86">
        <f t="shared" si="2"/>
        <v>92.990565008726009</v>
      </c>
      <c r="J18" s="84"/>
    </row>
    <row r="19" spans="1:10" s="87" customFormat="1" ht="17.100000000000001" hidden="1" customHeight="1" x14ac:dyDescent="0.3">
      <c r="A19" s="84">
        <v>3.5</v>
      </c>
      <c r="B19" s="84" t="s">
        <v>82</v>
      </c>
      <c r="C19" s="85">
        <v>1</v>
      </c>
      <c r="D19" s="85">
        <v>1</v>
      </c>
      <c r="E19" s="86">
        <v>302826</v>
      </c>
      <c r="F19" s="86">
        <v>7430.5</v>
      </c>
      <c r="G19" s="86">
        <f t="shared" si="0"/>
        <v>2.4537192975504083</v>
      </c>
      <c r="H19" s="86">
        <f t="shared" si="1"/>
        <v>295395.5</v>
      </c>
      <c r="I19" s="86">
        <f t="shared" si="2"/>
        <v>97.546280702449593</v>
      </c>
      <c r="J19" s="84"/>
    </row>
    <row r="20" spans="1:10" s="87" customFormat="1" ht="17.100000000000001" hidden="1" customHeight="1" x14ac:dyDescent="0.3">
      <c r="A20" s="84">
        <v>3.6</v>
      </c>
      <c r="B20" s="84" t="s">
        <v>81</v>
      </c>
      <c r="C20" s="85">
        <v>1</v>
      </c>
      <c r="D20" s="85">
        <v>0</v>
      </c>
      <c r="E20" s="86">
        <v>25660</v>
      </c>
      <c r="F20" s="86">
        <v>0</v>
      </c>
      <c r="G20" s="86">
        <f t="shared" si="0"/>
        <v>0</v>
      </c>
      <c r="H20" s="86">
        <f t="shared" si="1"/>
        <v>25660</v>
      </c>
      <c r="I20" s="86">
        <f t="shared" si="2"/>
        <v>100</v>
      </c>
      <c r="J20" s="84"/>
    </row>
    <row r="21" spans="1:10" s="87" customFormat="1" ht="17.100000000000001" hidden="1" customHeight="1" x14ac:dyDescent="0.3">
      <c r="A21" s="84">
        <v>3.7</v>
      </c>
      <c r="B21" s="84" t="s">
        <v>113</v>
      </c>
      <c r="C21" s="85">
        <v>2</v>
      </c>
      <c r="D21" s="85">
        <v>0</v>
      </c>
      <c r="E21" s="86">
        <v>324078</v>
      </c>
      <c r="F21" s="86">
        <v>0</v>
      </c>
      <c r="G21" s="86">
        <f t="shared" si="0"/>
        <v>0</v>
      </c>
      <c r="H21" s="86">
        <f t="shared" si="1"/>
        <v>324078</v>
      </c>
      <c r="I21" s="86">
        <f t="shared" si="2"/>
        <v>100</v>
      </c>
      <c r="J21" s="84"/>
    </row>
    <row r="22" spans="1:10" s="87" customFormat="1" ht="17.100000000000001" customHeight="1" x14ac:dyDescent="0.3">
      <c r="A22" s="85">
        <v>4</v>
      </c>
      <c r="B22" s="84" t="s">
        <v>18</v>
      </c>
      <c r="C22" s="85">
        <v>62</v>
      </c>
      <c r="D22" s="85">
        <v>3</v>
      </c>
      <c r="E22" s="86">
        <v>3132600</v>
      </c>
      <c r="F22" s="86">
        <v>500371.12</v>
      </c>
      <c r="G22" s="86">
        <f t="shared" ref="G22:G93" si="3">F22*100/E22</f>
        <v>15.973029432420354</v>
      </c>
      <c r="H22" s="86">
        <f t="shared" ref="H22:H93" si="4">E22-F22</f>
        <v>2632228.88</v>
      </c>
      <c r="I22" s="86">
        <f t="shared" ref="I22:I93" si="5">H22*100/E22</f>
        <v>84.026970567579653</v>
      </c>
      <c r="J22" s="84"/>
    </row>
    <row r="23" spans="1:10" s="87" customFormat="1" ht="17.100000000000001" hidden="1" customHeight="1" x14ac:dyDescent="0.3">
      <c r="A23" s="84">
        <v>4.0999999999999996</v>
      </c>
      <c r="B23" s="84" t="s">
        <v>35</v>
      </c>
      <c r="C23" s="85">
        <v>9</v>
      </c>
      <c r="D23" s="85">
        <v>3</v>
      </c>
      <c r="E23" s="86">
        <v>1495350</v>
      </c>
      <c r="F23" s="86">
        <v>500371.12</v>
      </c>
      <c r="G23" s="86">
        <f t="shared" si="3"/>
        <v>33.46180626609155</v>
      </c>
      <c r="H23" s="86">
        <f t="shared" si="4"/>
        <v>994978.88</v>
      </c>
      <c r="I23" s="86">
        <f t="shared" si="5"/>
        <v>66.538193733908443</v>
      </c>
      <c r="J23" s="84"/>
    </row>
    <row r="24" spans="1:10" s="87" customFormat="1" ht="17.100000000000001" hidden="1" customHeight="1" x14ac:dyDescent="0.3">
      <c r="A24" s="84">
        <v>4.2</v>
      </c>
      <c r="B24" s="84" t="s">
        <v>49</v>
      </c>
      <c r="C24" s="85">
        <v>1</v>
      </c>
      <c r="D24" s="85">
        <v>0</v>
      </c>
      <c r="E24" s="86">
        <v>30000</v>
      </c>
      <c r="F24" s="86">
        <v>0</v>
      </c>
      <c r="G24" s="86">
        <f t="shared" si="3"/>
        <v>0</v>
      </c>
      <c r="H24" s="86">
        <f t="shared" si="4"/>
        <v>30000</v>
      </c>
      <c r="I24" s="86">
        <f t="shared" si="5"/>
        <v>100</v>
      </c>
      <c r="J24" s="84"/>
    </row>
    <row r="25" spans="1:10" s="87" customFormat="1" ht="17.100000000000001" hidden="1" customHeight="1" x14ac:dyDescent="0.3">
      <c r="A25" s="84">
        <v>4.3</v>
      </c>
      <c r="B25" s="84" t="s">
        <v>71</v>
      </c>
      <c r="C25" s="85">
        <v>4</v>
      </c>
      <c r="D25" s="85">
        <v>0</v>
      </c>
      <c r="E25" s="86">
        <v>160650</v>
      </c>
      <c r="F25" s="86">
        <v>0</v>
      </c>
      <c r="G25" s="86">
        <f t="shared" si="3"/>
        <v>0</v>
      </c>
      <c r="H25" s="86">
        <f t="shared" si="4"/>
        <v>160650</v>
      </c>
      <c r="I25" s="86">
        <f t="shared" si="5"/>
        <v>100</v>
      </c>
      <c r="J25" s="84"/>
    </row>
    <row r="26" spans="1:10" s="87" customFormat="1" ht="17.100000000000001" hidden="1" customHeight="1" x14ac:dyDescent="0.3">
      <c r="A26" s="84">
        <v>4.4000000000000004</v>
      </c>
      <c r="B26" s="84" t="s">
        <v>73</v>
      </c>
      <c r="C26" s="85">
        <v>4</v>
      </c>
      <c r="D26" s="85">
        <v>0</v>
      </c>
      <c r="E26" s="86">
        <v>159600</v>
      </c>
      <c r="F26" s="86">
        <v>0</v>
      </c>
      <c r="G26" s="86">
        <f t="shared" si="3"/>
        <v>0</v>
      </c>
      <c r="H26" s="86">
        <f t="shared" si="4"/>
        <v>159600</v>
      </c>
      <c r="I26" s="86">
        <f t="shared" si="5"/>
        <v>100</v>
      </c>
      <c r="J26" s="84"/>
    </row>
    <row r="27" spans="1:10" s="87" customFormat="1" ht="17.100000000000001" hidden="1" customHeight="1" x14ac:dyDescent="0.3">
      <c r="A27" s="84">
        <v>4.5</v>
      </c>
      <c r="B27" s="84" t="s">
        <v>67</v>
      </c>
      <c r="C27" s="85">
        <v>6</v>
      </c>
      <c r="D27" s="85">
        <v>0</v>
      </c>
      <c r="E27" s="86">
        <v>133850</v>
      </c>
      <c r="F27" s="86">
        <v>0</v>
      </c>
      <c r="G27" s="86">
        <f t="shared" si="3"/>
        <v>0</v>
      </c>
      <c r="H27" s="86">
        <f t="shared" si="4"/>
        <v>133850</v>
      </c>
      <c r="I27" s="86">
        <f t="shared" si="5"/>
        <v>100</v>
      </c>
      <c r="J27" s="84"/>
    </row>
    <row r="28" spans="1:10" s="87" customFormat="1" ht="17.100000000000001" hidden="1" customHeight="1" x14ac:dyDescent="0.3">
      <c r="A28" s="84">
        <v>4.5999999999999996</v>
      </c>
      <c r="B28" s="84" t="s">
        <v>68</v>
      </c>
      <c r="C28" s="85">
        <v>5</v>
      </c>
      <c r="D28" s="85">
        <v>0</v>
      </c>
      <c r="E28" s="86">
        <v>154875</v>
      </c>
      <c r="F28" s="86">
        <v>0</v>
      </c>
      <c r="G28" s="86">
        <f t="shared" si="3"/>
        <v>0</v>
      </c>
      <c r="H28" s="86">
        <f t="shared" si="4"/>
        <v>154875</v>
      </c>
      <c r="I28" s="86">
        <f t="shared" si="5"/>
        <v>100</v>
      </c>
      <c r="J28" s="84"/>
    </row>
    <row r="29" spans="1:10" s="87" customFormat="1" ht="17.100000000000001" hidden="1" customHeight="1" x14ac:dyDescent="0.3">
      <c r="A29" s="84">
        <v>4.7</v>
      </c>
      <c r="B29" s="84" t="s">
        <v>72</v>
      </c>
      <c r="C29" s="85">
        <v>4</v>
      </c>
      <c r="D29" s="85">
        <v>0</v>
      </c>
      <c r="E29" s="86">
        <v>156975</v>
      </c>
      <c r="F29" s="86">
        <v>0</v>
      </c>
      <c r="G29" s="86">
        <f t="shared" si="3"/>
        <v>0</v>
      </c>
      <c r="H29" s="86">
        <f t="shared" si="4"/>
        <v>156975</v>
      </c>
      <c r="I29" s="86">
        <f t="shared" si="5"/>
        <v>100</v>
      </c>
      <c r="J29" s="84"/>
    </row>
    <row r="30" spans="1:10" s="87" customFormat="1" ht="17.100000000000001" hidden="1" customHeight="1" x14ac:dyDescent="0.3">
      <c r="A30" s="84">
        <v>4.8</v>
      </c>
      <c r="B30" s="84" t="s">
        <v>45</v>
      </c>
      <c r="C30" s="85">
        <v>5</v>
      </c>
      <c r="D30" s="85">
        <v>0</v>
      </c>
      <c r="E30" s="86">
        <v>154325</v>
      </c>
      <c r="F30" s="86">
        <v>0</v>
      </c>
      <c r="G30" s="86">
        <f t="shared" si="3"/>
        <v>0</v>
      </c>
      <c r="H30" s="86">
        <f t="shared" si="4"/>
        <v>154325</v>
      </c>
      <c r="I30" s="86">
        <f t="shared" si="5"/>
        <v>100</v>
      </c>
      <c r="J30" s="84"/>
    </row>
    <row r="31" spans="1:10" s="87" customFormat="1" ht="17.100000000000001" hidden="1" customHeight="1" x14ac:dyDescent="0.3">
      <c r="A31" s="84">
        <v>4.9000000000000004</v>
      </c>
      <c r="B31" s="84" t="s">
        <v>74</v>
      </c>
      <c r="C31" s="85">
        <v>4</v>
      </c>
      <c r="D31" s="85">
        <v>0</v>
      </c>
      <c r="E31" s="86">
        <v>130700</v>
      </c>
      <c r="F31" s="86">
        <v>0</v>
      </c>
      <c r="G31" s="86">
        <f t="shared" si="3"/>
        <v>0</v>
      </c>
      <c r="H31" s="86">
        <f t="shared" si="4"/>
        <v>130700</v>
      </c>
      <c r="I31" s="86">
        <f t="shared" si="5"/>
        <v>100</v>
      </c>
      <c r="J31" s="84"/>
    </row>
    <row r="32" spans="1:10" s="87" customFormat="1" ht="17.100000000000001" hidden="1" customHeight="1" x14ac:dyDescent="0.3">
      <c r="A32" s="88">
        <v>4.0999999999999996</v>
      </c>
      <c r="B32" s="84" t="s">
        <v>69</v>
      </c>
      <c r="C32" s="85">
        <v>1</v>
      </c>
      <c r="D32" s="85">
        <v>0</v>
      </c>
      <c r="E32" s="86">
        <v>30000</v>
      </c>
      <c r="F32" s="86">
        <v>0</v>
      </c>
      <c r="G32" s="86">
        <f t="shared" si="3"/>
        <v>0</v>
      </c>
      <c r="H32" s="86">
        <f t="shared" si="4"/>
        <v>30000</v>
      </c>
      <c r="I32" s="86">
        <f t="shared" si="5"/>
        <v>100</v>
      </c>
      <c r="J32" s="84"/>
    </row>
    <row r="33" spans="1:10" s="87" customFormat="1" ht="17.100000000000001" hidden="1" customHeight="1" x14ac:dyDescent="0.3">
      <c r="A33" s="84">
        <v>4.1100000000000003</v>
      </c>
      <c r="B33" s="84" t="s">
        <v>75</v>
      </c>
      <c r="C33" s="85">
        <v>11</v>
      </c>
      <c r="D33" s="85">
        <v>0</v>
      </c>
      <c r="E33" s="86">
        <v>111825</v>
      </c>
      <c r="F33" s="86">
        <v>0</v>
      </c>
      <c r="G33" s="86">
        <f t="shared" si="3"/>
        <v>0</v>
      </c>
      <c r="H33" s="86">
        <f t="shared" si="4"/>
        <v>111825</v>
      </c>
      <c r="I33" s="86">
        <f t="shared" si="5"/>
        <v>100</v>
      </c>
      <c r="J33" s="84"/>
    </row>
    <row r="34" spans="1:10" s="87" customFormat="1" ht="17.100000000000001" hidden="1" customHeight="1" x14ac:dyDescent="0.3">
      <c r="A34" s="84">
        <v>4.12</v>
      </c>
      <c r="B34" s="84" t="s">
        <v>76</v>
      </c>
      <c r="C34" s="85">
        <v>5</v>
      </c>
      <c r="D34" s="85">
        <v>0</v>
      </c>
      <c r="E34" s="86">
        <v>114450</v>
      </c>
      <c r="F34" s="86">
        <v>0</v>
      </c>
      <c r="G34" s="86">
        <f t="shared" si="3"/>
        <v>0</v>
      </c>
      <c r="H34" s="86">
        <f t="shared" si="4"/>
        <v>114450</v>
      </c>
      <c r="I34" s="86">
        <f t="shared" si="5"/>
        <v>100</v>
      </c>
      <c r="J34" s="84"/>
    </row>
    <row r="35" spans="1:10" s="87" customFormat="1" ht="17.100000000000001" hidden="1" customHeight="1" x14ac:dyDescent="0.3">
      <c r="A35" s="84">
        <v>4.13</v>
      </c>
      <c r="B35" s="84" t="s">
        <v>70</v>
      </c>
      <c r="C35" s="85">
        <v>3</v>
      </c>
      <c r="D35" s="85">
        <v>0</v>
      </c>
      <c r="E35" s="86">
        <v>300000</v>
      </c>
      <c r="F35" s="86">
        <v>0</v>
      </c>
      <c r="G35" s="86">
        <f t="shared" si="3"/>
        <v>0</v>
      </c>
      <c r="H35" s="86">
        <f t="shared" si="4"/>
        <v>300000</v>
      </c>
      <c r="I35" s="86">
        <f t="shared" si="5"/>
        <v>100</v>
      </c>
      <c r="J35" s="84"/>
    </row>
    <row r="36" spans="1:10" s="87" customFormat="1" ht="17.100000000000001" customHeight="1" x14ac:dyDescent="0.3">
      <c r="A36" s="85">
        <v>5</v>
      </c>
      <c r="B36" s="84" t="s">
        <v>15</v>
      </c>
      <c r="C36" s="85">
        <f>SUM(C37:C47)</f>
        <v>58</v>
      </c>
      <c r="D36" s="85">
        <f t="shared" ref="D36:E36" si="6">SUM(D37:D47)</f>
        <v>9</v>
      </c>
      <c r="E36" s="86">
        <f t="shared" si="6"/>
        <v>499085242</v>
      </c>
      <c r="F36" s="86">
        <f>SUM(F37:F47)</f>
        <v>82758511.459999993</v>
      </c>
      <c r="G36" s="86">
        <f t="shared" ref="G36:G67" si="7">F36*100/E36</f>
        <v>16.582039398391988</v>
      </c>
      <c r="H36" s="86">
        <f t="shared" ref="H36:H67" si="8">E36-F36</f>
        <v>416326730.54000002</v>
      </c>
      <c r="I36" s="86">
        <f t="shared" ref="I36:I67" si="9">H36*100/E36</f>
        <v>83.417960601608016</v>
      </c>
      <c r="J36" s="84"/>
    </row>
    <row r="37" spans="1:10" s="87" customFormat="1" ht="17.100000000000001" hidden="1" customHeight="1" x14ac:dyDescent="0.3">
      <c r="A37" s="84">
        <v>5.0999999999999996</v>
      </c>
      <c r="B37" s="84" t="s">
        <v>57</v>
      </c>
      <c r="C37" s="85">
        <v>13</v>
      </c>
      <c r="D37" s="85">
        <v>4</v>
      </c>
      <c r="E37" s="86">
        <v>177173520</v>
      </c>
      <c r="F37" s="86">
        <v>39650198</v>
      </c>
      <c r="G37" s="86">
        <f t="shared" si="7"/>
        <v>22.379302505250219</v>
      </c>
      <c r="H37" s="86">
        <f t="shared" si="8"/>
        <v>137523322</v>
      </c>
      <c r="I37" s="86">
        <f t="shared" si="9"/>
        <v>77.620697494749777</v>
      </c>
      <c r="J37" s="84"/>
    </row>
    <row r="38" spans="1:10" s="87" customFormat="1" ht="17.100000000000001" hidden="1" customHeight="1" x14ac:dyDescent="0.3">
      <c r="A38" s="84">
        <v>5.2</v>
      </c>
      <c r="B38" s="84" t="s">
        <v>106</v>
      </c>
      <c r="C38" s="85">
        <v>3</v>
      </c>
      <c r="D38" s="85">
        <v>2</v>
      </c>
      <c r="E38" s="86">
        <v>303615400</v>
      </c>
      <c r="F38" s="86">
        <f>35876253.16+7177864.2</f>
        <v>43054117.359999999</v>
      </c>
      <c r="G38" s="86">
        <f t="shared" si="7"/>
        <v>14.18047877676824</v>
      </c>
      <c r="H38" s="86">
        <f t="shared" si="8"/>
        <v>260561282.63999999</v>
      </c>
      <c r="I38" s="86">
        <f t="shared" si="9"/>
        <v>85.81952122323176</v>
      </c>
      <c r="J38" s="84"/>
    </row>
    <row r="39" spans="1:10" s="87" customFormat="1" ht="17.100000000000001" hidden="1" customHeight="1" x14ac:dyDescent="0.3">
      <c r="A39" s="84">
        <v>5.3</v>
      </c>
      <c r="B39" s="84" t="s">
        <v>36</v>
      </c>
      <c r="C39" s="85">
        <v>1</v>
      </c>
      <c r="D39" s="85">
        <v>1</v>
      </c>
      <c r="E39" s="86">
        <v>589000</v>
      </c>
      <c r="F39" s="86">
        <v>35900</v>
      </c>
      <c r="G39" s="86">
        <f t="shared" si="7"/>
        <v>6.0950764006791172</v>
      </c>
      <c r="H39" s="86">
        <f t="shared" si="8"/>
        <v>553100</v>
      </c>
      <c r="I39" s="86">
        <f t="shared" si="9"/>
        <v>93.904923599320881</v>
      </c>
      <c r="J39" s="84"/>
    </row>
    <row r="40" spans="1:10" s="87" customFormat="1" ht="17.100000000000001" hidden="1" customHeight="1" x14ac:dyDescent="0.3">
      <c r="A40" s="84">
        <v>5.4</v>
      </c>
      <c r="B40" s="84" t="s">
        <v>54</v>
      </c>
      <c r="C40" s="85">
        <v>6</v>
      </c>
      <c r="D40" s="85">
        <v>1</v>
      </c>
      <c r="E40" s="86">
        <v>921700</v>
      </c>
      <c r="F40" s="86">
        <v>14196.1</v>
      </c>
      <c r="G40" s="86">
        <f t="shared" si="7"/>
        <v>1.5402083107301725</v>
      </c>
      <c r="H40" s="86">
        <f t="shared" si="8"/>
        <v>907503.9</v>
      </c>
      <c r="I40" s="86">
        <f t="shared" si="9"/>
        <v>98.459791689269821</v>
      </c>
      <c r="J40" s="84"/>
    </row>
    <row r="41" spans="1:10" s="87" customFormat="1" ht="17.100000000000001" hidden="1" customHeight="1" x14ac:dyDescent="0.3">
      <c r="A41" s="84">
        <v>5.5</v>
      </c>
      <c r="B41" s="84" t="s">
        <v>53</v>
      </c>
      <c r="C41" s="85">
        <v>6</v>
      </c>
      <c r="D41" s="85">
        <v>1</v>
      </c>
      <c r="E41" s="86">
        <v>600000</v>
      </c>
      <c r="F41" s="86">
        <v>4100</v>
      </c>
      <c r="G41" s="86">
        <f t="shared" si="7"/>
        <v>0.68333333333333335</v>
      </c>
      <c r="H41" s="86">
        <f t="shared" si="8"/>
        <v>595900</v>
      </c>
      <c r="I41" s="86">
        <f t="shared" si="9"/>
        <v>99.316666666666663</v>
      </c>
      <c r="J41" s="84"/>
    </row>
    <row r="42" spans="1:10" s="87" customFormat="1" ht="17.100000000000001" hidden="1" customHeight="1" x14ac:dyDescent="0.3">
      <c r="A42" s="84">
        <v>5.6</v>
      </c>
      <c r="B42" s="84" t="s">
        <v>35</v>
      </c>
      <c r="C42" s="85">
        <v>3</v>
      </c>
      <c r="D42" s="85">
        <v>0</v>
      </c>
      <c r="E42" s="86">
        <v>223950</v>
      </c>
      <c r="F42" s="86">
        <v>0</v>
      </c>
      <c r="G42" s="86">
        <f t="shared" si="7"/>
        <v>0</v>
      </c>
      <c r="H42" s="86">
        <f t="shared" si="8"/>
        <v>223950</v>
      </c>
      <c r="I42" s="86">
        <f t="shared" si="9"/>
        <v>100</v>
      </c>
      <c r="J42" s="84"/>
    </row>
    <row r="43" spans="1:10" s="87" customFormat="1" ht="17.100000000000001" hidden="1" customHeight="1" x14ac:dyDescent="0.3">
      <c r="A43" s="84">
        <v>5.7</v>
      </c>
      <c r="B43" s="84" t="s">
        <v>55</v>
      </c>
      <c r="C43" s="85">
        <v>1</v>
      </c>
      <c r="D43" s="85">
        <v>0</v>
      </c>
      <c r="E43" s="86">
        <v>150000</v>
      </c>
      <c r="F43" s="86">
        <v>0</v>
      </c>
      <c r="G43" s="86">
        <f t="shared" si="7"/>
        <v>0</v>
      </c>
      <c r="H43" s="86">
        <f t="shared" si="8"/>
        <v>150000</v>
      </c>
      <c r="I43" s="86">
        <f t="shared" si="9"/>
        <v>100</v>
      </c>
      <c r="J43" s="84"/>
    </row>
    <row r="44" spans="1:10" s="87" customFormat="1" ht="17.100000000000001" hidden="1" customHeight="1" x14ac:dyDescent="0.3">
      <c r="A44" s="84">
        <v>5.8</v>
      </c>
      <c r="B44" s="84" t="s">
        <v>104</v>
      </c>
      <c r="C44" s="85">
        <v>1</v>
      </c>
      <c r="D44" s="85">
        <v>0</v>
      </c>
      <c r="E44" s="86">
        <v>80000</v>
      </c>
      <c r="F44" s="86">
        <v>0</v>
      </c>
      <c r="G44" s="86">
        <f t="shared" si="7"/>
        <v>0</v>
      </c>
      <c r="H44" s="86">
        <f t="shared" si="8"/>
        <v>80000</v>
      </c>
      <c r="I44" s="86">
        <f t="shared" si="9"/>
        <v>100</v>
      </c>
      <c r="J44" s="84"/>
    </row>
    <row r="45" spans="1:10" s="87" customFormat="1" ht="17.100000000000001" hidden="1" customHeight="1" x14ac:dyDescent="0.3">
      <c r="A45" s="84">
        <v>5.9</v>
      </c>
      <c r="B45" s="84" t="s">
        <v>37</v>
      </c>
      <c r="C45" s="85">
        <v>20</v>
      </c>
      <c r="D45" s="85">
        <v>0</v>
      </c>
      <c r="E45" s="86">
        <f>15656272-120000</f>
        <v>15536272</v>
      </c>
      <c r="F45" s="86">
        <v>0</v>
      </c>
      <c r="G45" s="86">
        <f t="shared" si="7"/>
        <v>0</v>
      </c>
      <c r="H45" s="86">
        <f t="shared" si="8"/>
        <v>15536272</v>
      </c>
      <c r="I45" s="86">
        <f t="shared" si="9"/>
        <v>100</v>
      </c>
      <c r="J45" s="84"/>
    </row>
    <row r="46" spans="1:10" s="87" customFormat="1" ht="17.100000000000001" hidden="1" customHeight="1" x14ac:dyDescent="0.3">
      <c r="A46" s="88">
        <v>5.0999999999999996</v>
      </c>
      <c r="B46" s="84" t="s">
        <v>58</v>
      </c>
      <c r="C46" s="85">
        <v>3</v>
      </c>
      <c r="D46" s="85">
        <v>0</v>
      </c>
      <c r="E46" s="86">
        <v>119800</v>
      </c>
      <c r="F46" s="86">
        <v>0</v>
      </c>
      <c r="G46" s="86">
        <f t="shared" si="7"/>
        <v>0</v>
      </c>
      <c r="H46" s="86">
        <f t="shared" si="8"/>
        <v>119800</v>
      </c>
      <c r="I46" s="86">
        <f t="shared" si="9"/>
        <v>100</v>
      </c>
      <c r="J46" s="84"/>
    </row>
    <row r="47" spans="1:10" s="87" customFormat="1" ht="17.100000000000001" hidden="1" customHeight="1" x14ac:dyDescent="0.3">
      <c r="A47" s="84">
        <v>5.1100000000000003</v>
      </c>
      <c r="B47" s="84" t="s">
        <v>56</v>
      </c>
      <c r="C47" s="85">
        <v>1</v>
      </c>
      <c r="D47" s="85">
        <v>0</v>
      </c>
      <c r="E47" s="86">
        <v>75600</v>
      </c>
      <c r="F47" s="86">
        <v>0</v>
      </c>
      <c r="G47" s="86">
        <f t="shared" si="7"/>
        <v>0</v>
      </c>
      <c r="H47" s="86">
        <f t="shared" si="8"/>
        <v>75600</v>
      </c>
      <c r="I47" s="86">
        <f t="shared" si="9"/>
        <v>100</v>
      </c>
      <c r="J47" s="84"/>
    </row>
    <row r="48" spans="1:10" s="87" customFormat="1" ht="17.100000000000001" customHeight="1" x14ac:dyDescent="0.3">
      <c r="A48" s="85">
        <v>6</v>
      </c>
      <c r="B48" s="84" t="s">
        <v>17</v>
      </c>
      <c r="C48" s="85">
        <v>4</v>
      </c>
      <c r="D48" s="85">
        <v>1</v>
      </c>
      <c r="E48" s="86">
        <v>520000</v>
      </c>
      <c r="F48" s="86">
        <v>69711</v>
      </c>
      <c r="G48" s="86">
        <f t="shared" si="7"/>
        <v>13.405961538461538</v>
      </c>
      <c r="H48" s="86">
        <f t="shared" si="8"/>
        <v>450289</v>
      </c>
      <c r="I48" s="86">
        <f t="shared" si="9"/>
        <v>86.59403846153846</v>
      </c>
      <c r="J48" s="84"/>
    </row>
    <row r="49" spans="1:10" s="87" customFormat="1" ht="17.100000000000001" hidden="1" customHeight="1" x14ac:dyDescent="0.3">
      <c r="A49" s="84">
        <v>6.1</v>
      </c>
      <c r="B49" s="84" t="s">
        <v>93</v>
      </c>
      <c r="C49" s="85">
        <v>2</v>
      </c>
      <c r="D49" s="85">
        <v>1</v>
      </c>
      <c r="E49" s="86">
        <v>420000</v>
      </c>
      <c r="F49" s="86">
        <v>69711</v>
      </c>
      <c r="G49" s="86">
        <f t="shared" si="7"/>
        <v>16.597857142857144</v>
      </c>
      <c r="H49" s="86">
        <f t="shared" si="8"/>
        <v>350289</v>
      </c>
      <c r="I49" s="86">
        <f t="shared" si="9"/>
        <v>83.402142857142863</v>
      </c>
      <c r="J49" s="84"/>
    </row>
    <row r="50" spans="1:10" s="87" customFormat="1" ht="17.100000000000001" hidden="1" customHeight="1" x14ac:dyDescent="0.3">
      <c r="A50" s="84">
        <v>6.2</v>
      </c>
      <c r="B50" s="84" t="s">
        <v>35</v>
      </c>
      <c r="C50" s="85">
        <v>2</v>
      </c>
      <c r="D50" s="85">
        <v>0</v>
      </c>
      <c r="E50" s="86">
        <v>100000</v>
      </c>
      <c r="F50" s="86">
        <v>0</v>
      </c>
      <c r="G50" s="86">
        <f t="shared" si="7"/>
        <v>0</v>
      </c>
      <c r="H50" s="86">
        <f t="shared" si="8"/>
        <v>100000</v>
      </c>
      <c r="I50" s="86">
        <f t="shared" si="9"/>
        <v>100</v>
      </c>
      <c r="J50" s="84"/>
    </row>
    <row r="51" spans="1:10" s="87" customFormat="1" ht="17.100000000000001" customHeight="1" x14ac:dyDescent="0.3">
      <c r="A51" s="85">
        <v>7</v>
      </c>
      <c r="B51" s="84" t="s">
        <v>22</v>
      </c>
      <c r="C51" s="85">
        <v>39</v>
      </c>
      <c r="D51" s="85">
        <v>6</v>
      </c>
      <c r="E51" s="86">
        <v>2890308</v>
      </c>
      <c r="F51" s="86">
        <v>290355.08</v>
      </c>
      <c r="G51" s="86">
        <f t="shared" si="7"/>
        <v>10.045817954349502</v>
      </c>
      <c r="H51" s="86">
        <f t="shared" si="8"/>
        <v>2599952.92</v>
      </c>
      <c r="I51" s="86">
        <f t="shared" si="9"/>
        <v>89.954182045650498</v>
      </c>
      <c r="J51" s="84"/>
    </row>
    <row r="52" spans="1:10" s="87" customFormat="1" ht="17.100000000000001" hidden="1" customHeight="1" x14ac:dyDescent="0.3">
      <c r="A52" s="84">
        <v>7.1</v>
      </c>
      <c r="B52" s="84" t="s">
        <v>35</v>
      </c>
      <c r="C52" s="85">
        <v>1</v>
      </c>
      <c r="D52" s="85">
        <v>1</v>
      </c>
      <c r="E52" s="86">
        <v>260680</v>
      </c>
      <c r="F52" s="86">
        <v>179429.08</v>
      </c>
      <c r="G52" s="86">
        <f t="shared" si="7"/>
        <v>68.831164646309645</v>
      </c>
      <c r="H52" s="86">
        <f t="shared" si="8"/>
        <v>81250.920000000013</v>
      </c>
      <c r="I52" s="86">
        <f t="shared" si="9"/>
        <v>31.168835353690351</v>
      </c>
      <c r="J52" s="84"/>
    </row>
    <row r="53" spans="1:10" s="87" customFormat="1" ht="17.100000000000001" hidden="1" customHeight="1" x14ac:dyDescent="0.3">
      <c r="A53" s="84">
        <v>7.2</v>
      </c>
      <c r="B53" s="84" t="s">
        <v>48</v>
      </c>
      <c r="C53" s="85">
        <v>1</v>
      </c>
      <c r="D53" s="85">
        <v>1</v>
      </c>
      <c r="E53" s="86">
        <v>61600</v>
      </c>
      <c r="F53" s="86">
        <v>40760</v>
      </c>
      <c r="G53" s="86">
        <f t="shared" si="7"/>
        <v>66.168831168831176</v>
      </c>
      <c r="H53" s="86">
        <f t="shared" si="8"/>
        <v>20840</v>
      </c>
      <c r="I53" s="86">
        <f t="shared" si="9"/>
        <v>33.831168831168831</v>
      </c>
      <c r="J53" s="84"/>
    </row>
    <row r="54" spans="1:10" s="87" customFormat="1" ht="17.100000000000001" hidden="1" customHeight="1" x14ac:dyDescent="0.3">
      <c r="A54" s="84">
        <v>7.3</v>
      </c>
      <c r="B54" s="84" t="s">
        <v>132</v>
      </c>
      <c r="C54" s="85">
        <v>2</v>
      </c>
      <c r="D54" s="85">
        <v>1</v>
      </c>
      <c r="E54" s="86">
        <v>53670</v>
      </c>
      <c r="F54" s="86">
        <v>18100</v>
      </c>
      <c r="G54" s="86">
        <f t="shared" si="7"/>
        <v>33.724613378051053</v>
      </c>
      <c r="H54" s="86">
        <f t="shared" si="8"/>
        <v>35570</v>
      </c>
      <c r="I54" s="86">
        <f t="shared" si="9"/>
        <v>66.275386621948954</v>
      </c>
      <c r="J54" s="84"/>
    </row>
    <row r="55" spans="1:10" s="87" customFormat="1" ht="17.100000000000001" hidden="1" customHeight="1" x14ac:dyDescent="0.3">
      <c r="A55" s="84">
        <v>7.4</v>
      </c>
      <c r="B55" s="84" t="s">
        <v>52</v>
      </c>
      <c r="C55" s="85">
        <v>2</v>
      </c>
      <c r="D55" s="85">
        <v>1</v>
      </c>
      <c r="E55" s="86">
        <v>90720</v>
      </c>
      <c r="F55" s="86">
        <v>30406</v>
      </c>
      <c r="G55" s="86">
        <f t="shared" si="7"/>
        <v>33.516313932980601</v>
      </c>
      <c r="H55" s="86">
        <f t="shared" si="8"/>
        <v>60314</v>
      </c>
      <c r="I55" s="86">
        <f t="shared" si="9"/>
        <v>66.483686067019406</v>
      </c>
      <c r="J55" s="84"/>
    </row>
    <row r="56" spans="1:10" s="87" customFormat="1" ht="17.100000000000001" hidden="1" customHeight="1" x14ac:dyDescent="0.3">
      <c r="A56" s="84">
        <v>7.5</v>
      </c>
      <c r="B56" s="84" t="s">
        <v>42</v>
      </c>
      <c r="C56" s="85">
        <v>9</v>
      </c>
      <c r="D56" s="85">
        <v>2</v>
      </c>
      <c r="E56" s="86">
        <v>917594</v>
      </c>
      <c r="F56" s="86">
        <v>21660</v>
      </c>
      <c r="G56" s="86">
        <f t="shared" si="7"/>
        <v>2.3605211019252526</v>
      </c>
      <c r="H56" s="86">
        <f t="shared" si="8"/>
        <v>895934</v>
      </c>
      <c r="I56" s="86">
        <f t="shared" si="9"/>
        <v>97.639478898074742</v>
      </c>
      <c r="J56" s="84"/>
    </row>
    <row r="57" spans="1:10" s="87" customFormat="1" ht="17.100000000000001" hidden="1" customHeight="1" x14ac:dyDescent="0.3">
      <c r="A57" s="84">
        <v>7.6</v>
      </c>
      <c r="B57" s="84" t="s">
        <v>44</v>
      </c>
      <c r="C57" s="85">
        <v>5</v>
      </c>
      <c r="D57" s="85">
        <v>0</v>
      </c>
      <c r="E57" s="86">
        <v>144010</v>
      </c>
      <c r="F57" s="86">
        <v>0</v>
      </c>
      <c r="G57" s="86">
        <f t="shared" si="7"/>
        <v>0</v>
      </c>
      <c r="H57" s="86">
        <f t="shared" si="8"/>
        <v>144010</v>
      </c>
      <c r="I57" s="86">
        <f t="shared" si="9"/>
        <v>100</v>
      </c>
      <c r="J57" s="84"/>
    </row>
    <row r="58" spans="1:10" s="87" customFormat="1" ht="17.100000000000001" hidden="1" customHeight="1" x14ac:dyDescent="0.3">
      <c r="A58" s="84">
        <v>7.7</v>
      </c>
      <c r="B58" s="84" t="s">
        <v>47</v>
      </c>
      <c r="C58" s="85">
        <v>1</v>
      </c>
      <c r="D58" s="85">
        <v>0</v>
      </c>
      <c r="E58" s="86">
        <v>48726</v>
      </c>
      <c r="F58" s="86">
        <v>0</v>
      </c>
      <c r="G58" s="86">
        <f t="shared" si="7"/>
        <v>0</v>
      </c>
      <c r="H58" s="86">
        <f t="shared" si="8"/>
        <v>48726</v>
      </c>
      <c r="I58" s="86">
        <f t="shared" si="9"/>
        <v>100</v>
      </c>
      <c r="J58" s="84"/>
    </row>
    <row r="59" spans="1:10" s="87" customFormat="1" ht="17.100000000000001" hidden="1" customHeight="1" x14ac:dyDescent="0.3">
      <c r="A59" s="84">
        <v>7.8</v>
      </c>
      <c r="B59" s="84" t="s">
        <v>45</v>
      </c>
      <c r="C59" s="85">
        <v>3</v>
      </c>
      <c r="D59" s="85">
        <v>0</v>
      </c>
      <c r="E59" s="86">
        <v>83440</v>
      </c>
      <c r="F59" s="86">
        <v>0</v>
      </c>
      <c r="G59" s="86">
        <f t="shared" si="7"/>
        <v>0</v>
      </c>
      <c r="H59" s="86">
        <f t="shared" si="8"/>
        <v>83440</v>
      </c>
      <c r="I59" s="86">
        <f t="shared" si="9"/>
        <v>100</v>
      </c>
      <c r="J59" s="84"/>
    </row>
    <row r="60" spans="1:10" s="87" customFormat="1" ht="17.100000000000001" hidden="1" customHeight="1" x14ac:dyDescent="0.3">
      <c r="A60" s="84">
        <v>7.9</v>
      </c>
      <c r="B60" s="84" t="s">
        <v>46</v>
      </c>
      <c r="C60" s="85">
        <v>7</v>
      </c>
      <c r="D60" s="85">
        <v>0</v>
      </c>
      <c r="E60" s="86">
        <v>222988</v>
      </c>
      <c r="F60" s="86">
        <v>0</v>
      </c>
      <c r="G60" s="86">
        <f t="shared" si="7"/>
        <v>0</v>
      </c>
      <c r="H60" s="86">
        <f t="shared" si="8"/>
        <v>222988</v>
      </c>
      <c r="I60" s="86">
        <f t="shared" si="9"/>
        <v>100</v>
      </c>
      <c r="J60" s="84"/>
    </row>
    <row r="61" spans="1:10" s="87" customFormat="1" ht="17.100000000000001" hidden="1" customHeight="1" x14ac:dyDescent="0.3">
      <c r="A61" s="88">
        <v>7.1</v>
      </c>
      <c r="B61" s="84" t="s">
        <v>50</v>
      </c>
      <c r="C61" s="85">
        <v>2</v>
      </c>
      <c r="D61" s="85">
        <v>0</v>
      </c>
      <c r="E61" s="86">
        <v>726880</v>
      </c>
      <c r="F61" s="86">
        <v>0</v>
      </c>
      <c r="G61" s="86">
        <f t="shared" si="7"/>
        <v>0</v>
      </c>
      <c r="H61" s="86">
        <f t="shared" si="8"/>
        <v>726880</v>
      </c>
      <c r="I61" s="86">
        <f t="shared" si="9"/>
        <v>100</v>
      </c>
      <c r="J61" s="84"/>
    </row>
    <row r="62" spans="1:10" s="87" customFormat="1" ht="17.100000000000001" hidden="1" customHeight="1" x14ac:dyDescent="0.3">
      <c r="A62" s="84">
        <v>7.11</v>
      </c>
      <c r="B62" s="84" t="s">
        <v>43</v>
      </c>
      <c r="C62" s="85">
        <v>2</v>
      </c>
      <c r="D62" s="85">
        <v>0</v>
      </c>
      <c r="E62" s="86">
        <v>142240</v>
      </c>
      <c r="F62" s="86">
        <v>0</v>
      </c>
      <c r="G62" s="86">
        <f t="shared" si="7"/>
        <v>0</v>
      </c>
      <c r="H62" s="86">
        <f t="shared" si="8"/>
        <v>142240</v>
      </c>
      <c r="I62" s="86">
        <f t="shared" si="9"/>
        <v>100</v>
      </c>
      <c r="J62" s="84"/>
    </row>
    <row r="63" spans="1:10" s="87" customFormat="1" ht="17.100000000000001" hidden="1" customHeight="1" x14ac:dyDescent="0.3">
      <c r="A63" s="84">
        <v>7.12</v>
      </c>
      <c r="B63" s="84" t="s">
        <v>102</v>
      </c>
      <c r="C63" s="85">
        <v>4</v>
      </c>
      <c r="D63" s="85">
        <v>0</v>
      </c>
      <c r="E63" s="86">
        <v>137760</v>
      </c>
      <c r="F63" s="86">
        <v>0</v>
      </c>
      <c r="G63" s="86">
        <f t="shared" si="7"/>
        <v>0</v>
      </c>
      <c r="H63" s="86">
        <f t="shared" si="8"/>
        <v>137760</v>
      </c>
      <c r="I63" s="86">
        <f t="shared" si="9"/>
        <v>100</v>
      </c>
      <c r="J63" s="84"/>
    </row>
    <row r="64" spans="1:10" s="87" customFormat="1" ht="17.100000000000001" customHeight="1" x14ac:dyDescent="0.3">
      <c r="A64" s="85">
        <v>8</v>
      </c>
      <c r="B64" s="84" t="s">
        <v>28</v>
      </c>
      <c r="C64" s="85">
        <v>8</v>
      </c>
      <c r="D64" s="85">
        <v>1</v>
      </c>
      <c r="E64" s="86">
        <v>2214900</v>
      </c>
      <c r="F64" s="86">
        <v>116297</v>
      </c>
      <c r="G64" s="86">
        <f t="shared" si="7"/>
        <v>5.2506659442864239</v>
      </c>
      <c r="H64" s="86">
        <f t="shared" si="8"/>
        <v>2098603</v>
      </c>
      <c r="I64" s="86">
        <f t="shared" si="9"/>
        <v>94.749334055713575</v>
      </c>
      <c r="J64" s="84"/>
    </row>
    <row r="65" spans="1:10" s="87" customFormat="1" ht="17.100000000000001" hidden="1" customHeight="1" x14ac:dyDescent="0.3">
      <c r="A65" s="84">
        <v>8.1</v>
      </c>
      <c r="B65" s="84" t="s">
        <v>49</v>
      </c>
      <c r="C65" s="85">
        <v>7</v>
      </c>
      <c r="D65" s="85">
        <v>1</v>
      </c>
      <c r="E65" s="86">
        <v>1914900</v>
      </c>
      <c r="F65" s="86">
        <v>116297</v>
      </c>
      <c r="G65" s="86">
        <f t="shared" si="7"/>
        <v>6.0732675335526656</v>
      </c>
      <c r="H65" s="86">
        <f t="shared" si="8"/>
        <v>1798603</v>
      </c>
      <c r="I65" s="86">
        <f t="shared" si="9"/>
        <v>93.926732466447334</v>
      </c>
      <c r="J65" s="84"/>
    </row>
    <row r="66" spans="1:10" s="87" customFormat="1" ht="17.100000000000001" hidden="1" customHeight="1" x14ac:dyDescent="0.3">
      <c r="A66" s="84">
        <v>8.1999999999999993</v>
      </c>
      <c r="B66" s="84" t="s">
        <v>35</v>
      </c>
      <c r="C66" s="85">
        <v>1</v>
      </c>
      <c r="D66" s="85">
        <v>0</v>
      </c>
      <c r="E66" s="86">
        <v>300000</v>
      </c>
      <c r="F66" s="86">
        <v>0</v>
      </c>
      <c r="G66" s="86">
        <f t="shared" si="7"/>
        <v>0</v>
      </c>
      <c r="H66" s="86">
        <f t="shared" si="8"/>
        <v>300000</v>
      </c>
      <c r="I66" s="86">
        <f t="shared" si="9"/>
        <v>100</v>
      </c>
      <c r="J66" s="84"/>
    </row>
    <row r="67" spans="1:10" s="87" customFormat="1" ht="17.100000000000001" customHeight="1" x14ac:dyDescent="0.3">
      <c r="A67" s="85">
        <v>9</v>
      </c>
      <c r="B67" s="84" t="s">
        <v>25</v>
      </c>
      <c r="C67" s="85">
        <v>22</v>
      </c>
      <c r="D67" s="85">
        <v>3</v>
      </c>
      <c r="E67" s="86">
        <v>3500000</v>
      </c>
      <c r="F67" s="86">
        <v>136100</v>
      </c>
      <c r="G67" s="86">
        <f t="shared" si="7"/>
        <v>3.8885714285714288</v>
      </c>
      <c r="H67" s="86">
        <f t="shared" si="8"/>
        <v>3363900</v>
      </c>
      <c r="I67" s="86">
        <f t="shared" si="9"/>
        <v>96.111428571428576</v>
      </c>
      <c r="J67" s="84"/>
    </row>
    <row r="68" spans="1:10" s="87" customFormat="1" ht="17.100000000000001" hidden="1" customHeight="1" x14ac:dyDescent="0.3">
      <c r="A68" s="84">
        <v>9.1</v>
      </c>
      <c r="B68" s="84" t="s">
        <v>135</v>
      </c>
      <c r="C68" s="85">
        <v>8</v>
      </c>
      <c r="D68" s="85">
        <v>2</v>
      </c>
      <c r="E68" s="86">
        <v>370000</v>
      </c>
      <c r="F68" s="86">
        <v>125000</v>
      </c>
      <c r="G68" s="86">
        <f t="shared" ref="G68:G89" si="10">F68*100/E68</f>
        <v>33.783783783783782</v>
      </c>
      <c r="H68" s="86">
        <f t="shared" ref="H68:H89" si="11">E68-F68</f>
        <v>245000</v>
      </c>
      <c r="I68" s="86">
        <f t="shared" ref="I68:I89" si="12">H68*100/E68</f>
        <v>66.21621621621621</v>
      </c>
      <c r="J68" s="84"/>
    </row>
    <row r="69" spans="1:10" s="87" customFormat="1" ht="17.100000000000001" hidden="1" customHeight="1" x14ac:dyDescent="0.3">
      <c r="A69" s="84">
        <v>9.1999999999999993</v>
      </c>
      <c r="B69" s="84" t="s">
        <v>110</v>
      </c>
      <c r="C69" s="85">
        <v>1</v>
      </c>
      <c r="D69" s="85">
        <v>1</v>
      </c>
      <c r="E69" s="86">
        <v>135000</v>
      </c>
      <c r="F69" s="86">
        <v>11100</v>
      </c>
      <c r="G69" s="86">
        <f t="shared" si="10"/>
        <v>8.2222222222222214</v>
      </c>
      <c r="H69" s="86">
        <f t="shared" si="11"/>
        <v>123900</v>
      </c>
      <c r="I69" s="86">
        <f t="shared" si="12"/>
        <v>91.777777777777771</v>
      </c>
      <c r="J69" s="84"/>
    </row>
    <row r="70" spans="1:10" s="87" customFormat="1" ht="17.100000000000001" hidden="1" customHeight="1" x14ac:dyDescent="0.3">
      <c r="A70" s="84">
        <v>9.3000000000000007</v>
      </c>
      <c r="B70" s="84" t="s">
        <v>134</v>
      </c>
      <c r="C70" s="85">
        <v>3</v>
      </c>
      <c r="D70" s="85">
        <v>0</v>
      </c>
      <c r="E70" s="86">
        <v>228500</v>
      </c>
      <c r="F70" s="86">
        <v>0</v>
      </c>
      <c r="G70" s="86">
        <f t="shared" si="10"/>
        <v>0</v>
      </c>
      <c r="H70" s="86">
        <f t="shared" si="11"/>
        <v>228500</v>
      </c>
      <c r="I70" s="86">
        <f t="shared" si="12"/>
        <v>100</v>
      </c>
      <c r="J70" s="84"/>
    </row>
    <row r="71" spans="1:10" s="87" customFormat="1" ht="17.100000000000001" hidden="1" customHeight="1" x14ac:dyDescent="0.3">
      <c r="A71" s="84">
        <v>9.4</v>
      </c>
      <c r="B71" s="84" t="s">
        <v>66</v>
      </c>
      <c r="C71" s="85">
        <v>1</v>
      </c>
      <c r="D71" s="85">
        <v>0</v>
      </c>
      <c r="E71" s="86">
        <v>130000</v>
      </c>
      <c r="F71" s="86">
        <v>0</v>
      </c>
      <c r="G71" s="86">
        <f t="shared" si="10"/>
        <v>0</v>
      </c>
      <c r="H71" s="86">
        <f t="shared" si="11"/>
        <v>130000</v>
      </c>
      <c r="I71" s="86">
        <f t="shared" si="12"/>
        <v>100</v>
      </c>
      <c r="J71" s="84"/>
    </row>
    <row r="72" spans="1:10" s="87" customFormat="1" ht="17.100000000000001" hidden="1" customHeight="1" x14ac:dyDescent="0.3">
      <c r="A72" s="84">
        <v>9.5</v>
      </c>
      <c r="B72" s="84" t="s">
        <v>65</v>
      </c>
      <c r="C72" s="85">
        <v>8</v>
      </c>
      <c r="D72" s="85">
        <v>0</v>
      </c>
      <c r="E72" s="86">
        <v>636500</v>
      </c>
      <c r="F72" s="86">
        <v>0</v>
      </c>
      <c r="G72" s="86">
        <f t="shared" si="10"/>
        <v>0</v>
      </c>
      <c r="H72" s="86">
        <f t="shared" si="11"/>
        <v>636500</v>
      </c>
      <c r="I72" s="86">
        <f t="shared" si="12"/>
        <v>100</v>
      </c>
      <c r="J72" s="84"/>
    </row>
    <row r="73" spans="1:10" s="87" customFormat="1" ht="17.100000000000001" hidden="1" customHeight="1" x14ac:dyDescent="0.3">
      <c r="A73" s="84">
        <v>9.6</v>
      </c>
      <c r="B73" s="84" t="s">
        <v>136</v>
      </c>
      <c r="C73" s="85">
        <v>1</v>
      </c>
      <c r="D73" s="85">
        <v>0</v>
      </c>
      <c r="E73" s="86">
        <v>2000000</v>
      </c>
      <c r="F73" s="86">
        <v>0</v>
      </c>
      <c r="G73" s="86">
        <f t="shared" si="10"/>
        <v>0</v>
      </c>
      <c r="H73" s="86">
        <f t="shared" si="11"/>
        <v>2000000</v>
      </c>
      <c r="I73" s="86">
        <f t="shared" si="12"/>
        <v>100</v>
      </c>
      <c r="J73" s="84"/>
    </row>
    <row r="74" spans="1:10" s="87" customFormat="1" ht="17.100000000000001" customHeight="1" x14ac:dyDescent="0.3">
      <c r="A74" s="85">
        <v>10</v>
      </c>
      <c r="B74" s="84" t="s">
        <v>24</v>
      </c>
      <c r="C74" s="85">
        <v>61</v>
      </c>
      <c r="D74" s="85">
        <v>3</v>
      </c>
      <c r="E74" s="86">
        <v>11426250</v>
      </c>
      <c r="F74" s="86">
        <v>411795.43</v>
      </c>
      <c r="G74" s="86">
        <f t="shared" si="10"/>
        <v>3.6039420632315937</v>
      </c>
      <c r="H74" s="86">
        <f t="shared" si="11"/>
        <v>11014454.57</v>
      </c>
      <c r="I74" s="86">
        <f t="shared" si="12"/>
        <v>96.396057936768401</v>
      </c>
      <c r="J74" s="84"/>
    </row>
    <row r="75" spans="1:10" s="87" customFormat="1" ht="17.100000000000001" hidden="1" customHeight="1" x14ac:dyDescent="0.3">
      <c r="A75" s="84">
        <v>10.1</v>
      </c>
      <c r="B75" s="84" t="s">
        <v>35</v>
      </c>
      <c r="C75" s="85">
        <v>25</v>
      </c>
      <c r="D75" s="85">
        <v>2</v>
      </c>
      <c r="E75" s="86">
        <v>2893850</v>
      </c>
      <c r="F75" s="86">
        <v>371862.43</v>
      </c>
      <c r="G75" s="86">
        <f t="shared" si="10"/>
        <v>12.850093474091608</v>
      </c>
      <c r="H75" s="86">
        <f t="shared" si="11"/>
        <v>2521987.5699999998</v>
      </c>
      <c r="I75" s="86">
        <f t="shared" si="12"/>
        <v>87.149906525908378</v>
      </c>
      <c r="J75" s="84"/>
    </row>
    <row r="76" spans="1:10" s="87" customFormat="1" ht="17.100000000000001" hidden="1" customHeight="1" x14ac:dyDescent="0.3">
      <c r="A76" s="84">
        <v>10.199999999999999</v>
      </c>
      <c r="B76" s="84" t="s">
        <v>87</v>
      </c>
      <c r="C76" s="85">
        <v>1</v>
      </c>
      <c r="D76" s="85">
        <v>1</v>
      </c>
      <c r="E76" s="86">
        <v>900000</v>
      </c>
      <c r="F76" s="86">
        <v>39933</v>
      </c>
      <c r="G76" s="86">
        <f t="shared" si="10"/>
        <v>4.4370000000000003</v>
      </c>
      <c r="H76" s="86">
        <f t="shared" si="11"/>
        <v>860067</v>
      </c>
      <c r="I76" s="86">
        <f t="shared" si="12"/>
        <v>95.563000000000002</v>
      </c>
      <c r="J76" s="84"/>
    </row>
    <row r="77" spans="1:10" s="87" customFormat="1" ht="17.100000000000001" hidden="1" customHeight="1" x14ac:dyDescent="0.3">
      <c r="A77" s="84">
        <v>10.3</v>
      </c>
      <c r="B77" s="84" t="s">
        <v>49</v>
      </c>
      <c r="C77" s="85">
        <v>3</v>
      </c>
      <c r="D77" s="85">
        <v>0</v>
      </c>
      <c r="E77" s="86">
        <v>750000</v>
      </c>
      <c r="F77" s="86">
        <v>0</v>
      </c>
      <c r="G77" s="86">
        <f t="shared" si="10"/>
        <v>0</v>
      </c>
      <c r="H77" s="86">
        <f t="shared" si="11"/>
        <v>750000</v>
      </c>
      <c r="I77" s="86">
        <f t="shared" si="12"/>
        <v>100</v>
      </c>
      <c r="J77" s="84"/>
    </row>
    <row r="78" spans="1:10" s="87" customFormat="1" ht="17.100000000000001" hidden="1" customHeight="1" x14ac:dyDescent="0.3">
      <c r="A78" s="84">
        <v>10.4</v>
      </c>
      <c r="B78" s="84" t="s">
        <v>90</v>
      </c>
      <c r="C78" s="85">
        <v>4</v>
      </c>
      <c r="D78" s="85">
        <v>0</v>
      </c>
      <c r="E78" s="86">
        <v>286000</v>
      </c>
      <c r="F78" s="86">
        <v>0</v>
      </c>
      <c r="G78" s="86">
        <f t="shared" si="10"/>
        <v>0</v>
      </c>
      <c r="H78" s="86">
        <f t="shared" si="11"/>
        <v>286000</v>
      </c>
      <c r="I78" s="86">
        <f t="shared" si="12"/>
        <v>100</v>
      </c>
      <c r="J78" s="84"/>
    </row>
    <row r="79" spans="1:10" s="87" customFormat="1" ht="17.100000000000001" hidden="1" customHeight="1" x14ac:dyDescent="0.3">
      <c r="A79" s="84">
        <v>10.5</v>
      </c>
      <c r="B79" s="84" t="s">
        <v>91</v>
      </c>
      <c r="C79" s="85">
        <v>2</v>
      </c>
      <c r="D79" s="85">
        <v>0</v>
      </c>
      <c r="E79" s="86">
        <v>265200</v>
      </c>
      <c r="F79" s="86">
        <v>0</v>
      </c>
      <c r="G79" s="86">
        <f t="shared" si="10"/>
        <v>0</v>
      </c>
      <c r="H79" s="86">
        <f t="shared" si="11"/>
        <v>265200</v>
      </c>
      <c r="I79" s="86">
        <f t="shared" si="12"/>
        <v>100</v>
      </c>
      <c r="J79" s="84"/>
    </row>
    <row r="80" spans="1:10" s="87" customFormat="1" ht="17.100000000000001" hidden="1" customHeight="1" x14ac:dyDescent="0.3">
      <c r="A80" s="84">
        <v>10.6</v>
      </c>
      <c r="B80" s="84" t="s">
        <v>88</v>
      </c>
      <c r="C80" s="85">
        <v>1</v>
      </c>
      <c r="D80" s="85">
        <v>0</v>
      </c>
      <c r="E80" s="86">
        <v>350600</v>
      </c>
      <c r="F80" s="86">
        <v>0</v>
      </c>
      <c r="G80" s="86">
        <f t="shared" si="10"/>
        <v>0</v>
      </c>
      <c r="H80" s="86">
        <f t="shared" si="11"/>
        <v>350600</v>
      </c>
      <c r="I80" s="86">
        <f t="shared" si="12"/>
        <v>100</v>
      </c>
      <c r="J80" s="84"/>
    </row>
    <row r="81" spans="1:10" s="87" customFormat="1" ht="17.100000000000001" hidden="1" customHeight="1" x14ac:dyDescent="0.3">
      <c r="A81" s="84">
        <v>10.7</v>
      </c>
      <c r="B81" s="84" t="s">
        <v>86</v>
      </c>
      <c r="C81" s="85">
        <v>5</v>
      </c>
      <c r="D81" s="85">
        <v>0</v>
      </c>
      <c r="E81" s="86">
        <v>2975500</v>
      </c>
      <c r="F81" s="86">
        <v>0</v>
      </c>
      <c r="G81" s="86">
        <f t="shared" si="10"/>
        <v>0</v>
      </c>
      <c r="H81" s="86">
        <f t="shared" si="11"/>
        <v>2975500</v>
      </c>
      <c r="I81" s="86">
        <f t="shared" si="12"/>
        <v>100</v>
      </c>
      <c r="J81" s="84"/>
    </row>
    <row r="82" spans="1:10" s="87" customFormat="1" ht="17.100000000000001" hidden="1" customHeight="1" x14ac:dyDescent="0.3">
      <c r="A82" s="84">
        <v>10.8</v>
      </c>
      <c r="B82" s="84" t="s">
        <v>67</v>
      </c>
      <c r="C82" s="85">
        <v>7</v>
      </c>
      <c r="D82" s="85">
        <v>0</v>
      </c>
      <c r="E82" s="86">
        <v>314000</v>
      </c>
      <c r="F82" s="86">
        <v>0</v>
      </c>
      <c r="G82" s="86">
        <f t="shared" si="10"/>
        <v>0</v>
      </c>
      <c r="H82" s="86">
        <f t="shared" si="11"/>
        <v>314000</v>
      </c>
      <c r="I82" s="86">
        <f t="shared" si="12"/>
        <v>100</v>
      </c>
      <c r="J82" s="84"/>
    </row>
    <row r="83" spans="1:10" s="87" customFormat="1" ht="17.100000000000001" hidden="1" customHeight="1" x14ac:dyDescent="0.3">
      <c r="A83" s="84">
        <v>10.9</v>
      </c>
      <c r="B83" s="84" t="s">
        <v>133</v>
      </c>
      <c r="C83" s="85">
        <v>1</v>
      </c>
      <c r="D83" s="85">
        <v>0</v>
      </c>
      <c r="E83" s="86">
        <v>5400</v>
      </c>
      <c r="F83" s="86">
        <v>0</v>
      </c>
      <c r="G83" s="86">
        <f t="shared" si="10"/>
        <v>0</v>
      </c>
      <c r="H83" s="86">
        <f t="shared" si="11"/>
        <v>5400</v>
      </c>
      <c r="I83" s="86">
        <f t="shared" si="12"/>
        <v>100</v>
      </c>
      <c r="J83" s="84"/>
    </row>
    <row r="84" spans="1:10" s="87" customFormat="1" ht="17.100000000000001" hidden="1" customHeight="1" x14ac:dyDescent="0.3">
      <c r="A84" s="88">
        <v>10.1</v>
      </c>
      <c r="B84" s="84" t="s">
        <v>85</v>
      </c>
      <c r="C84" s="85">
        <v>5</v>
      </c>
      <c r="D84" s="85">
        <v>0</v>
      </c>
      <c r="E84" s="86">
        <v>1711000</v>
      </c>
      <c r="F84" s="86">
        <v>0</v>
      </c>
      <c r="G84" s="86">
        <f t="shared" si="10"/>
        <v>0</v>
      </c>
      <c r="H84" s="86">
        <f t="shared" si="11"/>
        <v>1711000</v>
      </c>
      <c r="I84" s="86">
        <f t="shared" si="12"/>
        <v>100</v>
      </c>
      <c r="J84" s="84"/>
    </row>
    <row r="85" spans="1:10" s="87" customFormat="1" ht="17.100000000000001" hidden="1" customHeight="1" x14ac:dyDescent="0.3">
      <c r="A85" s="84">
        <v>10.11</v>
      </c>
      <c r="B85" s="84" t="s">
        <v>89</v>
      </c>
      <c r="C85" s="85">
        <v>7</v>
      </c>
      <c r="D85" s="85">
        <v>0</v>
      </c>
      <c r="E85" s="86">
        <v>974700</v>
      </c>
      <c r="F85" s="86">
        <v>0</v>
      </c>
      <c r="G85" s="86">
        <f t="shared" si="10"/>
        <v>0</v>
      </c>
      <c r="H85" s="86">
        <f t="shared" si="11"/>
        <v>974700</v>
      </c>
      <c r="I85" s="86">
        <f t="shared" si="12"/>
        <v>100</v>
      </c>
      <c r="J85" s="84"/>
    </row>
    <row r="86" spans="1:10" s="87" customFormat="1" ht="17.100000000000001" customHeight="1" x14ac:dyDescent="0.3">
      <c r="A86" s="85">
        <v>11</v>
      </c>
      <c r="B86" s="84" t="s">
        <v>16</v>
      </c>
      <c r="C86" s="85">
        <v>13</v>
      </c>
      <c r="D86" s="85">
        <v>2</v>
      </c>
      <c r="E86" s="86">
        <v>1250000</v>
      </c>
      <c r="F86" s="86">
        <v>20510</v>
      </c>
      <c r="G86" s="86">
        <f t="shared" si="10"/>
        <v>1.6408</v>
      </c>
      <c r="H86" s="86">
        <f t="shared" si="11"/>
        <v>1229490</v>
      </c>
      <c r="I86" s="86">
        <f t="shared" si="12"/>
        <v>98.359200000000001</v>
      </c>
      <c r="J86" s="84"/>
    </row>
    <row r="87" spans="1:10" s="87" customFormat="1" ht="17.100000000000001" hidden="1" customHeight="1" x14ac:dyDescent="0.3">
      <c r="A87" s="84">
        <v>11.1</v>
      </c>
      <c r="B87" s="84" t="s">
        <v>78</v>
      </c>
      <c r="C87" s="85">
        <v>2</v>
      </c>
      <c r="D87" s="85">
        <v>1</v>
      </c>
      <c r="E87" s="86">
        <v>100900</v>
      </c>
      <c r="F87" s="86">
        <v>7310</v>
      </c>
      <c r="G87" s="86">
        <f t="shared" si="10"/>
        <v>7.2447968285431124</v>
      </c>
      <c r="H87" s="86">
        <f t="shared" si="11"/>
        <v>93590</v>
      </c>
      <c r="I87" s="86">
        <f t="shared" si="12"/>
        <v>92.755203171456884</v>
      </c>
      <c r="J87" s="84"/>
    </row>
    <row r="88" spans="1:10" s="87" customFormat="1" ht="17.100000000000001" hidden="1" customHeight="1" x14ac:dyDescent="0.3">
      <c r="A88" s="84">
        <v>11.2</v>
      </c>
      <c r="B88" s="84" t="s">
        <v>77</v>
      </c>
      <c r="C88" s="85">
        <v>7</v>
      </c>
      <c r="D88" s="85">
        <v>1</v>
      </c>
      <c r="E88" s="86">
        <v>681960</v>
      </c>
      <c r="F88" s="86">
        <v>13200</v>
      </c>
      <c r="G88" s="86">
        <f t="shared" si="10"/>
        <v>1.9355973957416857</v>
      </c>
      <c r="H88" s="86">
        <f t="shared" si="11"/>
        <v>668760</v>
      </c>
      <c r="I88" s="86">
        <f t="shared" si="12"/>
        <v>98.064402604258319</v>
      </c>
      <c r="J88" s="84"/>
    </row>
    <row r="89" spans="1:10" s="87" customFormat="1" ht="17.100000000000001" hidden="1" customHeight="1" x14ac:dyDescent="0.3">
      <c r="A89" s="84">
        <v>11.3</v>
      </c>
      <c r="B89" s="84" t="s">
        <v>35</v>
      </c>
      <c r="C89" s="85">
        <v>4</v>
      </c>
      <c r="D89" s="85">
        <v>0</v>
      </c>
      <c r="E89" s="86">
        <v>467140</v>
      </c>
      <c r="F89" s="86">
        <v>0</v>
      </c>
      <c r="G89" s="86">
        <f t="shared" si="10"/>
        <v>0</v>
      </c>
      <c r="H89" s="86">
        <f t="shared" si="11"/>
        <v>467140</v>
      </c>
      <c r="I89" s="86">
        <f t="shared" si="12"/>
        <v>100</v>
      </c>
      <c r="J89" s="84"/>
    </row>
    <row r="90" spans="1:10" s="87" customFormat="1" ht="17.100000000000001" customHeight="1" x14ac:dyDescent="0.3">
      <c r="A90" s="85">
        <v>12</v>
      </c>
      <c r="B90" s="84" t="s">
        <v>26</v>
      </c>
      <c r="C90" s="85">
        <v>3</v>
      </c>
      <c r="D90" s="85">
        <v>1</v>
      </c>
      <c r="E90" s="86">
        <v>3900000</v>
      </c>
      <c r="F90" s="86">
        <v>29574</v>
      </c>
      <c r="G90" s="86">
        <f t="shared" ref="G90:G92" si="13">F90*100/E90</f>
        <v>0.75830769230769235</v>
      </c>
      <c r="H90" s="86">
        <f t="shared" ref="H90:H92" si="14">E90-F90</f>
        <v>3870426</v>
      </c>
      <c r="I90" s="86">
        <f t="shared" ref="I90:I92" si="15">H90*100/E90</f>
        <v>99.241692307692304</v>
      </c>
      <c r="J90" s="84"/>
    </row>
    <row r="91" spans="1:10" s="87" customFormat="1" ht="17.100000000000001" hidden="1" customHeight="1" x14ac:dyDescent="0.3">
      <c r="A91" s="84">
        <v>12.1</v>
      </c>
      <c r="B91" s="84" t="s">
        <v>137</v>
      </c>
      <c r="C91" s="85">
        <v>1</v>
      </c>
      <c r="D91" s="85">
        <v>1</v>
      </c>
      <c r="E91" s="86">
        <v>1200000</v>
      </c>
      <c r="F91" s="86">
        <v>29574</v>
      </c>
      <c r="G91" s="86">
        <f t="shared" si="13"/>
        <v>2.4645000000000001</v>
      </c>
      <c r="H91" s="86">
        <f t="shared" si="14"/>
        <v>1170426</v>
      </c>
      <c r="I91" s="86">
        <f t="shared" si="15"/>
        <v>97.535499999999999</v>
      </c>
      <c r="J91" s="84"/>
    </row>
    <row r="92" spans="1:10" s="87" customFormat="1" ht="17.100000000000001" hidden="1" customHeight="1" x14ac:dyDescent="0.3">
      <c r="A92" s="84">
        <v>12.2</v>
      </c>
      <c r="B92" s="84" t="s">
        <v>99</v>
      </c>
      <c r="C92" s="85">
        <v>2</v>
      </c>
      <c r="D92" s="85">
        <v>0</v>
      </c>
      <c r="E92" s="86">
        <v>2700000</v>
      </c>
      <c r="F92" s="86">
        <v>0</v>
      </c>
      <c r="G92" s="86">
        <f t="shared" si="13"/>
        <v>0</v>
      </c>
      <c r="H92" s="86">
        <f t="shared" si="14"/>
        <v>2700000</v>
      </c>
      <c r="I92" s="86">
        <f t="shared" si="15"/>
        <v>100</v>
      </c>
      <c r="J92" s="84"/>
    </row>
    <row r="93" spans="1:10" s="87" customFormat="1" ht="17.100000000000001" customHeight="1" x14ac:dyDescent="0.3">
      <c r="A93" s="85">
        <v>13</v>
      </c>
      <c r="B93" s="84" t="s">
        <v>20</v>
      </c>
      <c r="C93" s="85">
        <v>19</v>
      </c>
      <c r="D93" s="85">
        <v>4</v>
      </c>
      <c r="E93" s="86">
        <v>16266300</v>
      </c>
      <c r="F93" s="86">
        <v>95127.4</v>
      </c>
      <c r="G93" s="86">
        <f t="shared" si="3"/>
        <v>0.58481277241905039</v>
      </c>
      <c r="H93" s="86">
        <f t="shared" si="4"/>
        <v>16171172.6</v>
      </c>
      <c r="I93" s="86">
        <f t="shared" si="5"/>
        <v>99.415187227580944</v>
      </c>
      <c r="J93" s="84"/>
    </row>
    <row r="94" spans="1:10" s="52" customFormat="1" ht="17.100000000000001" hidden="1" customHeight="1" x14ac:dyDescent="0.3">
      <c r="A94" s="4">
        <v>13.1</v>
      </c>
      <c r="B94" s="4" t="s">
        <v>61</v>
      </c>
      <c r="C94" s="57">
        <v>2</v>
      </c>
      <c r="D94" s="57">
        <v>1</v>
      </c>
      <c r="E94" s="10">
        <v>446894</v>
      </c>
      <c r="F94" s="10">
        <v>64527.4</v>
      </c>
      <c r="G94" s="10">
        <f t="shared" ref="G94:G99" si="16">F94*100/E94</f>
        <v>14.439083988596849</v>
      </c>
      <c r="H94" s="10">
        <f t="shared" ref="H94:H99" si="17">E94-F94</f>
        <v>382366.6</v>
      </c>
      <c r="I94" s="10">
        <f t="shared" ref="I94:I99" si="18">H94*100/E94</f>
        <v>85.560916011403151</v>
      </c>
      <c r="J94" s="4"/>
    </row>
    <row r="95" spans="1:10" s="52" customFormat="1" ht="17.100000000000001" hidden="1" customHeight="1" x14ac:dyDescent="0.3">
      <c r="A95" s="4">
        <v>13.2</v>
      </c>
      <c r="B95" s="4" t="s">
        <v>62</v>
      </c>
      <c r="C95" s="57">
        <v>3</v>
      </c>
      <c r="D95" s="57">
        <v>1</v>
      </c>
      <c r="E95" s="10">
        <v>423535</v>
      </c>
      <c r="F95" s="10">
        <v>1800</v>
      </c>
      <c r="G95" s="10">
        <f t="shared" si="16"/>
        <v>0.42499439243509979</v>
      </c>
      <c r="H95" s="10">
        <f t="shared" si="17"/>
        <v>421735</v>
      </c>
      <c r="I95" s="10">
        <f t="shared" si="18"/>
        <v>99.575005607564904</v>
      </c>
      <c r="J95" s="4"/>
    </row>
    <row r="96" spans="1:10" s="52" customFormat="1" ht="17.100000000000001" hidden="1" customHeight="1" x14ac:dyDescent="0.3">
      <c r="A96" s="4">
        <v>13.3</v>
      </c>
      <c r="B96" s="4" t="s">
        <v>35</v>
      </c>
      <c r="C96" s="57">
        <v>9</v>
      </c>
      <c r="D96" s="57">
        <v>2</v>
      </c>
      <c r="E96" s="10">
        <v>14824657</v>
      </c>
      <c r="F96" s="10">
        <v>28800</v>
      </c>
      <c r="G96" s="10">
        <f t="shared" si="16"/>
        <v>0.19427093658895447</v>
      </c>
      <c r="H96" s="10">
        <f t="shared" si="17"/>
        <v>14795857</v>
      </c>
      <c r="I96" s="10">
        <f t="shared" si="18"/>
        <v>99.80572906341105</v>
      </c>
      <c r="J96" s="4"/>
    </row>
    <row r="97" spans="1:10" s="52" customFormat="1" ht="17.100000000000001" hidden="1" customHeight="1" x14ac:dyDescent="0.3">
      <c r="A97" s="4">
        <v>13.4</v>
      </c>
      <c r="B97" s="4" t="s">
        <v>131</v>
      </c>
      <c r="C97" s="57">
        <v>1</v>
      </c>
      <c r="D97" s="57">
        <v>0</v>
      </c>
      <c r="E97" s="10">
        <v>100835</v>
      </c>
      <c r="F97" s="10">
        <v>0</v>
      </c>
      <c r="G97" s="10">
        <f t="shared" si="16"/>
        <v>0</v>
      </c>
      <c r="H97" s="10">
        <f t="shared" si="17"/>
        <v>100835</v>
      </c>
      <c r="I97" s="10">
        <f t="shared" si="18"/>
        <v>100</v>
      </c>
      <c r="J97" s="4"/>
    </row>
    <row r="98" spans="1:10" ht="17.100000000000001" hidden="1" customHeight="1" x14ac:dyDescent="0.3">
      <c r="A98" s="4">
        <v>13.5</v>
      </c>
      <c r="B98" s="4" t="s">
        <v>63</v>
      </c>
      <c r="C98" s="57">
        <v>3</v>
      </c>
      <c r="D98" s="57">
        <v>0</v>
      </c>
      <c r="E98" s="10">
        <v>414274</v>
      </c>
      <c r="F98" s="10">
        <v>0</v>
      </c>
      <c r="G98" s="10">
        <f t="shared" si="16"/>
        <v>0</v>
      </c>
      <c r="H98" s="10">
        <f t="shared" si="17"/>
        <v>414274</v>
      </c>
      <c r="I98" s="10">
        <f t="shared" si="18"/>
        <v>100</v>
      </c>
      <c r="J98" s="4"/>
    </row>
    <row r="99" spans="1:10" s="52" customFormat="1" ht="17.100000000000001" hidden="1" customHeight="1" x14ac:dyDescent="0.3">
      <c r="A99" s="4">
        <v>13.6</v>
      </c>
      <c r="B99" s="4" t="s">
        <v>64</v>
      </c>
      <c r="C99" s="57">
        <v>1</v>
      </c>
      <c r="D99" s="57">
        <v>0</v>
      </c>
      <c r="E99" s="10">
        <v>56105</v>
      </c>
      <c r="F99" s="10">
        <v>0</v>
      </c>
      <c r="G99" s="10">
        <f t="shared" si="16"/>
        <v>0</v>
      </c>
      <c r="H99" s="10">
        <f t="shared" si="17"/>
        <v>56105</v>
      </c>
      <c r="I99" s="10">
        <f t="shared" si="18"/>
        <v>100</v>
      </c>
      <c r="J99" s="4"/>
    </row>
    <row r="100" spans="1:10" s="52" customFormat="1" ht="17.100000000000001" customHeight="1" x14ac:dyDescent="0.3">
      <c r="A100" s="101" t="s">
        <v>29</v>
      </c>
      <c r="B100" s="102"/>
      <c r="C100" s="70">
        <f>SUM(C93,C90,C86,C74,C67,C64,C51,C48,C36,C22,C14,C11,C7)</f>
        <v>318</v>
      </c>
      <c r="D100" s="70">
        <f t="shared" ref="D100:F100" si="19">SUM(D93,D90,D86,D74,D67,D64,D51,D48,D36,D22,D14,D11,D7)</f>
        <v>46</v>
      </c>
      <c r="E100" s="71">
        <f t="shared" si="19"/>
        <v>563659700</v>
      </c>
      <c r="F100" s="71">
        <f t="shared" si="19"/>
        <v>98905083.939999998</v>
      </c>
      <c r="G100" s="71">
        <f t="shared" ref="G100" si="20">F100*100/E100</f>
        <v>17.546949682583303</v>
      </c>
      <c r="H100" s="71">
        <f t="shared" ref="H100" si="21">E100-F100</f>
        <v>464754616.06</v>
      </c>
      <c r="I100" s="71">
        <f t="shared" ref="I100" si="22">H100*100/E100</f>
        <v>82.453050317416697</v>
      </c>
      <c r="J100" s="72"/>
    </row>
    <row r="101" spans="1:10" ht="17.100000000000001" customHeight="1" x14ac:dyDescent="0.3">
      <c r="A101" s="89" t="s">
        <v>30</v>
      </c>
      <c r="B101" s="89"/>
      <c r="C101" s="89"/>
      <c r="D101" s="89"/>
      <c r="E101" s="89"/>
      <c r="F101" s="89"/>
      <c r="G101" s="89"/>
      <c r="H101" s="89"/>
      <c r="I101" s="89"/>
      <c r="J101" s="89"/>
    </row>
    <row r="102" spans="1:10" x14ac:dyDescent="0.3">
      <c r="F102" s="55"/>
    </row>
    <row r="103" spans="1:10" x14ac:dyDescent="0.3">
      <c r="E103" s="17">
        <v>563659700</v>
      </c>
    </row>
    <row r="104" spans="1:10" x14ac:dyDescent="0.3">
      <c r="E104" s="17">
        <f>E100-E103</f>
        <v>0</v>
      </c>
    </row>
  </sheetData>
  <sortState ref="A94:J96">
    <sortCondition descending="1" ref="G94:G96"/>
  </sortState>
  <mergeCells count="10">
    <mergeCell ref="A101:J101"/>
    <mergeCell ref="A1:J1"/>
    <mergeCell ref="A2:J2"/>
    <mergeCell ref="A3:J3"/>
    <mergeCell ref="A4:A6"/>
    <mergeCell ref="B4:B6"/>
    <mergeCell ref="C4:C6"/>
    <mergeCell ref="H4:H6"/>
    <mergeCell ref="J4:J6"/>
    <mergeCell ref="A100:B100"/>
  </mergeCells>
  <printOptions horizontalCentered="1"/>
  <pageMargins left="0.39370078740157483" right="0.39370078740157483" top="0.98425196850393704" bottom="0.59055118110236227" header="0.51181102362204722" footer="0.51181102362204722"/>
  <pageSetup paperSize="9" scale="8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showGridLines="0" view="pageBreakPreview" zoomScaleNormal="85" zoomScaleSheetLayoutView="100" workbookViewId="0">
      <pane xSplit="1" ySplit="6" topLeftCell="B133" activePane="bottomRight" state="frozen"/>
      <selection pane="topRight" activeCell="B1" sqref="B1"/>
      <selection pane="bottomLeft" activeCell="A7" sqref="A7"/>
      <selection pane="bottomRight" activeCell="D146" sqref="D146"/>
    </sheetView>
  </sheetViews>
  <sheetFormatPr defaultRowHeight="18.75" x14ac:dyDescent="0.3"/>
  <cols>
    <col min="1" max="1" width="7.5" style="58" customWidth="1"/>
    <col min="2" max="2" width="43.5" style="58" customWidth="1"/>
    <col min="3" max="3" width="7.5" style="17" customWidth="1"/>
    <col min="4" max="4" width="12.75" style="17" customWidth="1"/>
    <col min="5" max="5" width="13" style="17" bestFit="1" customWidth="1"/>
    <col min="6" max="6" width="14" style="11" customWidth="1"/>
    <col min="7" max="7" width="11.625" style="11" customWidth="1"/>
    <col min="8" max="8" width="16.875" style="11" customWidth="1"/>
    <col min="9" max="9" width="10.125" style="11" bestFit="1" customWidth="1"/>
    <col min="10" max="10" width="16.25" style="58" customWidth="1"/>
    <col min="11" max="11" width="11.125" style="58" bestFit="1" customWidth="1"/>
    <col min="12" max="12" width="9.625" style="58" bestFit="1" customWidth="1"/>
    <col min="13" max="13" width="10.875" style="58" bestFit="1" customWidth="1"/>
    <col min="14" max="16384" width="9" style="58"/>
  </cols>
  <sheetData>
    <row r="1" spans="1:10" ht="17.100000000000001" customHeight="1" x14ac:dyDescent="0.3">
      <c r="A1" s="90" t="s">
        <v>147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17.100000000000001" customHeight="1" x14ac:dyDescent="0.3">
      <c r="A2" s="90" t="s">
        <v>150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ht="17.100000000000001" customHeight="1" x14ac:dyDescent="0.3">
      <c r="A3" s="90" t="s">
        <v>1</v>
      </c>
      <c r="B3" s="91"/>
      <c r="C3" s="91"/>
      <c r="D3" s="91"/>
      <c r="E3" s="91"/>
      <c r="F3" s="91"/>
      <c r="G3" s="91"/>
      <c r="H3" s="91"/>
      <c r="I3" s="91"/>
      <c r="J3" s="91"/>
    </row>
    <row r="4" spans="1:10" ht="17.100000000000001" customHeight="1" x14ac:dyDescent="0.3">
      <c r="A4" s="92" t="s">
        <v>2</v>
      </c>
      <c r="B4" s="92" t="s">
        <v>3</v>
      </c>
      <c r="C4" s="95" t="s">
        <v>33</v>
      </c>
      <c r="D4" s="59" t="s">
        <v>4</v>
      </c>
      <c r="E4" s="59" t="s">
        <v>7</v>
      </c>
      <c r="F4" s="62" t="s">
        <v>9</v>
      </c>
      <c r="G4" s="62" t="s">
        <v>11</v>
      </c>
      <c r="H4" s="98" t="s">
        <v>31</v>
      </c>
      <c r="I4" s="62" t="s">
        <v>11</v>
      </c>
      <c r="J4" s="92" t="s">
        <v>14</v>
      </c>
    </row>
    <row r="5" spans="1:10" ht="17.100000000000001" customHeight="1" x14ac:dyDescent="0.3">
      <c r="A5" s="93"/>
      <c r="B5" s="93"/>
      <c r="C5" s="96"/>
      <c r="D5" s="60" t="s">
        <v>5</v>
      </c>
      <c r="E5" s="60" t="s">
        <v>8</v>
      </c>
      <c r="F5" s="63" t="s">
        <v>130</v>
      </c>
      <c r="G5" s="63" t="s">
        <v>12</v>
      </c>
      <c r="H5" s="99"/>
      <c r="I5" s="63" t="s">
        <v>32</v>
      </c>
      <c r="J5" s="93"/>
    </row>
    <row r="6" spans="1:10" ht="17.100000000000001" customHeight="1" x14ac:dyDescent="0.3">
      <c r="A6" s="94"/>
      <c r="B6" s="94"/>
      <c r="C6" s="97"/>
      <c r="D6" s="61" t="s">
        <v>6</v>
      </c>
      <c r="E6" s="61"/>
      <c r="F6" s="64"/>
      <c r="G6" s="64"/>
      <c r="H6" s="100"/>
      <c r="I6" s="64"/>
      <c r="J6" s="94"/>
    </row>
    <row r="7" spans="1:10" s="52" customFormat="1" x14ac:dyDescent="0.3">
      <c r="A7" s="68">
        <v>1</v>
      </c>
      <c r="B7" s="67" t="s">
        <v>17</v>
      </c>
      <c r="C7" s="68">
        <f>SUM(C8:C13)</f>
        <v>27</v>
      </c>
      <c r="D7" s="68">
        <f t="shared" ref="D7:F7" si="0">SUM(D8:D13)</f>
        <v>7</v>
      </c>
      <c r="E7" s="69">
        <f t="shared" si="0"/>
        <v>6485940</v>
      </c>
      <c r="F7" s="69">
        <f t="shared" si="0"/>
        <v>1509102.23</v>
      </c>
      <c r="G7" s="69">
        <f t="shared" ref="G7:G18" si="1">F7*100/E7</f>
        <v>23.267286314705348</v>
      </c>
      <c r="H7" s="69">
        <f t="shared" ref="H7:H18" si="2">E7-F7</f>
        <v>4976837.7699999996</v>
      </c>
      <c r="I7" s="69">
        <f t="shared" ref="I7:I18" si="3">H7*100/E7</f>
        <v>76.732713685294641</v>
      </c>
      <c r="J7" s="67"/>
    </row>
    <row r="8" spans="1:10" s="52" customFormat="1" ht="17.100000000000001" customHeight="1" x14ac:dyDescent="0.3">
      <c r="A8" s="4">
        <v>1.1000000000000001</v>
      </c>
      <c r="B8" s="4" t="s">
        <v>94</v>
      </c>
      <c r="C8" s="57">
        <v>10</v>
      </c>
      <c r="D8" s="57">
        <v>4</v>
      </c>
      <c r="E8" s="10">
        <v>2822900</v>
      </c>
      <c r="F8" s="10">
        <v>1136848</v>
      </c>
      <c r="G8" s="10">
        <f t="shared" si="1"/>
        <v>40.272344043359666</v>
      </c>
      <c r="H8" s="10">
        <f t="shared" si="2"/>
        <v>1686052</v>
      </c>
      <c r="I8" s="10">
        <f t="shared" si="3"/>
        <v>59.727655956640334</v>
      </c>
      <c r="J8" s="4"/>
    </row>
    <row r="9" spans="1:10" s="56" customFormat="1" ht="17.100000000000001" customHeight="1" x14ac:dyDescent="0.3">
      <c r="A9" s="4">
        <v>1.2</v>
      </c>
      <c r="B9" s="4" t="s">
        <v>35</v>
      </c>
      <c r="C9" s="57">
        <v>2</v>
      </c>
      <c r="D9" s="57">
        <v>1</v>
      </c>
      <c r="E9" s="10">
        <v>1467965</v>
      </c>
      <c r="F9" s="10">
        <f>300844.88+32000+1902</f>
        <v>334746.88</v>
      </c>
      <c r="G9" s="10">
        <f t="shared" si="1"/>
        <v>22.803464660260975</v>
      </c>
      <c r="H9" s="10">
        <f t="shared" si="2"/>
        <v>1133218.1200000001</v>
      </c>
      <c r="I9" s="10">
        <f t="shared" si="3"/>
        <v>77.196535339739043</v>
      </c>
      <c r="J9" s="4"/>
    </row>
    <row r="10" spans="1:10" ht="17.100000000000001" customHeight="1" x14ac:dyDescent="0.3">
      <c r="A10" s="4">
        <v>1.3</v>
      </c>
      <c r="B10" s="4" t="s">
        <v>95</v>
      </c>
      <c r="C10" s="57">
        <v>6</v>
      </c>
      <c r="D10" s="57">
        <v>2</v>
      </c>
      <c r="E10" s="10">
        <v>602275</v>
      </c>
      <c r="F10" s="10">
        <v>37507.35</v>
      </c>
      <c r="G10" s="10">
        <f t="shared" si="1"/>
        <v>6.2276119712755804</v>
      </c>
      <c r="H10" s="10">
        <f t="shared" si="2"/>
        <v>564767.65</v>
      </c>
      <c r="I10" s="10">
        <f t="shared" si="3"/>
        <v>93.772388028724421</v>
      </c>
      <c r="J10" s="4"/>
    </row>
    <row r="11" spans="1:10" ht="17.100000000000001" customHeight="1" x14ac:dyDescent="0.3">
      <c r="A11" s="4">
        <v>1.4</v>
      </c>
      <c r="B11" s="4" t="s">
        <v>93</v>
      </c>
      <c r="C11" s="57">
        <v>4</v>
      </c>
      <c r="D11" s="57">
        <v>0</v>
      </c>
      <c r="E11" s="10">
        <v>120000</v>
      </c>
      <c r="F11" s="10">
        <v>0</v>
      </c>
      <c r="G11" s="10">
        <f t="shared" si="1"/>
        <v>0</v>
      </c>
      <c r="H11" s="10">
        <f t="shared" si="2"/>
        <v>120000</v>
      </c>
      <c r="I11" s="10">
        <f t="shared" si="3"/>
        <v>100</v>
      </c>
      <c r="J11" s="4"/>
    </row>
    <row r="12" spans="1:10" s="52" customFormat="1" ht="17.100000000000001" customHeight="1" x14ac:dyDescent="0.3">
      <c r="A12" s="4">
        <v>1.5</v>
      </c>
      <c r="B12" s="4" t="s">
        <v>96</v>
      </c>
      <c r="C12" s="57">
        <v>2</v>
      </c>
      <c r="D12" s="57">
        <v>0</v>
      </c>
      <c r="E12" s="10">
        <v>1227500</v>
      </c>
      <c r="F12" s="10">
        <v>0</v>
      </c>
      <c r="G12" s="10">
        <f t="shared" si="1"/>
        <v>0</v>
      </c>
      <c r="H12" s="10">
        <f t="shared" si="2"/>
        <v>1227500</v>
      </c>
      <c r="I12" s="10">
        <f t="shared" si="3"/>
        <v>100</v>
      </c>
      <c r="J12" s="4"/>
    </row>
    <row r="13" spans="1:10" s="52" customFormat="1" ht="17.100000000000001" customHeight="1" x14ac:dyDescent="0.3">
      <c r="A13" s="4">
        <v>1.6</v>
      </c>
      <c r="B13" s="4" t="s">
        <v>97</v>
      </c>
      <c r="C13" s="57">
        <v>3</v>
      </c>
      <c r="D13" s="57">
        <v>0</v>
      </c>
      <c r="E13" s="10">
        <v>245300</v>
      </c>
      <c r="F13" s="10">
        <v>0</v>
      </c>
      <c r="G13" s="10">
        <f t="shared" si="1"/>
        <v>0</v>
      </c>
      <c r="H13" s="10">
        <f t="shared" si="2"/>
        <v>245300</v>
      </c>
      <c r="I13" s="10">
        <f t="shared" si="3"/>
        <v>100</v>
      </c>
      <c r="J13" s="4"/>
    </row>
    <row r="14" spans="1:10" s="52" customFormat="1" ht="16.5" customHeight="1" x14ac:dyDescent="0.3">
      <c r="A14" s="68">
        <v>2</v>
      </c>
      <c r="B14" s="67" t="s">
        <v>27</v>
      </c>
      <c r="C14" s="68">
        <f>SUM(C15:C18)</f>
        <v>16</v>
      </c>
      <c r="D14" s="68">
        <f t="shared" ref="D14:F14" si="4">SUM(D15:D18)</f>
        <v>9</v>
      </c>
      <c r="E14" s="69">
        <f t="shared" si="4"/>
        <v>8229014</v>
      </c>
      <c r="F14" s="69">
        <f t="shared" si="4"/>
        <v>1206218.6100000001</v>
      </c>
      <c r="G14" s="69">
        <f t="shared" si="1"/>
        <v>14.658118335927004</v>
      </c>
      <c r="H14" s="69">
        <f t="shared" si="2"/>
        <v>7022795.3899999997</v>
      </c>
      <c r="I14" s="69">
        <f t="shared" si="3"/>
        <v>85.341881664073</v>
      </c>
      <c r="J14" s="67"/>
    </row>
    <row r="15" spans="1:10" s="52" customFormat="1" ht="17.100000000000001" customHeight="1" x14ac:dyDescent="0.3">
      <c r="A15" s="4">
        <v>2.1</v>
      </c>
      <c r="B15" s="4" t="s">
        <v>39</v>
      </c>
      <c r="C15" s="57">
        <v>4</v>
      </c>
      <c r="D15" s="57">
        <v>2</v>
      </c>
      <c r="E15" s="10">
        <v>692750</v>
      </c>
      <c r="F15" s="10">
        <v>164995</v>
      </c>
      <c r="G15" s="10">
        <f t="shared" si="1"/>
        <v>23.817394442439554</v>
      </c>
      <c r="H15" s="10">
        <f t="shared" si="2"/>
        <v>527755</v>
      </c>
      <c r="I15" s="10">
        <f t="shared" si="3"/>
        <v>76.18260555756045</v>
      </c>
      <c r="J15" s="4"/>
    </row>
    <row r="16" spans="1:10" s="52" customFormat="1" ht="17.100000000000001" customHeight="1" x14ac:dyDescent="0.3">
      <c r="A16" s="4">
        <v>2.2000000000000002</v>
      </c>
      <c r="B16" s="4" t="s">
        <v>38</v>
      </c>
      <c r="C16" s="57">
        <v>6</v>
      </c>
      <c r="D16" s="57">
        <v>3</v>
      </c>
      <c r="E16" s="10">
        <v>5429100</v>
      </c>
      <c r="F16" s="10">
        <v>811200</v>
      </c>
      <c r="G16" s="10">
        <f t="shared" si="1"/>
        <v>14.941703044703543</v>
      </c>
      <c r="H16" s="10">
        <f t="shared" si="2"/>
        <v>4617900</v>
      </c>
      <c r="I16" s="10">
        <f t="shared" si="3"/>
        <v>85.058296955296456</v>
      </c>
      <c r="J16" s="4"/>
    </row>
    <row r="17" spans="1:10" ht="17.100000000000001" customHeight="1" x14ac:dyDescent="0.3">
      <c r="A17" s="4">
        <v>2.2999999999999998</v>
      </c>
      <c r="B17" s="4" t="s">
        <v>35</v>
      </c>
      <c r="C17" s="57">
        <v>4</v>
      </c>
      <c r="D17" s="57">
        <v>2</v>
      </c>
      <c r="E17" s="10">
        <v>957290</v>
      </c>
      <c r="F17" s="10">
        <v>112982.33</v>
      </c>
      <c r="G17" s="10">
        <f t="shared" si="1"/>
        <v>11.802309644935182</v>
      </c>
      <c r="H17" s="10">
        <f t="shared" si="2"/>
        <v>844307.67</v>
      </c>
      <c r="I17" s="10">
        <f t="shared" si="3"/>
        <v>88.197690355064822</v>
      </c>
      <c r="J17" s="4"/>
    </row>
    <row r="18" spans="1:10" ht="17.100000000000001" customHeight="1" x14ac:dyDescent="0.3">
      <c r="A18" s="4">
        <v>2.4</v>
      </c>
      <c r="B18" s="4" t="s">
        <v>98</v>
      </c>
      <c r="C18" s="57">
        <v>2</v>
      </c>
      <c r="D18" s="57">
        <v>2</v>
      </c>
      <c r="E18" s="10">
        <v>1149874</v>
      </c>
      <c r="F18" s="10">
        <v>117041.28</v>
      </c>
      <c r="G18" s="10">
        <f t="shared" si="1"/>
        <v>10.178617831171067</v>
      </c>
      <c r="H18" s="10">
        <f t="shared" si="2"/>
        <v>1032832.72</v>
      </c>
      <c r="I18" s="10">
        <f t="shared" si="3"/>
        <v>89.821382168828933</v>
      </c>
      <c r="J18" s="4"/>
    </row>
    <row r="19" spans="1:10" s="52" customFormat="1" ht="17.100000000000001" customHeight="1" x14ac:dyDescent="0.3">
      <c r="A19" s="68">
        <v>3</v>
      </c>
      <c r="B19" s="67" t="s">
        <v>28</v>
      </c>
      <c r="C19" s="68">
        <f>SUM(C20:C23)</f>
        <v>30</v>
      </c>
      <c r="D19" s="68">
        <f t="shared" ref="D19:F19" si="5">SUM(D20:D23)</f>
        <v>7</v>
      </c>
      <c r="E19" s="69">
        <f t="shared" si="5"/>
        <v>25554693</v>
      </c>
      <c r="F19" s="69">
        <f t="shared" si="5"/>
        <v>4210058.93</v>
      </c>
      <c r="G19" s="69">
        <f t="shared" ref="G19" si="6">F19*100/E19</f>
        <v>16.474699696059741</v>
      </c>
      <c r="H19" s="69">
        <f t="shared" ref="H19" si="7">E19-F19</f>
        <v>21344634.07</v>
      </c>
      <c r="I19" s="69">
        <f t="shared" ref="I19" si="8">H19*100/E19</f>
        <v>83.525300303940256</v>
      </c>
      <c r="J19" s="67"/>
    </row>
    <row r="20" spans="1:10" s="52" customFormat="1" x14ac:dyDescent="0.3">
      <c r="A20" s="4">
        <v>3.1</v>
      </c>
      <c r="B20" s="4" t="s">
        <v>35</v>
      </c>
      <c r="C20" s="57">
        <v>7</v>
      </c>
      <c r="D20" s="57">
        <v>3</v>
      </c>
      <c r="E20" s="10">
        <v>17435728</v>
      </c>
      <c r="F20" s="10">
        <f>3224409.05+37560+2179+633120+22588</f>
        <v>3919856.05</v>
      </c>
      <c r="G20" s="10">
        <f t="shared" ref="G20:G38" si="9">F20*100/E20</f>
        <v>22.481745815259334</v>
      </c>
      <c r="H20" s="10">
        <f t="shared" ref="H20:H38" si="10">E20-F20</f>
        <v>13515871.949999999</v>
      </c>
      <c r="I20" s="10">
        <f t="shared" ref="I20:I38" si="11">H20*100/E20</f>
        <v>77.51825418474067</v>
      </c>
      <c r="J20" s="4"/>
    </row>
    <row r="21" spans="1:10" x14ac:dyDescent="0.3">
      <c r="A21" s="4">
        <v>3.2</v>
      </c>
      <c r="B21" s="4" t="s">
        <v>112</v>
      </c>
      <c r="C21" s="57">
        <v>6</v>
      </c>
      <c r="D21" s="57">
        <v>2</v>
      </c>
      <c r="E21" s="10">
        <v>4358965</v>
      </c>
      <c r="F21" s="10">
        <f>245075.88+9730+562</f>
        <v>255367.88</v>
      </c>
      <c r="G21" s="10">
        <f t="shared" si="9"/>
        <v>5.8584521784414418</v>
      </c>
      <c r="H21" s="10">
        <f t="shared" si="10"/>
        <v>4103597.12</v>
      </c>
      <c r="I21" s="10">
        <f t="shared" si="11"/>
        <v>94.141547821558561</v>
      </c>
      <c r="J21" s="4"/>
    </row>
    <row r="22" spans="1:10" x14ac:dyDescent="0.3">
      <c r="A22" s="4">
        <v>3.3</v>
      </c>
      <c r="B22" s="4" t="s">
        <v>92</v>
      </c>
      <c r="C22" s="57">
        <v>7</v>
      </c>
      <c r="D22" s="57">
        <v>1</v>
      </c>
      <c r="E22" s="10">
        <v>2260000</v>
      </c>
      <c r="F22" s="10">
        <v>26795</v>
      </c>
      <c r="G22" s="10">
        <f t="shared" si="9"/>
        <v>1.1856194690265487</v>
      </c>
      <c r="H22" s="10">
        <f t="shared" si="10"/>
        <v>2233205</v>
      </c>
      <c r="I22" s="10">
        <f t="shared" si="11"/>
        <v>98.814380530973452</v>
      </c>
      <c r="J22" s="4"/>
    </row>
    <row r="23" spans="1:10" x14ac:dyDescent="0.3">
      <c r="A23" s="4">
        <v>3.4</v>
      </c>
      <c r="B23" s="4" t="s">
        <v>49</v>
      </c>
      <c r="C23" s="57">
        <v>10</v>
      </c>
      <c r="D23" s="57">
        <v>1</v>
      </c>
      <c r="E23" s="10">
        <v>1500000</v>
      </c>
      <c r="F23" s="10">
        <v>8040</v>
      </c>
      <c r="G23" s="10">
        <f t="shared" si="9"/>
        <v>0.53600000000000003</v>
      </c>
      <c r="H23" s="10">
        <f t="shared" si="10"/>
        <v>1491960</v>
      </c>
      <c r="I23" s="10">
        <f t="shared" si="11"/>
        <v>99.463999999999999</v>
      </c>
      <c r="J23" s="4"/>
    </row>
    <row r="24" spans="1:10" s="52" customFormat="1" ht="17.100000000000001" customHeight="1" x14ac:dyDescent="0.3">
      <c r="A24" s="68">
        <v>4</v>
      </c>
      <c r="B24" s="67" t="s">
        <v>19</v>
      </c>
      <c r="C24" s="68">
        <f>SUM(C25:C34)</f>
        <v>14</v>
      </c>
      <c r="D24" s="68">
        <f t="shared" ref="D24:E24" si="12">SUM(D25:D34)</f>
        <v>5</v>
      </c>
      <c r="E24" s="69">
        <f t="shared" si="12"/>
        <v>2889671</v>
      </c>
      <c r="F24" s="69">
        <f>SUM(F25:F34)</f>
        <v>318350.99</v>
      </c>
      <c r="G24" s="69">
        <f t="shared" si="9"/>
        <v>11.016859358729766</v>
      </c>
      <c r="H24" s="69">
        <f t="shared" si="10"/>
        <v>2571320.0099999998</v>
      </c>
      <c r="I24" s="69">
        <f t="shared" si="11"/>
        <v>88.983140641270225</v>
      </c>
      <c r="J24" s="67"/>
    </row>
    <row r="25" spans="1:10" s="52" customFormat="1" ht="17.100000000000001" customHeight="1" x14ac:dyDescent="0.3">
      <c r="A25" s="4">
        <v>4.0999999999999996</v>
      </c>
      <c r="B25" s="4" t="s">
        <v>139</v>
      </c>
      <c r="C25" s="57">
        <v>1</v>
      </c>
      <c r="D25" s="57">
        <v>1</v>
      </c>
      <c r="E25" s="10">
        <v>304495</v>
      </c>
      <c r="F25" s="10">
        <v>74687</v>
      </c>
      <c r="G25" s="10">
        <f t="shared" si="9"/>
        <v>24.528153171644856</v>
      </c>
      <c r="H25" s="10">
        <f t="shared" si="10"/>
        <v>229808</v>
      </c>
      <c r="I25" s="10">
        <f t="shared" si="11"/>
        <v>75.47184682835514</v>
      </c>
      <c r="J25" s="4"/>
    </row>
    <row r="26" spans="1:10" s="52" customFormat="1" ht="17.100000000000001" customHeight="1" x14ac:dyDescent="0.3">
      <c r="A26" s="4">
        <v>4.2</v>
      </c>
      <c r="B26" s="4" t="s">
        <v>83</v>
      </c>
      <c r="C26" s="57">
        <v>1</v>
      </c>
      <c r="D26" s="57">
        <v>1</v>
      </c>
      <c r="E26" s="10">
        <v>192777</v>
      </c>
      <c r="F26" s="10">
        <v>38679.25</v>
      </c>
      <c r="G26" s="10">
        <f t="shared" si="9"/>
        <v>20.064245215974935</v>
      </c>
      <c r="H26" s="10">
        <f t="shared" si="10"/>
        <v>154097.75</v>
      </c>
      <c r="I26" s="10">
        <f t="shared" si="11"/>
        <v>79.935754784025065</v>
      </c>
      <c r="J26" s="4"/>
    </row>
    <row r="27" spans="1:10" ht="17.100000000000001" customHeight="1" x14ac:dyDescent="0.3">
      <c r="A27" s="4">
        <v>4.3</v>
      </c>
      <c r="B27" s="4" t="s">
        <v>82</v>
      </c>
      <c r="C27" s="57">
        <v>1</v>
      </c>
      <c r="D27" s="57">
        <v>1</v>
      </c>
      <c r="E27" s="10">
        <v>183745</v>
      </c>
      <c r="F27" s="10">
        <v>35210</v>
      </c>
      <c r="G27" s="10">
        <f t="shared" si="9"/>
        <v>19.162426188467713</v>
      </c>
      <c r="H27" s="10">
        <f t="shared" si="10"/>
        <v>148535</v>
      </c>
      <c r="I27" s="10">
        <f t="shared" si="11"/>
        <v>80.83757381153228</v>
      </c>
      <c r="J27" s="4"/>
    </row>
    <row r="28" spans="1:10" s="52" customFormat="1" ht="17.100000000000001" customHeight="1" x14ac:dyDescent="0.3">
      <c r="A28" s="4">
        <v>4.4000000000000004</v>
      </c>
      <c r="B28" s="4" t="s">
        <v>35</v>
      </c>
      <c r="C28" s="57">
        <v>5</v>
      </c>
      <c r="D28" s="57">
        <v>1</v>
      </c>
      <c r="E28" s="10">
        <v>1276712</v>
      </c>
      <c r="F28" s="10">
        <f>133745.74+24720+1461</f>
        <v>159926.74</v>
      </c>
      <c r="G28" s="10">
        <f t="shared" si="9"/>
        <v>12.526453890932332</v>
      </c>
      <c r="H28" s="10">
        <f t="shared" si="10"/>
        <v>1116785.26</v>
      </c>
      <c r="I28" s="10">
        <f t="shared" si="11"/>
        <v>87.473546109067669</v>
      </c>
      <c r="J28" s="4"/>
    </row>
    <row r="29" spans="1:10" ht="17.100000000000001" customHeight="1" x14ac:dyDescent="0.3">
      <c r="A29" s="4">
        <v>4.5</v>
      </c>
      <c r="B29" s="4" t="s">
        <v>140</v>
      </c>
      <c r="C29" s="57">
        <v>1</v>
      </c>
      <c r="D29" s="57">
        <v>1</v>
      </c>
      <c r="E29" s="10">
        <v>121293</v>
      </c>
      <c r="F29" s="10">
        <v>9848</v>
      </c>
      <c r="G29" s="10">
        <f t="shared" si="9"/>
        <v>8.1191824754932274</v>
      </c>
      <c r="H29" s="10">
        <f t="shared" si="10"/>
        <v>111445</v>
      </c>
      <c r="I29" s="10">
        <f t="shared" si="11"/>
        <v>91.880817524506767</v>
      </c>
      <c r="J29" s="4"/>
    </row>
    <row r="30" spans="1:10" ht="17.100000000000001" customHeight="1" x14ac:dyDescent="0.3">
      <c r="A30" s="4">
        <v>4.5999999999999996</v>
      </c>
      <c r="B30" s="4" t="s">
        <v>81</v>
      </c>
      <c r="C30" s="57">
        <v>1</v>
      </c>
      <c r="D30" s="57">
        <v>0</v>
      </c>
      <c r="E30" s="10">
        <v>94536</v>
      </c>
      <c r="F30" s="10">
        <v>0</v>
      </c>
      <c r="G30" s="10">
        <f t="shared" si="9"/>
        <v>0</v>
      </c>
      <c r="H30" s="10">
        <f t="shared" si="10"/>
        <v>94536</v>
      </c>
      <c r="I30" s="10">
        <f t="shared" si="11"/>
        <v>100</v>
      </c>
      <c r="J30" s="4"/>
    </row>
    <row r="31" spans="1:10" ht="17.100000000000001" customHeight="1" x14ac:dyDescent="0.3">
      <c r="A31" s="4">
        <v>4.7</v>
      </c>
      <c r="B31" s="4" t="s">
        <v>138</v>
      </c>
      <c r="C31" s="57">
        <v>1</v>
      </c>
      <c r="D31" s="57">
        <v>0</v>
      </c>
      <c r="E31" s="10">
        <v>287183</v>
      </c>
      <c r="F31" s="10">
        <v>0</v>
      </c>
      <c r="G31" s="10">
        <f t="shared" si="9"/>
        <v>0</v>
      </c>
      <c r="H31" s="10">
        <f t="shared" si="10"/>
        <v>287183</v>
      </c>
      <c r="I31" s="10">
        <f t="shared" si="11"/>
        <v>100</v>
      </c>
      <c r="J31" s="4"/>
    </row>
    <row r="32" spans="1:10" s="52" customFormat="1" x14ac:dyDescent="0.3">
      <c r="A32" s="4">
        <v>4.8</v>
      </c>
      <c r="B32" s="4" t="s">
        <v>113</v>
      </c>
      <c r="C32" s="57">
        <v>1</v>
      </c>
      <c r="D32" s="57">
        <v>0</v>
      </c>
      <c r="E32" s="10">
        <v>122686</v>
      </c>
      <c r="F32" s="10">
        <v>0</v>
      </c>
      <c r="G32" s="10">
        <f t="shared" si="9"/>
        <v>0</v>
      </c>
      <c r="H32" s="10">
        <f t="shared" si="10"/>
        <v>122686</v>
      </c>
      <c r="I32" s="10">
        <f t="shared" si="11"/>
        <v>100</v>
      </c>
      <c r="J32" s="4"/>
    </row>
    <row r="33" spans="1:10" x14ac:dyDescent="0.3">
      <c r="A33" s="4">
        <v>4.9000000000000004</v>
      </c>
      <c r="B33" s="4" t="s">
        <v>51</v>
      </c>
      <c r="C33" s="57">
        <v>1</v>
      </c>
      <c r="D33" s="57">
        <v>0</v>
      </c>
      <c r="E33" s="10">
        <v>75000</v>
      </c>
      <c r="F33" s="10">
        <v>0</v>
      </c>
      <c r="G33" s="10">
        <f t="shared" si="9"/>
        <v>0</v>
      </c>
      <c r="H33" s="10">
        <f t="shared" si="10"/>
        <v>75000</v>
      </c>
      <c r="I33" s="10">
        <f t="shared" si="11"/>
        <v>100</v>
      </c>
      <c r="J33" s="4"/>
    </row>
    <row r="34" spans="1:10" s="52" customFormat="1" x14ac:dyDescent="0.3">
      <c r="A34" s="65">
        <v>4.0999999999999996</v>
      </c>
      <c r="B34" s="4" t="s">
        <v>84</v>
      </c>
      <c r="C34" s="57">
        <v>1</v>
      </c>
      <c r="D34" s="57">
        <v>0</v>
      </c>
      <c r="E34" s="10">
        <v>231244</v>
      </c>
      <c r="F34" s="10">
        <v>0</v>
      </c>
      <c r="G34" s="10">
        <f t="shared" si="9"/>
        <v>0</v>
      </c>
      <c r="H34" s="10">
        <f t="shared" si="10"/>
        <v>231244</v>
      </c>
      <c r="I34" s="10">
        <f t="shared" si="11"/>
        <v>100</v>
      </c>
      <c r="J34" s="4"/>
    </row>
    <row r="35" spans="1:10" s="52" customFormat="1" ht="17.100000000000001" customHeight="1" x14ac:dyDescent="0.3">
      <c r="A35" s="68">
        <v>5</v>
      </c>
      <c r="B35" s="67" t="s">
        <v>25</v>
      </c>
      <c r="C35" s="68">
        <f>SUM(C36:C38)</f>
        <v>8</v>
      </c>
      <c r="D35" s="68">
        <f t="shared" ref="D35:F35" si="13">SUM(D36:D38)</f>
        <v>3</v>
      </c>
      <c r="E35" s="69">
        <f t="shared" si="13"/>
        <v>2720650</v>
      </c>
      <c r="F35" s="69">
        <f t="shared" si="13"/>
        <v>327920.14</v>
      </c>
      <c r="G35" s="69">
        <f t="shared" si="9"/>
        <v>12.053007185782809</v>
      </c>
      <c r="H35" s="69">
        <f t="shared" si="10"/>
        <v>2392729.86</v>
      </c>
      <c r="I35" s="69">
        <f t="shared" si="11"/>
        <v>87.946992814217197</v>
      </c>
      <c r="J35" s="67"/>
    </row>
    <row r="36" spans="1:10" x14ac:dyDescent="0.3">
      <c r="A36" s="4">
        <v>5.0999999999999996</v>
      </c>
      <c r="B36" s="4" t="s">
        <v>35</v>
      </c>
      <c r="C36" s="57">
        <v>4</v>
      </c>
      <c r="D36" s="57">
        <v>2</v>
      </c>
      <c r="E36" s="10">
        <v>2148850</v>
      </c>
      <c r="F36" s="10">
        <f>257376.14+56340+3268</f>
        <v>316984.14</v>
      </c>
      <c r="G36" s="10">
        <f t="shared" si="9"/>
        <v>14.751338622984386</v>
      </c>
      <c r="H36" s="10">
        <f t="shared" si="10"/>
        <v>1831865.8599999999</v>
      </c>
      <c r="I36" s="10">
        <f t="shared" si="11"/>
        <v>85.248661377015608</v>
      </c>
      <c r="J36" s="4"/>
    </row>
    <row r="37" spans="1:10" x14ac:dyDescent="0.3">
      <c r="A37" s="4">
        <v>5.2</v>
      </c>
      <c r="B37" s="4" t="s">
        <v>110</v>
      </c>
      <c r="C37" s="57">
        <v>3</v>
      </c>
      <c r="D37" s="57">
        <v>1</v>
      </c>
      <c r="E37" s="10">
        <v>528300</v>
      </c>
      <c r="F37" s="10">
        <v>10936</v>
      </c>
      <c r="G37" s="10">
        <f t="shared" si="9"/>
        <v>2.0700359644141586</v>
      </c>
      <c r="H37" s="10">
        <f t="shared" si="10"/>
        <v>517364</v>
      </c>
      <c r="I37" s="10">
        <f t="shared" si="11"/>
        <v>97.92996403558584</v>
      </c>
      <c r="J37" s="4"/>
    </row>
    <row r="38" spans="1:10" s="52" customFormat="1" ht="17.100000000000001" customHeight="1" x14ac:dyDescent="0.3">
      <c r="A38" s="4">
        <v>5.3</v>
      </c>
      <c r="B38" s="4" t="s">
        <v>111</v>
      </c>
      <c r="C38" s="57">
        <v>1</v>
      </c>
      <c r="D38" s="57">
        <v>0</v>
      </c>
      <c r="E38" s="10">
        <v>43500</v>
      </c>
      <c r="F38" s="10">
        <v>0</v>
      </c>
      <c r="G38" s="10">
        <f t="shared" si="9"/>
        <v>0</v>
      </c>
      <c r="H38" s="10">
        <f t="shared" si="10"/>
        <v>43500</v>
      </c>
      <c r="I38" s="10">
        <f t="shared" si="11"/>
        <v>100</v>
      </c>
      <c r="J38" s="4"/>
    </row>
    <row r="39" spans="1:10" s="52" customFormat="1" ht="17.100000000000001" customHeight="1" x14ac:dyDescent="0.3">
      <c r="A39" s="68">
        <v>6</v>
      </c>
      <c r="B39" s="67" t="s">
        <v>15</v>
      </c>
      <c r="C39" s="68">
        <f>SUM(C40:C52)</f>
        <v>58</v>
      </c>
      <c r="D39" s="68">
        <f t="shared" ref="D39:F39" si="14">SUM(D40:D52)</f>
        <v>12</v>
      </c>
      <c r="E39" s="69">
        <f t="shared" si="14"/>
        <v>65333837</v>
      </c>
      <c r="F39" s="69">
        <f t="shared" si="14"/>
        <v>7770381.79</v>
      </c>
      <c r="G39" s="69">
        <f t="shared" ref="G39:G109" si="15">F39*100/E39</f>
        <v>11.89334982728781</v>
      </c>
      <c r="H39" s="69">
        <f t="shared" ref="H39:H109" si="16">E39-F39</f>
        <v>57563455.210000001</v>
      </c>
      <c r="I39" s="69">
        <f t="shared" ref="I39:I109" si="17">H39*100/E39</f>
        <v>88.106650172712193</v>
      </c>
      <c r="J39" s="67"/>
    </row>
    <row r="40" spans="1:10" s="52" customFormat="1" ht="17.100000000000001" customHeight="1" x14ac:dyDescent="0.3">
      <c r="A40" s="4">
        <v>6.1</v>
      </c>
      <c r="B40" s="4" t="s">
        <v>57</v>
      </c>
      <c r="C40" s="57">
        <v>2</v>
      </c>
      <c r="D40" s="57">
        <v>1</v>
      </c>
      <c r="E40" s="10">
        <v>5017990</v>
      </c>
      <c r="F40" s="10">
        <v>981018</v>
      </c>
      <c r="G40" s="10">
        <f t="shared" ref="G40:G71" si="18">F40*100/E40</f>
        <v>19.550019031524574</v>
      </c>
      <c r="H40" s="10">
        <f t="shared" ref="H40:H71" si="19">E40-F40</f>
        <v>4036972</v>
      </c>
      <c r="I40" s="10">
        <f t="shared" ref="I40:I71" si="20">H40*100/E40</f>
        <v>80.44998096847543</v>
      </c>
      <c r="J40" s="4"/>
    </row>
    <row r="41" spans="1:10" s="52" customFormat="1" ht="17.100000000000001" customHeight="1" x14ac:dyDescent="0.3">
      <c r="A41" s="4">
        <v>6.2</v>
      </c>
      <c r="B41" s="4" t="s">
        <v>54</v>
      </c>
      <c r="C41" s="57">
        <v>4</v>
      </c>
      <c r="D41" s="57">
        <v>1</v>
      </c>
      <c r="E41" s="10">
        <v>24722966</v>
      </c>
      <c r="F41" s="10">
        <f>3226872+1124040+64246+337720</f>
        <v>4752878</v>
      </c>
      <c r="G41" s="10">
        <f t="shared" si="18"/>
        <v>19.224546116351899</v>
      </c>
      <c r="H41" s="10">
        <f t="shared" si="19"/>
        <v>19970088</v>
      </c>
      <c r="I41" s="10">
        <f t="shared" si="20"/>
        <v>80.775453883648098</v>
      </c>
      <c r="J41" s="4"/>
    </row>
    <row r="42" spans="1:10" ht="17.100000000000001" customHeight="1" x14ac:dyDescent="0.3">
      <c r="A42" s="4">
        <v>6.3</v>
      </c>
      <c r="B42" s="4" t="s">
        <v>53</v>
      </c>
      <c r="C42" s="57">
        <v>6</v>
      </c>
      <c r="D42" s="57">
        <v>1</v>
      </c>
      <c r="E42" s="10">
        <v>400000</v>
      </c>
      <c r="F42" s="10">
        <v>35164</v>
      </c>
      <c r="G42" s="10">
        <f t="shared" si="18"/>
        <v>8.7910000000000004</v>
      </c>
      <c r="H42" s="10">
        <f t="shared" si="19"/>
        <v>364836</v>
      </c>
      <c r="I42" s="10">
        <f t="shared" si="20"/>
        <v>91.209000000000003</v>
      </c>
      <c r="J42" s="4"/>
    </row>
    <row r="43" spans="1:10" s="52" customFormat="1" ht="17.100000000000001" customHeight="1" x14ac:dyDescent="0.3">
      <c r="A43" s="4">
        <v>6.4</v>
      </c>
      <c r="B43" s="4" t="s">
        <v>106</v>
      </c>
      <c r="C43" s="57">
        <v>2</v>
      </c>
      <c r="D43" s="57">
        <v>2</v>
      </c>
      <c r="E43" s="10">
        <v>20982917</v>
      </c>
      <c r="F43" s="10">
        <v>1541510.79</v>
      </c>
      <c r="G43" s="10">
        <f t="shared" si="18"/>
        <v>7.3465037773346769</v>
      </c>
      <c r="H43" s="10">
        <f t="shared" si="19"/>
        <v>19441406.210000001</v>
      </c>
      <c r="I43" s="10">
        <f t="shared" si="20"/>
        <v>92.653496222665325</v>
      </c>
      <c r="J43" s="4"/>
    </row>
    <row r="44" spans="1:10" s="52" customFormat="1" ht="17.100000000000001" customHeight="1" x14ac:dyDescent="0.3">
      <c r="A44" s="4">
        <v>6.5</v>
      </c>
      <c r="B44" s="4" t="s">
        <v>36</v>
      </c>
      <c r="C44" s="57">
        <v>8</v>
      </c>
      <c r="D44" s="57">
        <v>1</v>
      </c>
      <c r="E44" s="10">
        <v>2762400</v>
      </c>
      <c r="F44" s="10">
        <v>175110</v>
      </c>
      <c r="G44" s="10">
        <f t="shared" si="18"/>
        <v>6.339052997393571</v>
      </c>
      <c r="H44" s="10">
        <f t="shared" si="19"/>
        <v>2587290</v>
      </c>
      <c r="I44" s="10">
        <f t="shared" si="20"/>
        <v>93.660947002606434</v>
      </c>
      <c r="J44" s="4"/>
    </row>
    <row r="45" spans="1:10" s="52" customFormat="1" ht="17.100000000000001" customHeight="1" x14ac:dyDescent="0.3">
      <c r="A45" s="4">
        <v>6.6</v>
      </c>
      <c r="B45" s="4" t="s">
        <v>35</v>
      </c>
      <c r="C45" s="57">
        <v>9</v>
      </c>
      <c r="D45" s="57">
        <v>4</v>
      </c>
      <c r="E45" s="10">
        <v>3955710</v>
      </c>
      <c r="F45" s="10">
        <v>171581</v>
      </c>
      <c r="G45" s="10">
        <f t="shared" si="18"/>
        <v>4.3375525506167039</v>
      </c>
      <c r="H45" s="10">
        <f t="shared" si="19"/>
        <v>3784129</v>
      </c>
      <c r="I45" s="10">
        <f t="shared" si="20"/>
        <v>95.662447449383293</v>
      </c>
      <c r="J45" s="4"/>
    </row>
    <row r="46" spans="1:10" s="52" customFormat="1" ht="17.100000000000001" customHeight="1" x14ac:dyDescent="0.3">
      <c r="A46" s="4">
        <v>6.7</v>
      </c>
      <c r="B46" s="4" t="s">
        <v>103</v>
      </c>
      <c r="C46" s="57">
        <v>2</v>
      </c>
      <c r="D46" s="57">
        <v>1</v>
      </c>
      <c r="E46" s="10">
        <v>1858349</v>
      </c>
      <c r="F46" s="10">
        <v>76870</v>
      </c>
      <c r="G46" s="10">
        <f t="shared" si="18"/>
        <v>4.1364673696921299</v>
      </c>
      <c r="H46" s="10">
        <f t="shared" si="19"/>
        <v>1781479</v>
      </c>
      <c r="I46" s="10">
        <f t="shared" si="20"/>
        <v>95.863532630307873</v>
      </c>
      <c r="J46" s="4"/>
    </row>
    <row r="47" spans="1:10" ht="17.100000000000001" customHeight="1" x14ac:dyDescent="0.3">
      <c r="A47" s="4">
        <v>6.8</v>
      </c>
      <c r="B47" s="4" t="s">
        <v>105</v>
      </c>
      <c r="C47" s="57">
        <v>6</v>
      </c>
      <c r="D47" s="57">
        <v>1</v>
      </c>
      <c r="E47" s="10">
        <v>1727700</v>
      </c>
      <c r="F47" s="10">
        <v>36250</v>
      </c>
      <c r="G47" s="10">
        <f t="shared" si="18"/>
        <v>2.0981651907159806</v>
      </c>
      <c r="H47" s="10">
        <f t="shared" si="19"/>
        <v>1691450</v>
      </c>
      <c r="I47" s="10">
        <f t="shared" si="20"/>
        <v>97.901834809284026</v>
      </c>
      <c r="J47" s="4"/>
    </row>
    <row r="48" spans="1:10" s="52" customFormat="1" ht="17.100000000000001" customHeight="1" x14ac:dyDescent="0.3">
      <c r="A48" s="4">
        <v>6.9</v>
      </c>
      <c r="B48" s="4" t="s">
        <v>55</v>
      </c>
      <c r="C48" s="57">
        <v>1</v>
      </c>
      <c r="D48" s="57">
        <v>0</v>
      </c>
      <c r="E48" s="10">
        <v>135820</v>
      </c>
      <c r="F48" s="10">
        <v>0</v>
      </c>
      <c r="G48" s="10">
        <f t="shared" si="18"/>
        <v>0</v>
      </c>
      <c r="H48" s="10">
        <f t="shared" si="19"/>
        <v>135820</v>
      </c>
      <c r="I48" s="10">
        <f t="shared" si="20"/>
        <v>100</v>
      </c>
      <c r="J48" s="4"/>
    </row>
    <row r="49" spans="1:10" s="52" customFormat="1" ht="17.100000000000001" customHeight="1" x14ac:dyDescent="0.3">
      <c r="A49" s="65">
        <v>6.1</v>
      </c>
      <c r="B49" s="4" t="s">
        <v>108</v>
      </c>
      <c r="C49" s="57">
        <v>3</v>
      </c>
      <c r="D49" s="57">
        <v>0</v>
      </c>
      <c r="E49" s="10">
        <v>569450</v>
      </c>
      <c r="F49" s="10">
        <v>0</v>
      </c>
      <c r="G49" s="10">
        <f t="shared" si="18"/>
        <v>0</v>
      </c>
      <c r="H49" s="10">
        <f t="shared" si="19"/>
        <v>569450</v>
      </c>
      <c r="I49" s="10">
        <f t="shared" si="20"/>
        <v>100</v>
      </c>
      <c r="J49" s="4"/>
    </row>
    <row r="50" spans="1:10" s="52" customFormat="1" ht="17.100000000000001" customHeight="1" x14ac:dyDescent="0.3">
      <c r="A50" s="4">
        <v>6.11</v>
      </c>
      <c r="B50" s="4" t="s">
        <v>107</v>
      </c>
      <c r="C50" s="57">
        <v>9</v>
      </c>
      <c r="D50" s="57">
        <v>0</v>
      </c>
      <c r="E50" s="10">
        <v>2604575</v>
      </c>
      <c r="F50" s="10">
        <v>0</v>
      </c>
      <c r="G50" s="10">
        <f t="shared" si="18"/>
        <v>0</v>
      </c>
      <c r="H50" s="10">
        <f t="shared" si="19"/>
        <v>2604575</v>
      </c>
      <c r="I50" s="10">
        <f t="shared" si="20"/>
        <v>100</v>
      </c>
      <c r="J50" s="4"/>
    </row>
    <row r="51" spans="1:10" s="52" customFormat="1" x14ac:dyDescent="0.3">
      <c r="A51" s="4">
        <v>6.12</v>
      </c>
      <c r="B51" s="4" t="s">
        <v>109</v>
      </c>
      <c r="C51" s="57">
        <v>3</v>
      </c>
      <c r="D51" s="57">
        <v>0</v>
      </c>
      <c r="E51" s="10">
        <v>297580</v>
      </c>
      <c r="F51" s="10">
        <v>0</v>
      </c>
      <c r="G51" s="10">
        <f t="shared" si="18"/>
        <v>0</v>
      </c>
      <c r="H51" s="10">
        <f t="shared" si="19"/>
        <v>297580</v>
      </c>
      <c r="I51" s="10">
        <f t="shared" si="20"/>
        <v>100</v>
      </c>
      <c r="J51" s="4"/>
    </row>
    <row r="52" spans="1:10" x14ac:dyDescent="0.3">
      <c r="A52" s="4">
        <v>6.13</v>
      </c>
      <c r="B52" s="4" t="s">
        <v>56</v>
      </c>
      <c r="C52" s="57">
        <v>3</v>
      </c>
      <c r="D52" s="57">
        <v>0</v>
      </c>
      <c r="E52" s="10">
        <v>298380</v>
      </c>
      <c r="F52" s="10">
        <v>0</v>
      </c>
      <c r="G52" s="10">
        <f t="shared" si="18"/>
        <v>0</v>
      </c>
      <c r="H52" s="10">
        <f t="shared" si="19"/>
        <v>298380</v>
      </c>
      <c r="I52" s="10">
        <f t="shared" si="20"/>
        <v>100</v>
      </c>
      <c r="J52" s="4"/>
    </row>
    <row r="53" spans="1:10" s="52" customFormat="1" ht="17.100000000000001" customHeight="1" x14ac:dyDescent="0.3">
      <c r="A53" s="68">
        <v>7</v>
      </c>
      <c r="B53" s="67" t="s">
        <v>21</v>
      </c>
      <c r="C53" s="68">
        <f>SUM(C54:C69)</f>
        <v>57</v>
      </c>
      <c r="D53" s="68">
        <f t="shared" ref="D53:E53" si="21">SUM(D54:D69)</f>
        <v>26</v>
      </c>
      <c r="E53" s="69">
        <f t="shared" si="21"/>
        <v>26765760</v>
      </c>
      <c r="F53" s="69">
        <f>SUM(F54:F69)+144820+8365</f>
        <v>2645513.4200000004</v>
      </c>
      <c r="G53" s="69">
        <f t="shared" si="18"/>
        <v>9.8839465795105408</v>
      </c>
      <c r="H53" s="69">
        <f t="shared" si="19"/>
        <v>24120246.579999998</v>
      </c>
      <c r="I53" s="69">
        <f t="shared" si="20"/>
        <v>90.116053420489465</v>
      </c>
      <c r="J53" s="67"/>
    </row>
    <row r="54" spans="1:10" ht="17.100000000000001" customHeight="1" x14ac:dyDescent="0.3">
      <c r="A54" s="4">
        <v>7.1</v>
      </c>
      <c r="B54" s="4" t="s">
        <v>122</v>
      </c>
      <c r="C54" s="57">
        <v>4</v>
      </c>
      <c r="D54" s="57">
        <v>2</v>
      </c>
      <c r="E54" s="10">
        <v>3417650</v>
      </c>
      <c r="F54" s="10">
        <v>645236.23</v>
      </c>
      <c r="G54" s="10">
        <f t="shared" si="18"/>
        <v>18.879529208666774</v>
      </c>
      <c r="H54" s="10">
        <f t="shared" si="19"/>
        <v>2772413.77</v>
      </c>
      <c r="I54" s="10">
        <f t="shared" si="20"/>
        <v>81.120470791333233</v>
      </c>
      <c r="J54" s="4"/>
    </row>
    <row r="55" spans="1:10" s="52" customFormat="1" ht="17.100000000000001" customHeight="1" x14ac:dyDescent="0.3">
      <c r="A55" s="4">
        <v>7.2</v>
      </c>
      <c r="B55" s="4" t="s">
        <v>69</v>
      </c>
      <c r="C55" s="57">
        <v>4</v>
      </c>
      <c r="D55" s="57">
        <v>2</v>
      </c>
      <c r="E55" s="10">
        <v>1721150</v>
      </c>
      <c r="F55" s="10">
        <v>315708.82</v>
      </c>
      <c r="G55" s="10">
        <f t="shared" si="18"/>
        <v>18.342899805362695</v>
      </c>
      <c r="H55" s="10">
        <f t="shared" si="19"/>
        <v>1405441.18</v>
      </c>
      <c r="I55" s="10">
        <f t="shared" si="20"/>
        <v>81.657100194637309</v>
      </c>
      <c r="J55" s="4"/>
    </row>
    <row r="56" spans="1:10" s="52" customFormat="1" ht="17.100000000000001" customHeight="1" x14ac:dyDescent="0.3">
      <c r="A56" s="4">
        <v>7.3</v>
      </c>
      <c r="B56" s="4" t="s">
        <v>124</v>
      </c>
      <c r="C56" s="57">
        <v>6</v>
      </c>
      <c r="D56" s="57">
        <v>2</v>
      </c>
      <c r="E56" s="10">
        <v>1191320</v>
      </c>
      <c r="F56" s="10">
        <v>170061.22</v>
      </c>
      <c r="G56" s="10">
        <f t="shared" si="18"/>
        <v>14.275024342745862</v>
      </c>
      <c r="H56" s="10">
        <f t="shared" si="19"/>
        <v>1021258.78</v>
      </c>
      <c r="I56" s="10">
        <f t="shared" si="20"/>
        <v>85.724975657254134</v>
      </c>
      <c r="J56" s="4"/>
    </row>
    <row r="57" spans="1:10" ht="17.100000000000001" customHeight="1" x14ac:dyDescent="0.3">
      <c r="A57" s="4">
        <v>7.4</v>
      </c>
      <c r="B57" s="4" t="s">
        <v>119</v>
      </c>
      <c r="C57" s="57">
        <v>4</v>
      </c>
      <c r="D57" s="57">
        <v>2</v>
      </c>
      <c r="E57" s="10">
        <v>887690</v>
      </c>
      <c r="F57" s="10">
        <v>125633.1</v>
      </c>
      <c r="G57" s="10">
        <f t="shared" si="18"/>
        <v>14.152812355664702</v>
      </c>
      <c r="H57" s="10">
        <f t="shared" si="19"/>
        <v>762056.9</v>
      </c>
      <c r="I57" s="10">
        <f t="shared" si="20"/>
        <v>85.847187644335293</v>
      </c>
      <c r="J57" s="4"/>
    </row>
    <row r="58" spans="1:10" ht="17.100000000000001" customHeight="1" x14ac:dyDescent="0.3">
      <c r="A58" s="4">
        <v>7.5</v>
      </c>
      <c r="B58" s="4" t="s">
        <v>125</v>
      </c>
      <c r="C58" s="57">
        <v>2</v>
      </c>
      <c r="D58" s="57">
        <v>1</v>
      </c>
      <c r="E58" s="10">
        <v>359020</v>
      </c>
      <c r="F58" s="10">
        <v>48586</v>
      </c>
      <c r="G58" s="10">
        <f t="shared" si="18"/>
        <v>13.532950810539802</v>
      </c>
      <c r="H58" s="10">
        <f t="shared" si="19"/>
        <v>310434</v>
      </c>
      <c r="I58" s="10">
        <f t="shared" si="20"/>
        <v>86.467049189460198</v>
      </c>
      <c r="J58" s="4"/>
    </row>
    <row r="59" spans="1:10" s="52" customFormat="1" ht="17.100000000000001" customHeight="1" x14ac:dyDescent="0.3">
      <c r="A59" s="4">
        <v>7.6</v>
      </c>
      <c r="B59" s="4" t="s">
        <v>121</v>
      </c>
      <c r="C59" s="57">
        <v>2</v>
      </c>
      <c r="D59" s="57">
        <v>1</v>
      </c>
      <c r="E59" s="10">
        <v>585800</v>
      </c>
      <c r="F59" s="10">
        <v>78600</v>
      </c>
      <c r="G59" s="10">
        <f t="shared" si="18"/>
        <v>13.417548651416865</v>
      </c>
      <c r="H59" s="10">
        <f t="shared" si="19"/>
        <v>507200</v>
      </c>
      <c r="I59" s="10">
        <f t="shared" si="20"/>
        <v>86.582451348583135</v>
      </c>
      <c r="J59" s="4"/>
    </row>
    <row r="60" spans="1:10" ht="17.100000000000001" customHeight="1" x14ac:dyDescent="0.3">
      <c r="A60" s="4">
        <v>7.7</v>
      </c>
      <c r="B60" s="4" t="s">
        <v>120</v>
      </c>
      <c r="C60" s="57">
        <v>4</v>
      </c>
      <c r="D60" s="57">
        <v>2</v>
      </c>
      <c r="E60" s="10">
        <v>2970180</v>
      </c>
      <c r="F60" s="10">
        <v>381515.48</v>
      </c>
      <c r="G60" s="10">
        <f t="shared" si="18"/>
        <v>12.844860580840219</v>
      </c>
      <c r="H60" s="10">
        <f t="shared" si="19"/>
        <v>2588664.52</v>
      </c>
      <c r="I60" s="10">
        <f t="shared" si="20"/>
        <v>87.155139419159781</v>
      </c>
      <c r="J60" s="4"/>
    </row>
    <row r="61" spans="1:10" ht="17.100000000000001" customHeight="1" x14ac:dyDescent="0.3">
      <c r="A61" s="4">
        <v>7.8</v>
      </c>
      <c r="B61" s="4" t="s">
        <v>35</v>
      </c>
      <c r="C61" s="57">
        <v>6</v>
      </c>
      <c r="D61" s="57">
        <v>4</v>
      </c>
      <c r="E61" s="10">
        <v>2720410</v>
      </c>
      <c r="F61" s="10">
        <v>287430.62</v>
      </c>
      <c r="G61" s="10">
        <f t="shared" si="18"/>
        <v>10.565709580541169</v>
      </c>
      <c r="H61" s="10">
        <f t="shared" si="19"/>
        <v>2432979.38</v>
      </c>
      <c r="I61" s="10">
        <f t="shared" si="20"/>
        <v>89.434290419458833</v>
      </c>
      <c r="J61" s="4"/>
    </row>
    <row r="62" spans="1:10" s="52" customFormat="1" ht="17.100000000000001" customHeight="1" x14ac:dyDescent="0.3">
      <c r="A62" s="4">
        <v>7.9</v>
      </c>
      <c r="B62" s="4" t="s">
        <v>60</v>
      </c>
      <c r="C62" s="57">
        <v>3</v>
      </c>
      <c r="D62" s="57">
        <v>2</v>
      </c>
      <c r="E62" s="10">
        <v>1557300</v>
      </c>
      <c r="F62" s="10">
        <v>123704.95</v>
      </c>
      <c r="G62" s="10">
        <f t="shared" si="18"/>
        <v>7.9435529441982915</v>
      </c>
      <c r="H62" s="10">
        <f t="shared" si="19"/>
        <v>1433595.05</v>
      </c>
      <c r="I62" s="10">
        <f t="shared" si="20"/>
        <v>92.056447055801712</v>
      </c>
      <c r="J62" s="4"/>
    </row>
    <row r="63" spans="1:10" s="52" customFormat="1" ht="17.100000000000001" customHeight="1" x14ac:dyDescent="0.3">
      <c r="A63" s="65">
        <v>7.1</v>
      </c>
      <c r="B63" s="4" t="s">
        <v>126</v>
      </c>
      <c r="C63" s="57">
        <v>4</v>
      </c>
      <c r="D63" s="57">
        <v>2</v>
      </c>
      <c r="E63" s="10">
        <v>1558750</v>
      </c>
      <c r="F63" s="10">
        <v>104322</v>
      </c>
      <c r="G63" s="10">
        <f t="shared" si="18"/>
        <v>6.6926704089815559</v>
      </c>
      <c r="H63" s="10">
        <f t="shared" si="19"/>
        <v>1454428</v>
      </c>
      <c r="I63" s="10">
        <f t="shared" si="20"/>
        <v>93.307329591018444</v>
      </c>
      <c r="J63" s="4"/>
    </row>
    <row r="64" spans="1:10" s="52" customFormat="1" ht="17.100000000000001" customHeight="1" x14ac:dyDescent="0.3">
      <c r="A64" s="4">
        <v>7.11</v>
      </c>
      <c r="B64" s="4" t="s">
        <v>129</v>
      </c>
      <c r="C64" s="57">
        <v>2</v>
      </c>
      <c r="D64" s="57">
        <v>1</v>
      </c>
      <c r="E64" s="10">
        <v>247660</v>
      </c>
      <c r="F64" s="10">
        <v>15275</v>
      </c>
      <c r="G64" s="10">
        <f t="shared" si="18"/>
        <v>6.1677299523540334</v>
      </c>
      <c r="H64" s="10">
        <f t="shared" si="19"/>
        <v>232385</v>
      </c>
      <c r="I64" s="10">
        <f t="shared" si="20"/>
        <v>93.832270047645963</v>
      </c>
      <c r="J64" s="4"/>
    </row>
    <row r="65" spans="1:10" ht="17.100000000000001" customHeight="1" x14ac:dyDescent="0.3">
      <c r="A65" s="4">
        <v>7.12</v>
      </c>
      <c r="B65" s="4" t="s">
        <v>117</v>
      </c>
      <c r="C65" s="57">
        <v>4</v>
      </c>
      <c r="D65" s="57">
        <v>1</v>
      </c>
      <c r="E65" s="10">
        <v>2088000</v>
      </c>
      <c r="F65" s="10">
        <v>113500</v>
      </c>
      <c r="G65" s="10">
        <f t="shared" si="18"/>
        <v>5.435823754789272</v>
      </c>
      <c r="H65" s="10">
        <f t="shared" si="19"/>
        <v>1974500</v>
      </c>
      <c r="I65" s="10">
        <f t="shared" si="20"/>
        <v>94.564176245210732</v>
      </c>
      <c r="J65" s="4"/>
    </row>
    <row r="66" spans="1:10" ht="17.100000000000001" customHeight="1" x14ac:dyDescent="0.3">
      <c r="A66" s="4">
        <v>7.13</v>
      </c>
      <c r="B66" s="4" t="s">
        <v>127</v>
      </c>
      <c r="C66" s="57">
        <v>3</v>
      </c>
      <c r="D66" s="57">
        <v>2</v>
      </c>
      <c r="E66" s="10">
        <v>1551500</v>
      </c>
      <c r="F66" s="10">
        <v>49654</v>
      </c>
      <c r="G66" s="10">
        <f t="shared" si="18"/>
        <v>3.200386722526587</v>
      </c>
      <c r="H66" s="10">
        <f t="shared" si="19"/>
        <v>1501846</v>
      </c>
      <c r="I66" s="10">
        <f t="shared" si="20"/>
        <v>96.799613277473412</v>
      </c>
      <c r="J66" s="4"/>
    </row>
    <row r="67" spans="1:10" s="52" customFormat="1" ht="17.100000000000001" customHeight="1" x14ac:dyDescent="0.3">
      <c r="A67" s="4">
        <v>7.14</v>
      </c>
      <c r="B67" s="4" t="s">
        <v>118</v>
      </c>
      <c r="C67" s="57">
        <v>3</v>
      </c>
      <c r="D67" s="57">
        <v>1</v>
      </c>
      <c r="E67" s="10">
        <v>2923200</v>
      </c>
      <c r="F67" s="10">
        <v>22610</v>
      </c>
      <c r="G67" s="10">
        <f t="shared" si="18"/>
        <v>0.7734674329501916</v>
      </c>
      <c r="H67" s="10">
        <f t="shared" si="19"/>
        <v>2900590</v>
      </c>
      <c r="I67" s="10">
        <f t="shared" si="20"/>
        <v>99.226532567049802</v>
      </c>
      <c r="J67" s="4"/>
    </row>
    <row r="68" spans="1:10" s="52" customFormat="1" ht="17.100000000000001" customHeight="1" x14ac:dyDescent="0.3">
      <c r="A68" s="4">
        <v>7.15</v>
      </c>
      <c r="B68" s="4" t="s">
        <v>123</v>
      </c>
      <c r="C68" s="57">
        <v>4</v>
      </c>
      <c r="D68" s="57">
        <v>1</v>
      </c>
      <c r="E68" s="10">
        <v>2793280</v>
      </c>
      <c r="F68" s="10">
        <v>10491</v>
      </c>
      <c r="G68" s="10">
        <f t="shared" si="18"/>
        <v>0.37557996334058885</v>
      </c>
      <c r="H68" s="10">
        <f t="shared" si="19"/>
        <v>2782789</v>
      </c>
      <c r="I68" s="10">
        <f t="shared" si="20"/>
        <v>99.624420036659416</v>
      </c>
      <c r="J68" s="4"/>
    </row>
    <row r="69" spans="1:10" s="52" customFormat="1" ht="17.100000000000001" customHeight="1" x14ac:dyDescent="0.3">
      <c r="A69" s="4">
        <v>7.16</v>
      </c>
      <c r="B69" s="4" t="s">
        <v>128</v>
      </c>
      <c r="C69" s="57">
        <v>2</v>
      </c>
      <c r="D69" s="57">
        <v>0</v>
      </c>
      <c r="E69" s="10">
        <v>192850</v>
      </c>
      <c r="F69" s="10">
        <v>0</v>
      </c>
      <c r="G69" s="10">
        <f t="shared" si="18"/>
        <v>0</v>
      </c>
      <c r="H69" s="10">
        <f t="shared" si="19"/>
        <v>192850</v>
      </c>
      <c r="I69" s="10">
        <f t="shared" si="20"/>
        <v>100</v>
      </c>
      <c r="J69" s="4"/>
    </row>
    <row r="70" spans="1:10" s="52" customFormat="1" x14ac:dyDescent="0.3">
      <c r="A70" s="68">
        <v>8</v>
      </c>
      <c r="B70" s="67" t="s">
        <v>22</v>
      </c>
      <c r="C70" s="68">
        <f>SUM(C71:C83)</f>
        <v>77</v>
      </c>
      <c r="D70" s="68">
        <f t="shared" ref="D70:E70" si="22">SUM(D71:D83)</f>
        <v>12</v>
      </c>
      <c r="E70" s="69">
        <f t="shared" si="22"/>
        <v>5027118</v>
      </c>
      <c r="F70" s="69">
        <f>SUM(F71:F83)</f>
        <v>468564.93</v>
      </c>
      <c r="G70" s="69">
        <f t="shared" si="18"/>
        <v>9.3207465987470357</v>
      </c>
      <c r="H70" s="69">
        <f t="shared" si="19"/>
        <v>4558553.07</v>
      </c>
      <c r="I70" s="69">
        <f t="shared" si="20"/>
        <v>90.679253401252964</v>
      </c>
      <c r="J70" s="67"/>
    </row>
    <row r="71" spans="1:10" x14ac:dyDescent="0.3">
      <c r="A71" s="4">
        <v>8.1</v>
      </c>
      <c r="B71" s="4" t="s">
        <v>47</v>
      </c>
      <c r="C71" s="57">
        <v>4</v>
      </c>
      <c r="D71" s="57">
        <v>2</v>
      </c>
      <c r="E71" s="10">
        <v>140591</v>
      </c>
      <c r="F71" s="10">
        <v>40744</v>
      </c>
      <c r="G71" s="10">
        <f t="shared" si="18"/>
        <v>28.980517956341444</v>
      </c>
      <c r="H71" s="10">
        <f t="shared" si="19"/>
        <v>99847</v>
      </c>
      <c r="I71" s="10">
        <f t="shared" si="20"/>
        <v>71.019482043658556</v>
      </c>
      <c r="J71" s="4"/>
    </row>
    <row r="72" spans="1:10" ht="17.100000000000001" customHeight="1" x14ac:dyDescent="0.3">
      <c r="A72" s="4">
        <v>8.1999999999999993</v>
      </c>
      <c r="B72" s="4" t="s">
        <v>35</v>
      </c>
      <c r="C72" s="57">
        <v>2</v>
      </c>
      <c r="D72" s="57">
        <v>1</v>
      </c>
      <c r="E72" s="10">
        <v>1165136</v>
      </c>
      <c r="F72" s="10">
        <f>236425.37+68680+4038</f>
        <v>309143.37</v>
      </c>
      <c r="G72" s="10">
        <f t="shared" ref="G72:G98" si="23">F72*100/E72</f>
        <v>26.532814195081091</v>
      </c>
      <c r="H72" s="10">
        <f t="shared" ref="H72:H98" si="24">E72-F72</f>
        <v>855992.63</v>
      </c>
      <c r="I72" s="10">
        <f t="shared" ref="I72:I98" si="25">H72*100/E72</f>
        <v>73.467185804918913</v>
      </c>
      <c r="J72" s="4"/>
    </row>
    <row r="73" spans="1:10" ht="17.100000000000001" customHeight="1" x14ac:dyDescent="0.3">
      <c r="A73" s="4">
        <v>8.3000000000000007</v>
      </c>
      <c r="B73" s="4" t="s">
        <v>45</v>
      </c>
      <c r="C73" s="57">
        <v>9</v>
      </c>
      <c r="D73" s="57">
        <v>2</v>
      </c>
      <c r="E73" s="10">
        <v>411089</v>
      </c>
      <c r="F73" s="10">
        <v>40373.43</v>
      </c>
      <c r="G73" s="10">
        <f t="shared" si="23"/>
        <v>9.8210922695571998</v>
      </c>
      <c r="H73" s="10">
        <f t="shared" si="24"/>
        <v>370715.57</v>
      </c>
      <c r="I73" s="10">
        <f t="shared" si="25"/>
        <v>90.178907730442802</v>
      </c>
      <c r="J73" s="4"/>
    </row>
    <row r="74" spans="1:10" s="52" customFormat="1" x14ac:dyDescent="0.3">
      <c r="A74" s="4">
        <v>8.4</v>
      </c>
      <c r="B74" s="4" t="s">
        <v>44</v>
      </c>
      <c r="C74" s="57">
        <v>8</v>
      </c>
      <c r="D74" s="57">
        <v>2</v>
      </c>
      <c r="E74" s="10">
        <v>730235</v>
      </c>
      <c r="F74" s="10">
        <v>59639.57</v>
      </c>
      <c r="G74" s="10">
        <f t="shared" si="23"/>
        <v>8.1671749505296241</v>
      </c>
      <c r="H74" s="10">
        <f t="shared" si="24"/>
        <v>670595.43000000005</v>
      </c>
      <c r="I74" s="10">
        <f t="shared" si="25"/>
        <v>91.832825049470387</v>
      </c>
      <c r="J74" s="4"/>
    </row>
    <row r="75" spans="1:10" s="52" customFormat="1" ht="17.100000000000001" customHeight="1" x14ac:dyDescent="0.3">
      <c r="A75" s="4">
        <v>8.5</v>
      </c>
      <c r="B75" s="4" t="s">
        <v>102</v>
      </c>
      <c r="C75" s="57">
        <v>9</v>
      </c>
      <c r="D75" s="57">
        <v>1</v>
      </c>
      <c r="E75" s="10">
        <v>309190</v>
      </c>
      <c r="F75" s="10">
        <v>15585.24</v>
      </c>
      <c r="G75" s="10">
        <f t="shared" si="23"/>
        <v>5.0406675506969822</v>
      </c>
      <c r="H75" s="10">
        <f t="shared" si="24"/>
        <v>293604.76</v>
      </c>
      <c r="I75" s="10">
        <f t="shared" si="25"/>
        <v>94.95933244930302</v>
      </c>
      <c r="J75" s="4"/>
    </row>
    <row r="76" spans="1:10" x14ac:dyDescent="0.3">
      <c r="A76" s="4">
        <v>8.6</v>
      </c>
      <c r="B76" s="4" t="s">
        <v>48</v>
      </c>
      <c r="C76" s="57">
        <v>7</v>
      </c>
      <c r="D76" s="57">
        <v>1</v>
      </c>
      <c r="E76" s="10">
        <v>206050</v>
      </c>
      <c r="F76" s="10">
        <v>1834.91</v>
      </c>
      <c r="G76" s="10">
        <f t="shared" si="23"/>
        <v>0.89051686483863135</v>
      </c>
      <c r="H76" s="10">
        <f t="shared" si="24"/>
        <v>204215.09</v>
      </c>
      <c r="I76" s="10">
        <f t="shared" si="25"/>
        <v>99.109483135161369</v>
      </c>
      <c r="J76" s="4"/>
    </row>
    <row r="77" spans="1:10" s="52" customFormat="1" ht="17.100000000000001" customHeight="1" x14ac:dyDescent="0.3">
      <c r="A77" s="4">
        <v>8.6999999999999993</v>
      </c>
      <c r="B77" s="4" t="s">
        <v>42</v>
      </c>
      <c r="C77" s="57">
        <v>6</v>
      </c>
      <c r="D77" s="57">
        <v>1</v>
      </c>
      <c r="E77" s="10">
        <v>155216</v>
      </c>
      <c r="F77" s="10">
        <v>387.34</v>
      </c>
      <c r="G77" s="10">
        <f t="shared" si="23"/>
        <v>0.24954901556540562</v>
      </c>
      <c r="H77" s="10">
        <f t="shared" si="24"/>
        <v>154828.66</v>
      </c>
      <c r="I77" s="10">
        <f t="shared" si="25"/>
        <v>99.750450984434593</v>
      </c>
      <c r="J77" s="4"/>
    </row>
    <row r="78" spans="1:10" x14ac:dyDescent="0.3">
      <c r="A78" s="4">
        <v>8.8000000000000007</v>
      </c>
      <c r="B78" s="4" t="s">
        <v>43</v>
      </c>
      <c r="C78" s="57">
        <v>6</v>
      </c>
      <c r="D78" s="57">
        <v>1</v>
      </c>
      <c r="E78" s="10">
        <v>284500</v>
      </c>
      <c r="F78" s="10">
        <v>592.78</v>
      </c>
      <c r="G78" s="10">
        <f t="shared" si="23"/>
        <v>0.2083585237258348</v>
      </c>
      <c r="H78" s="10">
        <f t="shared" si="24"/>
        <v>283907.21999999997</v>
      </c>
      <c r="I78" s="10">
        <f t="shared" si="25"/>
        <v>99.791641476274151</v>
      </c>
      <c r="J78" s="4"/>
    </row>
    <row r="79" spans="1:10" ht="17.100000000000001" customHeight="1" x14ac:dyDescent="0.3">
      <c r="A79" s="4">
        <v>8.9</v>
      </c>
      <c r="B79" s="4" t="s">
        <v>46</v>
      </c>
      <c r="C79" s="57">
        <v>13</v>
      </c>
      <c r="D79" s="57">
        <v>1</v>
      </c>
      <c r="E79" s="10">
        <v>717900</v>
      </c>
      <c r="F79" s="10">
        <v>264.29000000000002</v>
      </c>
      <c r="G79" s="10">
        <f t="shared" si="23"/>
        <v>3.6814319543111859E-2</v>
      </c>
      <c r="H79" s="10">
        <f t="shared" si="24"/>
        <v>717635.71</v>
      </c>
      <c r="I79" s="10">
        <f t="shared" si="25"/>
        <v>99.963185680456888</v>
      </c>
      <c r="J79" s="4"/>
    </row>
    <row r="80" spans="1:10" ht="17.100000000000001" customHeight="1" x14ac:dyDescent="0.3">
      <c r="A80" s="65">
        <v>8.1</v>
      </c>
      <c r="B80" s="4" t="s">
        <v>49</v>
      </c>
      <c r="C80" s="57">
        <v>3</v>
      </c>
      <c r="D80" s="57">
        <v>0</v>
      </c>
      <c r="E80" s="10">
        <v>460000</v>
      </c>
      <c r="F80" s="10">
        <v>0</v>
      </c>
      <c r="G80" s="10">
        <f t="shared" si="23"/>
        <v>0</v>
      </c>
      <c r="H80" s="10">
        <f t="shared" si="24"/>
        <v>460000</v>
      </c>
      <c r="I80" s="10">
        <f t="shared" si="25"/>
        <v>100</v>
      </c>
      <c r="J80" s="4"/>
    </row>
    <row r="81" spans="1:10" x14ac:dyDescent="0.3">
      <c r="A81" s="4">
        <v>8.11</v>
      </c>
      <c r="B81" s="4" t="s">
        <v>50</v>
      </c>
      <c r="C81" s="57">
        <v>3</v>
      </c>
      <c r="D81" s="57">
        <v>0</v>
      </c>
      <c r="E81" s="10">
        <v>58868</v>
      </c>
      <c r="F81" s="10">
        <v>0</v>
      </c>
      <c r="G81" s="10">
        <f t="shared" si="23"/>
        <v>0</v>
      </c>
      <c r="H81" s="10">
        <f t="shared" si="24"/>
        <v>58868</v>
      </c>
      <c r="I81" s="10">
        <f t="shared" si="25"/>
        <v>100</v>
      </c>
      <c r="J81" s="4"/>
    </row>
    <row r="82" spans="1:10" ht="16.5" customHeight="1" x14ac:dyDescent="0.3">
      <c r="A82" s="4">
        <v>8.1199999999999992</v>
      </c>
      <c r="B82" s="4" t="s">
        <v>51</v>
      </c>
      <c r="C82" s="57">
        <v>3</v>
      </c>
      <c r="D82" s="57">
        <v>0</v>
      </c>
      <c r="E82" s="10">
        <v>191200</v>
      </c>
      <c r="F82" s="10">
        <v>0</v>
      </c>
      <c r="G82" s="10">
        <f t="shared" si="23"/>
        <v>0</v>
      </c>
      <c r="H82" s="10">
        <f t="shared" si="24"/>
        <v>191200</v>
      </c>
      <c r="I82" s="10">
        <f t="shared" si="25"/>
        <v>100</v>
      </c>
      <c r="J82" s="4"/>
    </row>
    <row r="83" spans="1:10" x14ac:dyDescent="0.3">
      <c r="A83" s="4">
        <v>8.1300000000000008</v>
      </c>
      <c r="B83" s="4" t="s">
        <v>52</v>
      </c>
      <c r="C83" s="57">
        <v>4</v>
      </c>
      <c r="D83" s="57">
        <v>0</v>
      </c>
      <c r="E83" s="10">
        <v>197143</v>
      </c>
      <c r="F83" s="10">
        <v>0</v>
      </c>
      <c r="G83" s="10">
        <f t="shared" si="23"/>
        <v>0</v>
      </c>
      <c r="H83" s="10">
        <f t="shared" si="24"/>
        <v>197143</v>
      </c>
      <c r="I83" s="10">
        <f t="shared" si="25"/>
        <v>100</v>
      </c>
      <c r="J83" s="4"/>
    </row>
    <row r="84" spans="1:10" s="52" customFormat="1" ht="17.100000000000001" customHeight="1" x14ac:dyDescent="0.3">
      <c r="A84" s="68">
        <v>9</v>
      </c>
      <c r="B84" s="67" t="s">
        <v>26</v>
      </c>
      <c r="C84" s="68">
        <f>SUM(C85:C90)</f>
        <v>17</v>
      </c>
      <c r="D84" s="68">
        <f t="shared" ref="D84:E84" si="26">SUM(D85:D90)</f>
        <v>3</v>
      </c>
      <c r="E84" s="69">
        <f t="shared" si="26"/>
        <v>7020995</v>
      </c>
      <c r="F84" s="69">
        <f>SUM(F85:F90)</f>
        <v>691914.86</v>
      </c>
      <c r="G84" s="69">
        <f t="shared" si="23"/>
        <v>9.8549402185872523</v>
      </c>
      <c r="H84" s="69">
        <f t="shared" si="24"/>
        <v>6329080.1399999997</v>
      </c>
      <c r="I84" s="69">
        <f t="shared" si="25"/>
        <v>90.145059781412755</v>
      </c>
      <c r="J84" s="67"/>
    </row>
    <row r="85" spans="1:10" s="52" customFormat="1" ht="17.100000000000001" customHeight="1" x14ac:dyDescent="0.3">
      <c r="A85" s="4">
        <v>9.1</v>
      </c>
      <c r="B85" s="4" t="s">
        <v>35</v>
      </c>
      <c r="C85" s="57">
        <v>6</v>
      </c>
      <c r="D85" s="57">
        <v>3</v>
      </c>
      <c r="E85" s="10">
        <v>3740605</v>
      </c>
      <c r="F85" s="10">
        <f>500265.86+181090+10559</f>
        <v>691914.86</v>
      </c>
      <c r="G85" s="10">
        <f t="shared" si="23"/>
        <v>18.497405098907798</v>
      </c>
      <c r="H85" s="10">
        <f t="shared" si="24"/>
        <v>3048690.14</v>
      </c>
      <c r="I85" s="10">
        <f t="shared" si="25"/>
        <v>81.502594901092209</v>
      </c>
      <c r="J85" s="4"/>
    </row>
    <row r="86" spans="1:10" ht="17.100000000000001" customHeight="1" x14ac:dyDescent="0.3">
      <c r="A86" s="4">
        <v>9.1999999999999993</v>
      </c>
      <c r="B86" s="4" t="s">
        <v>41</v>
      </c>
      <c r="C86" s="57">
        <v>1</v>
      </c>
      <c r="D86" s="57">
        <v>0</v>
      </c>
      <c r="E86" s="10">
        <v>50000</v>
      </c>
      <c r="F86" s="10">
        <v>0</v>
      </c>
      <c r="G86" s="10">
        <f t="shared" si="23"/>
        <v>0</v>
      </c>
      <c r="H86" s="10">
        <f t="shared" si="24"/>
        <v>50000</v>
      </c>
      <c r="I86" s="10">
        <f t="shared" si="25"/>
        <v>100</v>
      </c>
      <c r="J86" s="4"/>
    </row>
    <row r="87" spans="1:10" s="52" customFormat="1" ht="17.100000000000001" customHeight="1" x14ac:dyDescent="0.3">
      <c r="A87" s="4">
        <v>9.3000000000000007</v>
      </c>
      <c r="B87" s="4" t="s">
        <v>137</v>
      </c>
      <c r="C87" s="57">
        <v>2</v>
      </c>
      <c r="D87" s="57">
        <v>0</v>
      </c>
      <c r="E87" s="10">
        <v>1032000</v>
      </c>
      <c r="F87" s="10">
        <v>0</v>
      </c>
      <c r="G87" s="10">
        <f t="shared" si="23"/>
        <v>0</v>
      </c>
      <c r="H87" s="10">
        <f t="shared" si="24"/>
        <v>1032000</v>
      </c>
      <c r="I87" s="10">
        <f t="shared" si="25"/>
        <v>100</v>
      </c>
      <c r="J87" s="4"/>
    </row>
    <row r="88" spans="1:10" s="52" customFormat="1" ht="17.100000000000001" customHeight="1" x14ac:dyDescent="0.3">
      <c r="A88" s="4">
        <v>9.4</v>
      </c>
      <c r="B88" s="4" t="s">
        <v>100</v>
      </c>
      <c r="C88" s="57">
        <v>2</v>
      </c>
      <c r="D88" s="57">
        <v>0</v>
      </c>
      <c r="E88" s="10">
        <v>60000</v>
      </c>
      <c r="F88" s="10">
        <v>0</v>
      </c>
      <c r="G88" s="10">
        <f t="shared" si="23"/>
        <v>0</v>
      </c>
      <c r="H88" s="10">
        <f t="shared" si="24"/>
        <v>60000</v>
      </c>
      <c r="I88" s="10">
        <f t="shared" si="25"/>
        <v>100</v>
      </c>
      <c r="J88" s="4"/>
    </row>
    <row r="89" spans="1:10" ht="17.100000000000001" customHeight="1" x14ac:dyDescent="0.3">
      <c r="A89" s="4">
        <v>9.5</v>
      </c>
      <c r="B89" s="4" t="s">
        <v>40</v>
      </c>
      <c r="C89" s="57">
        <v>3</v>
      </c>
      <c r="D89" s="57">
        <v>0</v>
      </c>
      <c r="E89" s="10">
        <v>70000</v>
      </c>
      <c r="F89" s="10">
        <v>0</v>
      </c>
      <c r="G89" s="10">
        <f t="shared" si="23"/>
        <v>0</v>
      </c>
      <c r="H89" s="10">
        <f t="shared" si="24"/>
        <v>70000</v>
      </c>
      <c r="I89" s="10">
        <f t="shared" si="25"/>
        <v>100</v>
      </c>
      <c r="J89" s="4"/>
    </row>
    <row r="90" spans="1:10" s="52" customFormat="1" ht="17.100000000000001" customHeight="1" x14ac:dyDescent="0.3">
      <c r="A90" s="4">
        <v>9.6</v>
      </c>
      <c r="B90" s="4" t="s">
        <v>99</v>
      </c>
      <c r="C90" s="57">
        <v>3</v>
      </c>
      <c r="D90" s="57">
        <v>0</v>
      </c>
      <c r="E90" s="10">
        <v>2068390</v>
      </c>
      <c r="F90" s="10">
        <v>0</v>
      </c>
      <c r="G90" s="10">
        <f t="shared" si="23"/>
        <v>0</v>
      </c>
      <c r="H90" s="10">
        <f t="shared" si="24"/>
        <v>2068390</v>
      </c>
      <c r="I90" s="10">
        <f t="shared" si="25"/>
        <v>100</v>
      </c>
      <c r="J90" s="4"/>
    </row>
    <row r="91" spans="1:10" s="52" customFormat="1" ht="17.100000000000001" customHeight="1" x14ac:dyDescent="0.3">
      <c r="A91" s="68">
        <v>10</v>
      </c>
      <c r="B91" s="67" t="s">
        <v>20</v>
      </c>
      <c r="C91" s="68">
        <f>SUM(C92:C98)</f>
        <v>25</v>
      </c>
      <c r="D91" s="68">
        <f t="shared" ref="D91:E91" si="27">SUM(D92:D98)</f>
        <v>5</v>
      </c>
      <c r="E91" s="69">
        <f t="shared" si="27"/>
        <v>2869840</v>
      </c>
      <c r="F91" s="69">
        <f>SUM(F92:F98)</f>
        <v>167336.93</v>
      </c>
      <c r="G91" s="69">
        <f t="shared" si="23"/>
        <v>5.8308801187522645</v>
      </c>
      <c r="H91" s="69">
        <f t="shared" si="24"/>
        <v>2702503.07</v>
      </c>
      <c r="I91" s="69">
        <f t="shared" si="25"/>
        <v>94.169119881247738</v>
      </c>
      <c r="J91" s="67"/>
    </row>
    <row r="92" spans="1:10" ht="17.100000000000001" customHeight="1" x14ac:dyDescent="0.3">
      <c r="A92" s="4">
        <v>10.1</v>
      </c>
      <c r="B92" s="4" t="s">
        <v>64</v>
      </c>
      <c r="C92" s="57">
        <v>5</v>
      </c>
      <c r="D92" s="57">
        <v>1</v>
      </c>
      <c r="E92" s="10">
        <v>224818</v>
      </c>
      <c r="F92" s="10">
        <v>19635</v>
      </c>
      <c r="G92" s="10">
        <f t="shared" si="23"/>
        <v>8.7337312848615323</v>
      </c>
      <c r="H92" s="10">
        <f t="shared" si="24"/>
        <v>205183</v>
      </c>
      <c r="I92" s="10">
        <f t="shared" si="25"/>
        <v>91.266268715138466</v>
      </c>
      <c r="J92" s="4"/>
    </row>
    <row r="93" spans="1:10" s="52" customFormat="1" ht="17.100000000000001" customHeight="1" x14ac:dyDescent="0.3">
      <c r="A93" s="4">
        <v>10.199999999999999</v>
      </c>
      <c r="B93" s="4" t="s">
        <v>62</v>
      </c>
      <c r="C93" s="57">
        <v>7</v>
      </c>
      <c r="D93" s="57">
        <v>2</v>
      </c>
      <c r="E93" s="10">
        <v>639838</v>
      </c>
      <c r="F93" s="10">
        <v>45020</v>
      </c>
      <c r="G93" s="10">
        <f t="shared" si="23"/>
        <v>7.0361560269943331</v>
      </c>
      <c r="H93" s="10">
        <f t="shared" si="24"/>
        <v>594818</v>
      </c>
      <c r="I93" s="10">
        <f t="shared" si="25"/>
        <v>92.963843973005666</v>
      </c>
      <c r="J93" s="4"/>
    </row>
    <row r="94" spans="1:10" x14ac:dyDescent="0.3">
      <c r="A94" s="4">
        <v>10.3</v>
      </c>
      <c r="B94" s="4" t="s">
        <v>61</v>
      </c>
      <c r="C94" s="57">
        <v>3</v>
      </c>
      <c r="D94" s="57">
        <v>1</v>
      </c>
      <c r="E94" s="10">
        <v>373283</v>
      </c>
      <c r="F94" s="10">
        <v>24840</v>
      </c>
      <c r="G94" s="10">
        <f t="shared" si="23"/>
        <v>6.6544685935335925</v>
      </c>
      <c r="H94" s="10">
        <f t="shared" si="24"/>
        <v>348443</v>
      </c>
      <c r="I94" s="10">
        <f t="shared" si="25"/>
        <v>93.345531406466407</v>
      </c>
      <c r="J94" s="4"/>
    </row>
    <row r="95" spans="1:10" x14ac:dyDescent="0.3">
      <c r="A95" s="4">
        <v>10.4</v>
      </c>
      <c r="B95" s="4" t="s">
        <v>35</v>
      </c>
      <c r="C95" s="57">
        <v>6</v>
      </c>
      <c r="D95" s="57">
        <v>1</v>
      </c>
      <c r="E95" s="10">
        <v>1130667</v>
      </c>
      <c r="F95" s="10">
        <f>62056.93+14890+895</f>
        <v>77841.929999999993</v>
      </c>
      <c r="G95" s="10">
        <f t="shared" si="23"/>
        <v>6.8846026283600734</v>
      </c>
      <c r="H95" s="10">
        <f t="shared" si="24"/>
        <v>1052825.07</v>
      </c>
      <c r="I95" s="10">
        <f t="shared" si="25"/>
        <v>93.115397371639929</v>
      </c>
      <c r="J95" s="4"/>
    </row>
    <row r="96" spans="1:10" s="52" customFormat="1" ht="17.100000000000001" customHeight="1" x14ac:dyDescent="0.3">
      <c r="A96" s="4">
        <v>10.5</v>
      </c>
      <c r="B96" s="4" t="s">
        <v>49</v>
      </c>
      <c r="C96" s="57">
        <v>1</v>
      </c>
      <c r="D96" s="57">
        <v>0</v>
      </c>
      <c r="E96" s="10">
        <v>15000</v>
      </c>
      <c r="F96" s="10">
        <v>0</v>
      </c>
      <c r="G96" s="10">
        <f t="shared" si="23"/>
        <v>0</v>
      </c>
      <c r="H96" s="10">
        <f t="shared" si="24"/>
        <v>15000</v>
      </c>
      <c r="I96" s="10">
        <f t="shared" si="25"/>
        <v>100</v>
      </c>
      <c r="J96" s="4"/>
    </row>
    <row r="97" spans="1:12" ht="17.100000000000001" customHeight="1" x14ac:dyDescent="0.3">
      <c r="A97" s="4">
        <v>10.6</v>
      </c>
      <c r="B97" s="4" t="s">
        <v>51</v>
      </c>
      <c r="C97" s="57">
        <v>1</v>
      </c>
      <c r="D97" s="57">
        <v>0</v>
      </c>
      <c r="E97" s="10">
        <v>50000</v>
      </c>
      <c r="F97" s="10">
        <v>0</v>
      </c>
      <c r="G97" s="10">
        <f t="shared" si="23"/>
        <v>0</v>
      </c>
      <c r="H97" s="10">
        <f t="shared" si="24"/>
        <v>50000</v>
      </c>
      <c r="I97" s="10">
        <f t="shared" si="25"/>
        <v>100</v>
      </c>
      <c r="J97" s="4"/>
    </row>
    <row r="98" spans="1:12" ht="17.100000000000001" customHeight="1" x14ac:dyDescent="0.3">
      <c r="A98" s="4">
        <v>10.7</v>
      </c>
      <c r="B98" s="4" t="s">
        <v>63</v>
      </c>
      <c r="C98" s="57">
        <v>2</v>
      </c>
      <c r="D98" s="57">
        <v>0</v>
      </c>
      <c r="E98" s="10">
        <v>436234</v>
      </c>
      <c r="F98" s="10">
        <v>0</v>
      </c>
      <c r="G98" s="10">
        <f t="shared" si="23"/>
        <v>0</v>
      </c>
      <c r="H98" s="10">
        <f t="shared" si="24"/>
        <v>436234</v>
      </c>
      <c r="I98" s="10">
        <f t="shared" si="25"/>
        <v>100</v>
      </c>
      <c r="J98" s="4"/>
    </row>
    <row r="99" spans="1:12" s="52" customFormat="1" ht="16.5" customHeight="1" x14ac:dyDescent="0.3">
      <c r="A99" s="68">
        <v>11</v>
      </c>
      <c r="B99" s="67" t="s">
        <v>18</v>
      </c>
      <c r="C99" s="68">
        <f>SUM(C100:C109)</f>
        <v>70</v>
      </c>
      <c r="D99" s="68">
        <f t="shared" ref="D99:E99" si="28">SUM(D100:D109)</f>
        <v>6</v>
      </c>
      <c r="E99" s="69">
        <f t="shared" si="28"/>
        <v>5476610</v>
      </c>
      <c r="F99" s="69">
        <f>SUM(F100:F109)</f>
        <v>267301.01</v>
      </c>
      <c r="G99" s="69">
        <f t="shared" si="15"/>
        <v>4.8807749684567643</v>
      </c>
      <c r="H99" s="69">
        <f t="shared" si="16"/>
        <v>5209308.99</v>
      </c>
      <c r="I99" s="69">
        <f t="shared" si="17"/>
        <v>95.119225031543237</v>
      </c>
      <c r="J99" s="67"/>
    </row>
    <row r="100" spans="1:12" s="52" customFormat="1" ht="17.100000000000001" customHeight="1" x14ac:dyDescent="0.3">
      <c r="A100" s="4">
        <v>11.1</v>
      </c>
      <c r="B100" s="4" t="s">
        <v>35</v>
      </c>
      <c r="C100" s="57">
        <v>41</v>
      </c>
      <c r="D100" s="57">
        <v>6</v>
      </c>
      <c r="E100" s="10">
        <v>5054969</v>
      </c>
      <c r="F100" s="10">
        <v>267301.01</v>
      </c>
      <c r="G100" s="10">
        <f t="shared" si="15"/>
        <v>5.2878862362954155</v>
      </c>
      <c r="H100" s="10">
        <f t="shared" si="16"/>
        <v>4787667.99</v>
      </c>
      <c r="I100" s="10">
        <f t="shared" si="17"/>
        <v>94.712113763704579</v>
      </c>
      <c r="J100" s="4"/>
    </row>
    <row r="101" spans="1:12" s="52" customFormat="1" ht="17.100000000000001" customHeight="1" x14ac:dyDescent="0.3">
      <c r="A101" s="4">
        <v>11.2</v>
      </c>
      <c r="B101" s="4" t="s">
        <v>71</v>
      </c>
      <c r="C101" s="57">
        <v>4</v>
      </c>
      <c r="D101" s="57">
        <v>0</v>
      </c>
      <c r="E101" s="10">
        <v>57330</v>
      </c>
      <c r="F101" s="10">
        <v>0</v>
      </c>
      <c r="G101" s="10">
        <f t="shared" si="15"/>
        <v>0</v>
      </c>
      <c r="H101" s="10">
        <f t="shared" si="16"/>
        <v>57330</v>
      </c>
      <c r="I101" s="10">
        <f t="shared" si="17"/>
        <v>100</v>
      </c>
      <c r="J101" s="4"/>
    </row>
    <row r="102" spans="1:12" s="52" customFormat="1" ht="17.100000000000001" customHeight="1" x14ac:dyDescent="0.3">
      <c r="A102" s="4">
        <v>11.3</v>
      </c>
      <c r="B102" s="4" t="s">
        <v>73</v>
      </c>
      <c r="C102" s="57">
        <v>4</v>
      </c>
      <c r="D102" s="57">
        <v>0</v>
      </c>
      <c r="E102" s="10">
        <v>57330</v>
      </c>
      <c r="F102" s="10">
        <v>0</v>
      </c>
      <c r="G102" s="10">
        <f t="shared" si="15"/>
        <v>0</v>
      </c>
      <c r="H102" s="10">
        <f t="shared" si="16"/>
        <v>57330</v>
      </c>
      <c r="I102" s="10">
        <f t="shared" si="17"/>
        <v>100</v>
      </c>
      <c r="J102" s="4"/>
    </row>
    <row r="103" spans="1:12" s="52" customFormat="1" ht="17.100000000000001" customHeight="1" x14ac:dyDescent="0.3">
      <c r="A103" s="4">
        <v>11.4</v>
      </c>
      <c r="B103" s="4" t="s">
        <v>67</v>
      </c>
      <c r="C103" s="57">
        <v>2</v>
      </c>
      <c r="D103" s="57">
        <v>0</v>
      </c>
      <c r="E103" s="10">
        <v>25000</v>
      </c>
      <c r="F103" s="10">
        <v>0</v>
      </c>
      <c r="G103" s="10">
        <f t="shared" si="15"/>
        <v>0</v>
      </c>
      <c r="H103" s="10">
        <f t="shared" si="16"/>
        <v>25000</v>
      </c>
      <c r="I103" s="10">
        <f t="shared" si="17"/>
        <v>100</v>
      </c>
      <c r="J103" s="4"/>
    </row>
    <row r="104" spans="1:12" s="52" customFormat="1" ht="17.100000000000001" customHeight="1" x14ac:dyDescent="0.3">
      <c r="A104" s="4">
        <v>11.5</v>
      </c>
      <c r="B104" s="4" t="s">
        <v>68</v>
      </c>
      <c r="C104" s="57">
        <v>2</v>
      </c>
      <c r="D104" s="57">
        <v>0</v>
      </c>
      <c r="E104" s="10">
        <v>32500</v>
      </c>
      <c r="F104" s="10">
        <v>0</v>
      </c>
      <c r="G104" s="10">
        <f t="shared" si="15"/>
        <v>0</v>
      </c>
      <c r="H104" s="10">
        <f t="shared" si="16"/>
        <v>32500</v>
      </c>
      <c r="I104" s="10">
        <f t="shared" si="17"/>
        <v>100</v>
      </c>
      <c r="J104" s="4"/>
      <c r="K104" s="53"/>
      <c r="L104" s="53"/>
    </row>
    <row r="105" spans="1:12" s="52" customFormat="1" ht="17.100000000000001" customHeight="1" x14ac:dyDescent="0.3">
      <c r="A105" s="4">
        <v>11.6</v>
      </c>
      <c r="B105" s="4" t="s">
        <v>72</v>
      </c>
      <c r="C105" s="57">
        <v>3</v>
      </c>
      <c r="D105" s="57">
        <v>0</v>
      </c>
      <c r="E105" s="10">
        <v>53918</v>
      </c>
      <c r="F105" s="10">
        <v>0</v>
      </c>
      <c r="G105" s="10">
        <f t="shared" si="15"/>
        <v>0</v>
      </c>
      <c r="H105" s="10">
        <f t="shared" si="16"/>
        <v>53918</v>
      </c>
      <c r="I105" s="10">
        <f t="shared" si="17"/>
        <v>100</v>
      </c>
      <c r="J105" s="4"/>
    </row>
    <row r="106" spans="1:12" s="52" customFormat="1" x14ac:dyDescent="0.3">
      <c r="A106" s="4">
        <v>11.7</v>
      </c>
      <c r="B106" s="4" t="s">
        <v>45</v>
      </c>
      <c r="C106" s="57">
        <v>2</v>
      </c>
      <c r="D106" s="57">
        <v>0</v>
      </c>
      <c r="E106" s="10">
        <v>57068</v>
      </c>
      <c r="F106" s="10">
        <v>0</v>
      </c>
      <c r="G106" s="10">
        <f t="shared" si="15"/>
        <v>0</v>
      </c>
      <c r="H106" s="10">
        <f t="shared" si="16"/>
        <v>57068</v>
      </c>
      <c r="I106" s="10">
        <f t="shared" si="17"/>
        <v>100</v>
      </c>
      <c r="J106" s="4"/>
    </row>
    <row r="107" spans="1:12" s="52" customFormat="1" ht="17.100000000000001" customHeight="1" x14ac:dyDescent="0.3">
      <c r="A107" s="4">
        <v>11.8</v>
      </c>
      <c r="B107" s="4" t="s">
        <v>74</v>
      </c>
      <c r="C107" s="57">
        <v>3</v>
      </c>
      <c r="D107" s="57">
        <v>0</v>
      </c>
      <c r="E107" s="10">
        <v>48090</v>
      </c>
      <c r="F107" s="10">
        <v>0</v>
      </c>
      <c r="G107" s="10">
        <f t="shared" si="15"/>
        <v>0</v>
      </c>
      <c r="H107" s="10">
        <f t="shared" si="16"/>
        <v>48090</v>
      </c>
      <c r="I107" s="10">
        <f t="shared" si="17"/>
        <v>100</v>
      </c>
      <c r="J107" s="4"/>
    </row>
    <row r="108" spans="1:12" s="52" customFormat="1" ht="17.100000000000001" customHeight="1" x14ac:dyDescent="0.3">
      <c r="A108" s="4">
        <v>11.9</v>
      </c>
      <c r="B108" s="4" t="s">
        <v>75</v>
      </c>
      <c r="C108" s="57">
        <v>6</v>
      </c>
      <c r="D108" s="57">
        <v>0</v>
      </c>
      <c r="E108" s="10">
        <v>44940</v>
      </c>
      <c r="F108" s="10">
        <v>0</v>
      </c>
      <c r="G108" s="10">
        <f t="shared" si="15"/>
        <v>0</v>
      </c>
      <c r="H108" s="10">
        <f t="shared" si="16"/>
        <v>44940</v>
      </c>
      <c r="I108" s="10">
        <f t="shared" si="17"/>
        <v>100</v>
      </c>
      <c r="J108" s="4"/>
    </row>
    <row r="109" spans="1:12" s="52" customFormat="1" ht="17.100000000000001" customHeight="1" x14ac:dyDescent="0.3">
      <c r="A109" s="65">
        <v>11.1</v>
      </c>
      <c r="B109" s="4" t="s">
        <v>76</v>
      </c>
      <c r="C109" s="57">
        <v>3</v>
      </c>
      <c r="D109" s="57">
        <v>0</v>
      </c>
      <c r="E109" s="10">
        <v>45465</v>
      </c>
      <c r="F109" s="10">
        <v>0</v>
      </c>
      <c r="G109" s="10">
        <f t="shared" si="15"/>
        <v>0</v>
      </c>
      <c r="H109" s="10">
        <f t="shared" si="16"/>
        <v>45465</v>
      </c>
      <c r="I109" s="10">
        <f t="shared" si="17"/>
        <v>100</v>
      </c>
      <c r="J109" s="4"/>
    </row>
    <row r="110" spans="1:12" s="52" customFormat="1" ht="17.100000000000001" customHeight="1" x14ac:dyDescent="0.3">
      <c r="A110" s="68">
        <v>12</v>
      </c>
      <c r="B110" s="67" t="s">
        <v>24</v>
      </c>
      <c r="C110" s="68">
        <f>SUM(C111:C122)</f>
        <v>35</v>
      </c>
      <c r="D110" s="68">
        <f t="shared" ref="D110:E110" si="29">SUM(D111:D122)</f>
        <v>4</v>
      </c>
      <c r="E110" s="69">
        <f t="shared" si="29"/>
        <v>5176278</v>
      </c>
      <c r="F110" s="69">
        <f>SUM(F111:F122)</f>
        <v>385968.66000000003</v>
      </c>
      <c r="G110" s="69">
        <f t="shared" ref="G110:G127" si="30">F110*100/E110</f>
        <v>7.4564901653272875</v>
      </c>
      <c r="H110" s="69">
        <f t="shared" ref="H110:H127" si="31">E110-F110</f>
        <v>4790309.34</v>
      </c>
      <c r="I110" s="69">
        <f t="shared" ref="I110:I127" si="32">H110*100/E110</f>
        <v>92.543509834672719</v>
      </c>
      <c r="J110" s="67"/>
    </row>
    <row r="111" spans="1:12" s="52" customFormat="1" ht="17.100000000000001" customHeight="1" x14ac:dyDescent="0.3">
      <c r="A111" s="4">
        <v>12.1</v>
      </c>
      <c r="B111" s="4" t="s">
        <v>87</v>
      </c>
      <c r="C111" s="57">
        <v>1</v>
      </c>
      <c r="D111" s="57">
        <v>1</v>
      </c>
      <c r="E111" s="10">
        <v>662663</v>
      </c>
      <c r="F111" s="10">
        <f>106616.1+40240+2389</f>
        <v>149245.1</v>
      </c>
      <c r="G111" s="10">
        <f t="shared" si="30"/>
        <v>22.522020997098071</v>
      </c>
      <c r="H111" s="10">
        <f t="shared" si="31"/>
        <v>513417.9</v>
      </c>
      <c r="I111" s="10">
        <f t="shared" si="32"/>
        <v>77.477979002901932</v>
      </c>
      <c r="J111" s="4"/>
    </row>
    <row r="112" spans="1:12" ht="17.100000000000001" customHeight="1" x14ac:dyDescent="0.3">
      <c r="A112" s="4">
        <v>12.2</v>
      </c>
      <c r="B112" s="4" t="s">
        <v>101</v>
      </c>
      <c r="C112" s="57">
        <v>1</v>
      </c>
      <c r="D112" s="57">
        <v>1</v>
      </c>
      <c r="E112" s="10">
        <v>808768</v>
      </c>
      <c r="F112" s="10">
        <f>53918+25460+1499</f>
        <v>80877</v>
      </c>
      <c r="G112" s="10">
        <f t="shared" si="30"/>
        <v>10.000024728970484</v>
      </c>
      <c r="H112" s="10">
        <f t="shared" si="31"/>
        <v>727891</v>
      </c>
      <c r="I112" s="10">
        <f t="shared" si="32"/>
        <v>89.999975271029513</v>
      </c>
      <c r="J112" s="4"/>
    </row>
    <row r="113" spans="1:10" ht="17.100000000000001" customHeight="1" x14ac:dyDescent="0.3">
      <c r="A113" s="4">
        <v>12.3</v>
      </c>
      <c r="B113" s="4" t="s">
        <v>35</v>
      </c>
      <c r="C113" s="57">
        <v>9</v>
      </c>
      <c r="D113" s="57">
        <v>2</v>
      </c>
      <c r="E113" s="10">
        <v>1203288</v>
      </c>
      <c r="F113" s="10">
        <f>73880.56+77490+4476</f>
        <v>155846.56</v>
      </c>
      <c r="G113" s="10">
        <f t="shared" si="30"/>
        <v>12.951725605175154</v>
      </c>
      <c r="H113" s="10">
        <f t="shared" si="31"/>
        <v>1047441.44</v>
      </c>
      <c r="I113" s="10">
        <f t="shared" si="32"/>
        <v>87.048274394824844</v>
      </c>
      <c r="J113" s="4"/>
    </row>
    <row r="114" spans="1:10" ht="17.100000000000001" customHeight="1" x14ac:dyDescent="0.3">
      <c r="A114" s="4">
        <v>12.4</v>
      </c>
      <c r="B114" s="4" t="s">
        <v>49</v>
      </c>
      <c r="C114" s="57">
        <v>1</v>
      </c>
      <c r="D114" s="57">
        <v>0</v>
      </c>
      <c r="E114" s="10">
        <v>80000</v>
      </c>
      <c r="F114" s="10">
        <v>0</v>
      </c>
      <c r="G114" s="10">
        <f t="shared" si="30"/>
        <v>0</v>
      </c>
      <c r="H114" s="10">
        <f t="shared" si="31"/>
        <v>80000</v>
      </c>
      <c r="I114" s="10">
        <f t="shared" si="32"/>
        <v>100</v>
      </c>
      <c r="J114" s="4"/>
    </row>
    <row r="115" spans="1:10" s="52" customFormat="1" ht="17.100000000000001" customHeight="1" x14ac:dyDescent="0.3">
      <c r="A115" s="4">
        <v>12.5</v>
      </c>
      <c r="B115" s="4" t="s">
        <v>90</v>
      </c>
      <c r="C115" s="57">
        <v>1</v>
      </c>
      <c r="D115" s="57">
        <v>0</v>
      </c>
      <c r="E115" s="10">
        <v>145557</v>
      </c>
      <c r="F115" s="10">
        <v>0</v>
      </c>
      <c r="G115" s="10">
        <f t="shared" si="30"/>
        <v>0</v>
      </c>
      <c r="H115" s="10">
        <f t="shared" si="31"/>
        <v>145557</v>
      </c>
      <c r="I115" s="10">
        <f t="shared" si="32"/>
        <v>100</v>
      </c>
      <c r="J115" s="4"/>
    </row>
    <row r="116" spans="1:10" ht="17.100000000000001" customHeight="1" x14ac:dyDescent="0.3">
      <c r="A116" s="4">
        <v>12.6</v>
      </c>
      <c r="B116" s="4" t="s">
        <v>91</v>
      </c>
      <c r="C116" s="57">
        <v>7</v>
      </c>
      <c r="D116" s="57">
        <v>0</v>
      </c>
      <c r="E116" s="10">
        <v>193186</v>
      </c>
      <c r="F116" s="10">
        <v>0</v>
      </c>
      <c r="G116" s="10">
        <f t="shared" si="30"/>
        <v>0</v>
      </c>
      <c r="H116" s="10">
        <f t="shared" si="31"/>
        <v>193186</v>
      </c>
      <c r="I116" s="10">
        <f t="shared" si="32"/>
        <v>100</v>
      </c>
      <c r="J116" s="4"/>
    </row>
    <row r="117" spans="1:10" s="52" customFormat="1" ht="17.100000000000001" customHeight="1" x14ac:dyDescent="0.3">
      <c r="A117" s="4">
        <v>12.7</v>
      </c>
      <c r="B117" s="4" t="s">
        <v>88</v>
      </c>
      <c r="C117" s="57">
        <v>1</v>
      </c>
      <c r="D117" s="57">
        <v>0</v>
      </c>
      <c r="E117" s="10">
        <v>360074</v>
      </c>
      <c r="F117" s="10">
        <v>0</v>
      </c>
      <c r="G117" s="10">
        <f t="shared" si="30"/>
        <v>0</v>
      </c>
      <c r="H117" s="10">
        <f t="shared" si="31"/>
        <v>360074</v>
      </c>
      <c r="I117" s="10">
        <f t="shared" si="32"/>
        <v>100</v>
      </c>
      <c r="J117" s="4"/>
    </row>
    <row r="118" spans="1:10" s="52" customFormat="1" ht="17.100000000000001" customHeight="1" x14ac:dyDescent="0.3">
      <c r="A118" s="4">
        <v>12.8</v>
      </c>
      <c r="B118" s="4" t="s">
        <v>86</v>
      </c>
      <c r="C118" s="57">
        <v>3</v>
      </c>
      <c r="D118" s="57">
        <v>0</v>
      </c>
      <c r="E118" s="10">
        <v>186633</v>
      </c>
      <c r="F118" s="10">
        <v>0</v>
      </c>
      <c r="G118" s="10">
        <f t="shared" si="30"/>
        <v>0</v>
      </c>
      <c r="H118" s="10">
        <f t="shared" si="31"/>
        <v>186633</v>
      </c>
      <c r="I118" s="10">
        <f t="shared" si="32"/>
        <v>100</v>
      </c>
      <c r="J118" s="4"/>
    </row>
    <row r="119" spans="1:10" ht="17.100000000000001" customHeight="1" x14ac:dyDescent="0.3">
      <c r="A119" s="4">
        <v>12.9</v>
      </c>
      <c r="B119" s="4" t="s">
        <v>67</v>
      </c>
      <c r="C119" s="57">
        <v>4</v>
      </c>
      <c r="D119" s="57">
        <v>0</v>
      </c>
      <c r="E119" s="10">
        <v>145134</v>
      </c>
      <c r="F119" s="10">
        <v>0</v>
      </c>
      <c r="G119" s="10">
        <f t="shared" si="30"/>
        <v>0</v>
      </c>
      <c r="H119" s="10">
        <f t="shared" si="31"/>
        <v>145134</v>
      </c>
      <c r="I119" s="10">
        <f t="shared" si="32"/>
        <v>100</v>
      </c>
      <c r="J119" s="4"/>
    </row>
    <row r="120" spans="1:10" s="52" customFormat="1" x14ac:dyDescent="0.3">
      <c r="A120" s="65">
        <v>12.1</v>
      </c>
      <c r="B120" s="4" t="s">
        <v>51</v>
      </c>
      <c r="C120" s="57">
        <v>1</v>
      </c>
      <c r="D120" s="57">
        <v>0</v>
      </c>
      <c r="E120" s="10">
        <v>110000</v>
      </c>
      <c r="F120" s="10">
        <v>0</v>
      </c>
      <c r="G120" s="10">
        <f t="shared" si="30"/>
        <v>0</v>
      </c>
      <c r="H120" s="10">
        <f t="shared" si="31"/>
        <v>110000</v>
      </c>
      <c r="I120" s="10">
        <f t="shared" si="32"/>
        <v>100</v>
      </c>
      <c r="J120" s="4"/>
    </row>
    <row r="121" spans="1:10" ht="17.100000000000001" customHeight="1" x14ac:dyDescent="0.3">
      <c r="A121" s="4">
        <v>12.11</v>
      </c>
      <c r="B121" s="4" t="s">
        <v>85</v>
      </c>
      <c r="C121" s="57">
        <v>5</v>
      </c>
      <c r="D121" s="57">
        <v>0</v>
      </c>
      <c r="E121" s="10">
        <v>450024</v>
      </c>
      <c r="F121" s="10">
        <v>0</v>
      </c>
      <c r="G121" s="10">
        <f t="shared" si="30"/>
        <v>0</v>
      </c>
      <c r="H121" s="10">
        <f t="shared" si="31"/>
        <v>450024</v>
      </c>
      <c r="I121" s="10">
        <f t="shared" si="32"/>
        <v>100</v>
      </c>
      <c r="J121" s="4"/>
    </row>
    <row r="122" spans="1:10" s="52" customFormat="1" ht="17.100000000000001" customHeight="1" x14ac:dyDescent="0.3">
      <c r="A122" s="4">
        <v>12.12</v>
      </c>
      <c r="B122" s="4" t="s">
        <v>89</v>
      </c>
      <c r="C122" s="57">
        <v>1</v>
      </c>
      <c r="D122" s="57">
        <v>0</v>
      </c>
      <c r="E122" s="10">
        <v>830951</v>
      </c>
      <c r="F122" s="10">
        <v>0</v>
      </c>
      <c r="G122" s="10">
        <f t="shared" si="30"/>
        <v>0</v>
      </c>
      <c r="H122" s="10">
        <f t="shared" si="31"/>
        <v>830951</v>
      </c>
      <c r="I122" s="10">
        <f t="shared" si="32"/>
        <v>100</v>
      </c>
      <c r="J122" s="4"/>
    </row>
    <row r="123" spans="1:10" s="52" customFormat="1" ht="16.5" customHeight="1" x14ac:dyDescent="0.3">
      <c r="A123" s="68">
        <v>13</v>
      </c>
      <c r="B123" s="67" t="s">
        <v>16</v>
      </c>
      <c r="C123" s="68">
        <f>SUM(C124:C127)</f>
        <v>16</v>
      </c>
      <c r="D123" s="68">
        <f t="shared" ref="D123:E123" si="33">SUM(D124:D127)</f>
        <v>2</v>
      </c>
      <c r="E123" s="69">
        <f t="shared" si="33"/>
        <v>1578100</v>
      </c>
      <c r="F123" s="69">
        <f>SUM(F124:F127)</f>
        <v>66675.7</v>
      </c>
      <c r="G123" s="69">
        <f t="shared" si="30"/>
        <v>4.2250617831569608</v>
      </c>
      <c r="H123" s="69">
        <f t="shared" si="31"/>
        <v>1511424.3</v>
      </c>
      <c r="I123" s="69">
        <f t="shared" si="32"/>
        <v>95.77493821684304</v>
      </c>
      <c r="J123" s="67"/>
    </row>
    <row r="124" spans="1:10" s="52" customFormat="1" ht="17.100000000000001" customHeight="1" x14ac:dyDescent="0.3">
      <c r="A124" s="4">
        <v>13.1</v>
      </c>
      <c r="B124" s="4" t="s">
        <v>35</v>
      </c>
      <c r="C124" s="57">
        <v>2</v>
      </c>
      <c r="D124" s="57">
        <v>1</v>
      </c>
      <c r="E124" s="10">
        <v>667260</v>
      </c>
      <c r="F124" s="10">
        <f>55245.7+9100+530</f>
        <v>64875.7</v>
      </c>
      <c r="G124" s="10">
        <f t="shared" si="30"/>
        <v>9.7227017954020916</v>
      </c>
      <c r="H124" s="10">
        <f t="shared" si="31"/>
        <v>602384.30000000005</v>
      </c>
      <c r="I124" s="10">
        <f t="shared" si="32"/>
        <v>90.277298204597912</v>
      </c>
      <c r="J124" s="4"/>
    </row>
    <row r="125" spans="1:10" x14ac:dyDescent="0.3">
      <c r="A125" s="4">
        <v>13.2</v>
      </c>
      <c r="B125" s="4" t="s">
        <v>77</v>
      </c>
      <c r="C125" s="57">
        <v>4</v>
      </c>
      <c r="D125" s="57">
        <v>1</v>
      </c>
      <c r="E125" s="10">
        <v>312500</v>
      </c>
      <c r="F125" s="10">
        <v>1800</v>
      </c>
      <c r="G125" s="10">
        <f t="shared" si="30"/>
        <v>0.57599999999999996</v>
      </c>
      <c r="H125" s="10">
        <f t="shared" si="31"/>
        <v>310700</v>
      </c>
      <c r="I125" s="10">
        <f t="shared" si="32"/>
        <v>99.424000000000007</v>
      </c>
      <c r="J125" s="4"/>
    </row>
    <row r="126" spans="1:10" s="52" customFormat="1" ht="17.100000000000001" customHeight="1" x14ac:dyDescent="0.3">
      <c r="A126" s="4">
        <v>13.3</v>
      </c>
      <c r="B126" s="4" t="s">
        <v>79</v>
      </c>
      <c r="C126" s="57">
        <v>5</v>
      </c>
      <c r="D126" s="57">
        <v>0</v>
      </c>
      <c r="E126" s="10">
        <v>257500</v>
      </c>
      <c r="F126" s="10">
        <v>0</v>
      </c>
      <c r="G126" s="10">
        <f t="shared" si="30"/>
        <v>0</v>
      </c>
      <c r="H126" s="10">
        <f t="shared" si="31"/>
        <v>257500</v>
      </c>
      <c r="I126" s="10">
        <f t="shared" si="32"/>
        <v>100</v>
      </c>
      <c r="J126" s="4"/>
    </row>
    <row r="127" spans="1:10" x14ac:dyDescent="0.3">
      <c r="A127" s="4">
        <v>13.4</v>
      </c>
      <c r="B127" s="4" t="s">
        <v>78</v>
      </c>
      <c r="C127" s="57">
        <v>5</v>
      </c>
      <c r="D127" s="57">
        <v>0</v>
      </c>
      <c r="E127" s="10">
        <v>340840</v>
      </c>
      <c r="F127" s="10">
        <v>0</v>
      </c>
      <c r="G127" s="10">
        <f t="shared" si="30"/>
        <v>0</v>
      </c>
      <c r="H127" s="10">
        <f t="shared" si="31"/>
        <v>340840</v>
      </c>
      <c r="I127" s="10">
        <f t="shared" si="32"/>
        <v>100</v>
      </c>
      <c r="J127" s="4"/>
    </row>
    <row r="128" spans="1:10" s="52" customFormat="1" ht="17.100000000000001" customHeight="1" x14ac:dyDescent="0.3">
      <c r="A128" s="68">
        <v>14</v>
      </c>
      <c r="B128" s="67" t="s">
        <v>23</v>
      </c>
      <c r="C128" s="68">
        <f>SUM(C129:C140)</f>
        <v>45</v>
      </c>
      <c r="D128" s="68">
        <f t="shared" ref="D128:E128" si="34">SUM(D129:D140)</f>
        <v>6</v>
      </c>
      <c r="E128" s="69">
        <f t="shared" si="34"/>
        <v>7042496</v>
      </c>
      <c r="F128" s="69">
        <f>SUM(F129:F140)</f>
        <v>129706.70999999999</v>
      </c>
      <c r="G128" s="69">
        <f t="shared" ref="G128" si="35">F128*100/E128</f>
        <v>1.841771866111106</v>
      </c>
      <c r="H128" s="69">
        <f t="shared" ref="H128" si="36">E128-F128</f>
        <v>6912789.29</v>
      </c>
      <c r="I128" s="69">
        <f t="shared" ref="I128" si="37">H128*100/E128</f>
        <v>98.158228133888898</v>
      </c>
      <c r="J128" s="67"/>
    </row>
    <row r="129" spans="1:13" s="52" customFormat="1" ht="17.100000000000001" customHeight="1" x14ac:dyDescent="0.3">
      <c r="A129" s="4">
        <v>14.1</v>
      </c>
      <c r="B129" s="4" t="s">
        <v>59</v>
      </c>
      <c r="C129" s="57">
        <v>2</v>
      </c>
      <c r="D129" s="57">
        <v>1</v>
      </c>
      <c r="E129" s="10">
        <v>34250</v>
      </c>
      <c r="F129" s="10">
        <v>11730</v>
      </c>
      <c r="G129" s="10">
        <f t="shared" ref="G129:G140" si="38">F129*100/E129</f>
        <v>34.248175182481752</v>
      </c>
      <c r="H129" s="10">
        <f t="shared" ref="H129:H140" si="39">E129-F129</f>
        <v>22520</v>
      </c>
      <c r="I129" s="10">
        <f t="shared" ref="I129:I140" si="40">H129*100/E129</f>
        <v>65.751824817518255</v>
      </c>
      <c r="J129" s="4"/>
    </row>
    <row r="130" spans="1:13" ht="17.100000000000001" customHeight="1" x14ac:dyDescent="0.3">
      <c r="A130" s="4">
        <v>14.2</v>
      </c>
      <c r="B130" s="4" t="s">
        <v>51</v>
      </c>
      <c r="C130" s="57">
        <v>3</v>
      </c>
      <c r="D130" s="57">
        <v>2</v>
      </c>
      <c r="E130" s="10">
        <v>350000</v>
      </c>
      <c r="F130" s="10">
        <v>39596</v>
      </c>
      <c r="G130" s="10">
        <f t="shared" si="38"/>
        <v>11.313142857142857</v>
      </c>
      <c r="H130" s="10">
        <f t="shared" si="39"/>
        <v>310404</v>
      </c>
      <c r="I130" s="10">
        <f t="shared" si="40"/>
        <v>88.68685714285715</v>
      </c>
      <c r="J130" s="4"/>
    </row>
    <row r="131" spans="1:13" s="52" customFormat="1" ht="17.100000000000001" customHeight="1" x14ac:dyDescent="0.3">
      <c r="A131" s="4">
        <v>14.3</v>
      </c>
      <c r="B131" s="4" t="s">
        <v>115</v>
      </c>
      <c r="C131" s="57">
        <v>2</v>
      </c>
      <c r="D131" s="57">
        <v>1</v>
      </c>
      <c r="E131" s="10">
        <v>226800</v>
      </c>
      <c r="F131" s="10">
        <v>24000</v>
      </c>
      <c r="G131" s="10">
        <f t="shared" si="38"/>
        <v>10.582010582010582</v>
      </c>
      <c r="H131" s="10">
        <f t="shared" si="39"/>
        <v>202800</v>
      </c>
      <c r="I131" s="10">
        <f t="shared" si="40"/>
        <v>89.417989417989418</v>
      </c>
      <c r="J131" s="4"/>
    </row>
    <row r="132" spans="1:13" ht="17.100000000000001" customHeight="1" x14ac:dyDescent="0.3">
      <c r="A132" s="4">
        <v>14.4</v>
      </c>
      <c r="B132" s="4" t="s">
        <v>35</v>
      </c>
      <c r="C132" s="57">
        <v>7</v>
      </c>
      <c r="D132" s="57">
        <v>2</v>
      </c>
      <c r="E132" s="10">
        <v>2724816</v>
      </c>
      <c r="F132" s="10">
        <f>45054.71+8810+516</f>
        <v>54380.71</v>
      </c>
      <c r="G132" s="10">
        <f t="shared" si="38"/>
        <v>1.9957571447026148</v>
      </c>
      <c r="H132" s="10">
        <f t="shared" si="39"/>
        <v>2670435.29</v>
      </c>
      <c r="I132" s="10">
        <f t="shared" si="40"/>
        <v>98.004242855297392</v>
      </c>
      <c r="J132" s="4"/>
    </row>
    <row r="133" spans="1:13" s="52" customFormat="1" ht="17.100000000000001" customHeight="1" x14ac:dyDescent="0.3">
      <c r="A133" s="4">
        <v>14.5</v>
      </c>
      <c r="B133" s="4" t="s">
        <v>49</v>
      </c>
      <c r="C133" s="57">
        <v>13</v>
      </c>
      <c r="D133" s="57">
        <v>0</v>
      </c>
      <c r="E133" s="10">
        <v>2011000</v>
      </c>
      <c r="F133" s="10">
        <v>0</v>
      </c>
      <c r="G133" s="10">
        <f t="shared" si="38"/>
        <v>0</v>
      </c>
      <c r="H133" s="10">
        <f t="shared" si="39"/>
        <v>2011000</v>
      </c>
      <c r="I133" s="10">
        <f t="shared" si="40"/>
        <v>100</v>
      </c>
      <c r="J133" s="4"/>
    </row>
    <row r="134" spans="1:13" s="52" customFormat="1" ht="17.100000000000001" customHeight="1" x14ac:dyDescent="0.3">
      <c r="A134" s="4">
        <v>14.6</v>
      </c>
      <c r="B134" s="4" t="s">
        <v>114</v>
      </c>
      <c r="C134" s="57">
        <v>1</v>
      </c>
      <c r="D134" s="57">
        <v>0</v>
      </c>
      <c r="E134" s="10">
        <v>42800</v>
      </c>
      <c r="F134" s="10">
        <v>0</v>
      </c>
      <c r="G134" s="10">
        <f t="shared" si="38"/>
        <v>0</v>
      </c>
      <c r="H134" s="10">
        <f t="shared" si="39"/>
        <v>42800</v>
      </c>
      <c r="I134" s="10">
        <f t="shared" si="40"/>
        <v>100</v>
      </c>
      <c r="J134" s="4"/>
    </row>
    <row r="135" spans="1:13" s="52" customFormat="1" ht="17.100000000000001" customHeight="1" x14ac:dyDescent="0.3">
      <c r="A135" s="4">
        <v>14.7</v>
      </c>
      <c r="B135" s="4" t="s">
        <v>141</v>
      </c>
      <c r="C135" s="57">
        <v>1</v>
      </c>
      <c r="D135" s="57">
        <v>0</v>
      </c>
      <c r="E135" s="10">
        <v>81650</v>
      </c>
      <c r="F135" s="10">
        <v>0</v>
      </c>
      <c r="G135" s="10">
        <f t="shared" si="38"/>
        <v>0</v>
      </c>
      <c r="H135" s="10">
        <f t="shared" si="39"/>
        <v>81650</v>
      </c>
      <c r="I135" s="10">
        <f t="shared" si="40"/>
        <v>100</v>
      </c>
      <c r="J135" s="4"/>
    </row>
    <row r="136" spans="1:13" s="52" customFormat="1" ht="17.100000000000001" customHeight="1" x14ac:dyDescent="0.3">
      <c r="A136" s="4">
        <v>14.8</v>
      </c>
      <c r="B136" s="4" t="s">
        <v>116</v>
      </c>
      <c r="C136" s="57">
        <v>1</v>
      </c>
      <c r="D136" s="57">
        <v>0</v>
      </c>
      <c r="E136" s="10">
        <v>142180</v>
      </c>
      <c r="F136" s="10">
        <v>0</v>
      </c>
      <c r="G136" s="10">
        <f t="shared" si="38"/>
        <v>0</v>
      </c>
      <c r="H136" s="10">
        <f t="shared" si="39"/>
        <v>142180</v>
      </c>
      <c r="I136" s="10">
        <f t="shared" si="40"/>
        <v>100</v>
      </c>
      <c r="J136" s="4"/>
    </row>
    <row r="137" spans="1:13" ht="17.100000000000001" customHeight="1" x14ac:dyDescent="0.3">
      <c r="A137" s="4">
        <v>14.9</v>
      </c>
      <c r="B137" s="4" t="s">
        <v>142</v>
      </c>
      <c r="C137" s="57">
        <v>4</v>
      </c>
      <c r="D137" s="57">
        <v>0</v>
      </c>
      <c r="E137" s="10">
        <v>111350</v>
      </c>
      <c r="F137" s="10">
        <v>0</v>
      </c>
      <c r="G137" s="10">
        <f t="shared" si="38"/>
        <v>0</v>
      </c>
      <c r="H137" s="10">
        <f t="shared" si="39"/>
        <v>111350</v>
      </c>
      <c r="I137" s="10">
        <f t="shared" si="40"/>
        <v>100</v>
      </c>
      <c r="J137" s="4"/>
    </row>
    <row r="138" spans="1:13" s="52" customFormat="1" ht="17.100000000000001" customHeight="1" x14ac:dyDescent="0.3">
      <c r="A138" s="65">
        <v>14.1</v>
      </c>
      <c r="B138" s="4" t="s">
        <v>143</v>
      </c>
      <c r="C138" s="57">
        <v>4</v>
      </c>
      <c r="D138" s="57">
        <v>0</v>
      </c>
      <c r="E138" s="10">
        <v>97550</v>
      </c>
      <c r="F138" s="10">
        <v>0</v>
      </c>
      <c r="G138" s="10">
        <f t="shared" si="38"/>
        <v>0</v>
      </c>
      <c r="H138" s="10">
        <f t="shared" si="39"/>
        <v>97550</v>
      </c>
      <c r="I138" s="10">
        <f t="shared" si="40"/>
        <v>100</v>
      </c>
      <c r="J138" s="4"/>
    </row>
    <row r="139" spans="1:13" s="52" customFormat="1" ht="17.100000000000001" customHeight="1" x14ac:dyDescent="0.3">
      <c r="A139" s="4">
        <v>14.11</v>
      </c>
      <c r="B139" s="4" t="s">
        <v>60</v>
      </c>
      <c r="C139" s="57">
        <v>6</v>
      </c>
      <c r="D139" s="57">
        <v>0</v>
      </c>
      <c r="E139" s="10">
        <v>324100</v>
      </c>
      <c r="F139" s="10">
        <v>0</v>
      </c>
      <c r="G139" s="10">
        <f t="shared" si="38"/>
        <v>0</v>
      </c>
      <c r="H139" s="10">
        <f t="shared" si="39"/>
        <v>324100</v>
      </c>
      <c r="I139" s="10">
        <f t="shared" si="40"/>
        <v>100</v>
      </c>
      <c r="J139" s="4"/>
    </row>
    <row r="140" spans="1:13" s="52" customFormat="1" ht="17.100000000000001" customHeight="1" x14ac:dyDescent="0.3">
      <c r="A140" s="4">
        <v>14.12</v>
      </c>
      <c r="B140" s="4" t="s">
        <v>144</v>
      </c>
      <c r="C140" s="57">
        <v>1</v>
      </c>
      <c r="D140" s="57">
        <v>0</v>
      </c>
      <c r="E140" s="10">
        <v>896000</v>
      </c>
      <c r="F140" s="10">
        <v>0</v>
      </c>
      <c r="G140" s="10">
        <f t="shared" si="38"/>
        <v>0</v>
      </c>
      <c r="H140" s="10">
        <f t="shared" si="39"/>
        <v>896000</v>
      </c>
      <c r="I140" s="10">
        <f t="shared" si="40"/>
        <v>100</v>
      </c>
      <c r="J140" s="4"/>
    </row>
    <row r="141" spans="1:13" s="52" customFormat="1" x14ac:dyDescent="0.3">
      <c r="A141" s="101" t="s">
        <v>29</v>
      </c>
      <c r="B141" s="102"/>
      <c r="C141" s="70">
        <f>SUM(C128,C123,C110,C99,C91,C84,C70,C53,C39,C35,C24,C19,C14,C7)</f>
        <v>495</v>
      </c>
      <c r="D141" s="70">
        <f t="shared" ref="D141:F141" si="41">SUM(D128,D123,D110,D99,D91,D84,D70,D53,D39,D35,D24,D19,D14,D7)</f>
        <v>107</v>
      </c>
      <c r="E141" s="71">
        <f t="shared" si="41"/>
        <v>172171002</v>
      </c>
      <c r="F141" s="71">
        <f t="shared" si="41"/>
        <v>20165014.91</v>
      </c>
      <c r="G141" s="71">
        <f t="shared" ref="G141" si="42">F141*100/E141</f>
        <v>11.712201634279854</v>
      </c>
      <c r="H141" s="71">
        <f t="shared" ref="H141" si="43">E141-F141</f>
        <v>152005987.09</v>
      </c>
      <c r="I141" s="71">
        <f t="shared" ref="I141" si="44">H141*100/E141</f>
        <v>88.28779836572015</v>
      </c>
      <c r="J141" s="72"/>
    </row>
    <row r="142" spans="1:13" s="52" customFormat="1" x14ac:dyDescent="0.3">
      <c r="A142" s="73" t="s">
        <v>14</v>
      </c>
      <c r="B142" s="103" t="s">
        <v>151</v>
      </c>
      <c r="C142" s="103"/>
      <c r="D142" s="103"/>
      <c r="E142" s="103"/>
      <c r="F142" s="103"/>
      <c r="G142" s="103"/>
      <c r="H142" s="103"/>
      <c r="I142" s="103"/>
      <c r="J142" s="103"/>
      <c r="K142" s="74">
        <f>2343270+144820</f>
        <v>2488090</v>
      </c>
      <c r="L142" s="74">
        <f>121108+8365</f>
        <v>129473</v>
      </c>
      <c r="M142" s="76">
        <f>K142+L142</f>
        <v>2617563</v>
      </c>
    </row>
    <row r="143" spans="1:13" x14ac:dyDescent="0.3">
      <c r="A143" s="75"/>
      <c r="B143" s="104" t="s">
        <v>149</v>
      </c>
      <c r="C143" s="104"/>
      <c r="D143" s="104"/>
      <c r="E143" s="104"/>
      <c r="F143" s="104"/>
      <c r="G143" s="104"/>
      <c r="H143" s="104"/>
      <c r="I143" s="104"/>
      <c r="J143" s="104"/>
    </row>
    <row r="145" spans="5:5" x14ac:dyDescent="0.3">
      <c r="E145" s="17">
        <v>172171002</v>
      </c>
    </row>
  </sheetData>
  <sortState ref="A106:J109">
    <sortCondition descending="1" ref="G137:G140"/>
  </sortState>
  <mergeCells count="11">
    <mergeCell ref="B142:J142"/>
    <mergeCell ref="B143:J143"/>
    <mergeCell ref="A141:B141"/>
    <mergeCell ref="A1:J1"/>
    <mergeCell ref="A2:J2"/>
    <mergeCell ref="A3:J3"/>
    <mergeCell ref="A4:A6"/>
    <mergeCell ref="B4:B6"/>
    <mergeCell ref="C4:C6"/>
    <mergeCell ref="H4:H6"/>
    <mergeCell ref="J4:J6"/>
  </mergeCells>
  <printOptions horizontalCentered="1"/>
  <pageMargins left="0.39370078740157483" right="0.39370078740157483" top="0.98425196850393704" bottom="0.59055118110236227" header="0.51181102362204722" footer="0.51181102362204722"/>
  <pageSetup paperSize="9"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view="pageBreakPreview" zoomScaleNormal="100" zoomScaleSheetLayoutView="100" workbookViewId="0">
      <selection activeCell="C13" sqref="C13"/>
    </sheetView>
  </sheetViews>
  <sheetFormatPr defaultRowHeight="18.75" x14ac:dyDescent="0.3"/>
  <cols>
    <col min="1" max="1" width="7" style="1" bestFit="1" customWidth="1"/>
    <col min="2" max="2" width="38" style="1" bestFit="1" customWidth="1"/>
    <col min="3" max="3" width="9.25" style="17" customWidth="1"/>
    <col min="4" max="4" width="14.125" style="17" customWidth="1"/>
    <col min="5" max="5" width="10.125" style="17" bestFit="1" customWidth="1"/>
    <col min="6" max="6" width="12" style="11" bestFit="1" customWidth="1"/>
    <col min="7" max="7" width="10.125" style="11" bestFit="1" customWidth="1"/>
    <col min="8" max="8" width="11" style="11" bestFit="1" customWidth="1"/>
    <col min="9" max="9" width="10.125" style="11" bestFit="1" customWidth="1"/>
    <col min="10" max="10" width="12.375" style="1" customWidth="1"/>
    <col min="11" max="16384" width="9" style="1"/>
  </cols>
  <sheetData>
    <row r="1" spans="1:10" ht="21" x14ac:dyDescent="0.35">
      <c r="A1" s="107" t="s">
        <v>148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21" customHeight="1" x14ac:dyDescent="0.3">
      <c r="A2" s="90" t="s">
        <v>150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ht="21" x14ac:dyDescent="0.35">
      <c r="A3" s="107" t="s">
        <v>1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10" x14ac:dyDescent="0.3">
      <c r="A4" s="92" t="s">
        <v>2</v>
      </c>
      <c r="B4" s="92" t="s">
        <v>3</v>
      </c>
      <c r="C4" s="95" t="s">
        <v>33</v>
      </c>
      <c r="D4" s="46" t="s">
        <v>4</v>
      </c>
      <c r="E4" s="46" t="s">
        <v>7</v>
      </c>
      <c r="F4" s="47" t="s">
        <v>9</v>
      </c>
      <c r="G4" s="47" t="s">
        <v>11</v>
      </c>
      <c r="H4" s="98" t="s">
        <v>31</v>
      </c>
      <c r="I4" s="47" t="s">
        <v>11</v>
      </c>
      <c r="J4" s="92" t="s">
        <v>14</v>
      </c>
    </row>
    <row r="5" spans="1:10" x14ac:dyDescent="0.3">
      <c r="A5" s="93"/>
      <c r="B5" s="93"/>
      <c r="C5" s="96"/>
      <c r="D5" s="48" t="s">
        <v>5</v>
      </c>
      <c r="E5" s="48" t="s">
        <v>8</v>
      </c>
      <c r="F5" s="63" t="s">
        <v>130</v>
      </c>
      <c r="G5" s="49" t="s">
        <v>12</v>
      </c>
      <c r="H5" s="99"/>
      <c r="I5" s="49" t="s">
        <v>32</v>
      </c>
      <c r="J5" s="93"/>
    </row>
    <row r="6" spans="1:10" x14ac:dyDescent="0.3">
      <c r="A6" s="94"/>
      <c r="B6" s="94"/>
      <c r="C6" s="97"/>
      <c r="D6" s="50" t="s">
        <v>6</v>
      </c>
      <c r="E6" s="50"/>
      <c r="F6" s="51"/>
      <c r="G6" s="51"/>
      <c r="H6" s="100"/>
      <c r="I6" s="51"/>
      <c r="J6" s="94"/>
    </row>
    <row r="7" spans="1:10" x14ac:dyDescent="0.3">
      <c r="A7" s="18">
        <v>1</v>
      </c>
      <c r="B7" s="3" t="s">
        <v>15</v>
      </c>
      <c r="C7" s="12">
        <v>1</v>
      </c>
      <c r="D7" s="12">
        <v>1</v>
      </c>
      <c r="E7" s="13">
        <v>3656000</v>
      </c>
      <c r="F7" s="9">
        <f>F8</f>
        <v>725041.65999999992</v>
      </c>
      <c r="G7" s="9">
        <f t="shared" ref="G7:G9" si="0">F7*100/E7</f>
        <v>19.831555251641134</v>
      </c>
      <c r="H7" s="9">
        <f t="shared" ref="H7:H9" si="1">E7-F7</f>
        <v>2930958.34</v>
      </c>
      <c r="I7" s="9">
        <f t="shared" ref="I7:I9" si="2">H7*100/E7</f>
        <v>80.168444748358866</v>
      </c>
      <c r="J7" s="2"/>
    </row>
    <row r="8" spans="1:10" x14ac:dyDescent="0.3">
      <c r="A8" s="4">
        <v>1.1000000000000001</v>
      </c>
      <c r="B8" s="4" t="s">
        <v>145</v>
      </c>
      <c r="C8" s="14">
        <v>1</v>
      </c>
      <c r="D8" s="14">
        <v>1</v>
      </c>
      <c r="E8" s="15">
        <v>3656000</v>
      </c>
      <c r="F8" s="10">
        <f>517481.66+184050+10510+13000</f>
        <v>725041.65999999992</v>
      </c>
      <c r="G8" s="10">
        <f t="shared" si="0"/>
        <v>19.831555251641134</v>
      </c>
      <c r="H8" s="10">
        <f t="shared" si="1"/>
        <v>2930958.34</v>
      </c>
      <c r="I8" s="10">
        <f t="shared" si="2"/>
        <v>80.168444748358866</v>
      </c>
      <c r="J8" s="4"/>
    </row>
    <row r="9" spans="1:10" x14ac:dyDescent="0.3">
      <c r="A9" s="105" t="s">
        <v>29</v>
      </c>
      <c r="B9" s="106"/>
      <c r="C9" s="16">
        <f>C7</f>
        <v>1</v>
      </c>
      <c r="D9" s="16">
        <f t="shared" ref="D9:E9" si="3">D7</f>
        <v>1</v>
      </c>
      <c r="E9" s="8">
        <f t="shared" si="3"/>
        <v>3656000</v>
      </c>
      <c r="F9" s="7">
        <f>F7</f>
        <v>725041.65999999992</v>
      </c>
      <c r="G9" s="7">
        <f t="shared" si="0"/>
        <v>19.831555251641134</v>
      </c>
      <c r="H9" s="7">
        <f t="shared" si="1"/>
        <v>2930958.34</v>
      </c>
      <c r="I9" s="7">
        <f t="shared" si="2"/>
        <v>80.168444748358866</v>
      </c>
      <c r="J9" s="5"/>
    </row>
    <row r="10" spans="1:10" s="66" customFormat="1" x14ac:dyDescent="0.3">
      <c r="A10" s="73" t="s">
        <v>14</v>
      </c>
      <c r="B10" s="103" t="s">
        <v>152</v>
      </c>
      <c r="C10" s="103"/>
      <c r="D10" s="103"/>
      <c r="E10" s="103"/>
      <c r="F10" s="103"/>
      <c r="G10" s="103"/>
      <c r="H10" s="103"/>
      <c r="I10" s="103"/>
      <c r="J10" s="103"/>
    </row>
    <row r="11" spans="1:10" x14ac:dyDescent="0.3">
      <c r="A11" s="75"/>
      <c r="B11" s="104" t="s">
        <v>149</v>
      </c>
      <c r="C11" s="104"/>
      <c r="D11" s="104"/>
      <c r="E11" s="104"/>
      <c r="F11" s="104"/>
      <c r="G11" s="104"/>
      <c r="H11" s="104"/>
      <c r="I11" s="104"/>
      <c r="J11" s="104"/>
    </row>
  </sheetData>
  <mergeCells count="11">
    <mergeCell ref="B10:J10"/>
    <mergeCell ref="B11:J11"/>
    <mergeCell ref="A9:B9"/>
    <mergeCell ref="A1:J1"/>
    <mergeCell ref="A2:J2"/>
    <mergeCell ref="A3:J3"/>
    <mergeCell ref="A4:A6"/>
    <mergeCell ref="B4:B6"/>
    <mergeCell ref="C4:C6"/>
    <mergeCell ref="H4:H6"/>
    <mergeCell ref="J4:J6"/>
  </mergeCells>
  <printOptions horizontalCentered="1"/>
  <pageMargins left="0" right="0" top="0.98425196850393704" bottom="0.98425196850393704" header="0.51181102362204722" footer="0.51181102362204722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showGridLines="0" view="pageBreakPreview" zoomScaleNormal="100" zoomScaleSheetLayoutView="100" workbookViewId="0">
      <selection activeCell="N6" sqref="N6"/>
    </sheetView>
  </sheetViews>
  <sheetFormatPr defaultRowHeight="18.75" x14ac:dyDescent="0.3"/>
  <cols>
    <col min="1" max="1" width="7.375" style="1" customWidth="1"/>
    <col min="2" max="2" width="27.25" style="1" bestFit="1" customWidth="1"/>
    <col min="3" max="3" width="6.375" style="17" bestFit="1" customWidth="1"/>
    <col min="4" max="4" width="11.5" style="17" bestFit="1" customWidth="1"/>
    <col min="5" max="5" width="10.75" style="17" customWidth="1"/>
    <col min="6" max="6" width="13" style="11" customWidth="1"/>
    <col min="7" max="7" width="10.125" style="11" bestFit="1" customWidth="1"/>
    <col min="8" max="8" width="14" style="11" bestFit="1" customWidth="1"/>
    <col min="9" max="9" width="10.125" style="11" bestFit="1" customWidth="1"/>
    <col min="10" max="10" width="7" style="1" bestFit="1" customWidth="1"/>
    <col min="11" max="16384" width="9" style="1"/>
  </cols>
  <sheetData>
    <row r="1" spans="1:12" ht="21" x14ac:dyDescent="0.35">
      <c r="A1" s="107" t="s">
        <v>34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2" ht="21" x14ac:dyDescent="0.35">
      <c r="A2" s="107" t="s">
        <v>0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2" ht="21" x14ac:dyDescent="0.35">
      <c r="A3" s="107" t="s">
        <v>1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12" x14ac:dyDescent="0.3">
      <c r="A4" s="109" t="s">
        <v>2</v>
      </c>
      <c r="B4" s="109" t="s">
        <v>3</v>
      </c>
      <c r="C4" s="112" t="s">
        <v>33</v>
      </c>
      <c r="D4" s="22" t="s">
        <v>4</v>
      </c>
      <c r="E4" s="22" t="s">
        <v>7</v>
      </c>
      <c r="F4" s="19" t="s">
        <v>9</v>
      </c>
      <c r="G4" s="19" t="s">
        <v>11</v>
      </c>
      <c r="H4" s="115" t="s">
        <v>13</v>
      </c>
      <c r="I4" s="19" t="s">
        <v>11</v>
      </c>
      <c r="J4" s="109" t="s">
        <v>14</v>
      </c>
    </row>
    <row r="5" spans="1:12" x14ac:dyDescent="0.3">
      <c r="A5" s="110"/>
      <c r="B5" s="110"/>
      <c r="C5" s="113"/>
      <c r="D5" s="23" t="s">
        <v>5</v>
      </c>
      <c r="E5" s="23" t="s">
        <v>8</v>
      </c>
      <c r="F5" s="20" t="s">
        <v>10</v>
      </c>
      <c r="G5" s="20" t="s">
        <v>12</v>
      </c>
      <c r="H5" s="116"/>
      <c r="I5" s="20" t="s">
        <v>32</v>
      </c>
      <c r="J5" s="110"/>
    </row>
    <row r="6" spans="1:12" x14ac:dyDescent="0.3">
      <c r="A6" s="111"/>
      <c r="B6" s="111"/>
      <c r="C6" s="114"/>
      <c r="D6" s="24" t="s">
        <v>6</v>
      </c>
      <c r="E6" s="24"/>
      <c r="F6" s="21"/>
      <c r="G6" s="21"/>
      <c r="H6" s="117"/>
      <c r="I6" s="21"/>
      <c r="J6" s="111"/>
    </row>
    <row r="7" spans="1:12" x14ac:dyDescent="0.3">
      <c r="A7" s="39">
        <v>1</v>
      </c>
      <c r="B7" s="40" t="s">
        <v>15</v>
      </c>
      <c r="C7" s="41">
        <f>C8+C9</f>
        <v>26</v>
      </c>
      <c r="D7" s="41">
        <f t="shared" ref="D7:E7" si="0">D8+D9</f>
        <v>11</v>
      </c>
      <c r="E7" s="42">
        <f t="shared" si="0"/>
        <v>327413815</v>
      </c>
      <c r="F7" s="43">
        <f>F8+F9</f>
        <v>134559885.50999999</v>
      </c>
      <c r="G7" s="43">
        <f t="shared" ref="G7:G36" si="1">F7*100/E7</f>
        <v>41.097803252437593</v>
      </c>
      <c r="H7" s="43">
        <f t="shared" ref="H7:H36" si="2">E7-F7</f>
        <v>192853929.49000001</v>
      </c>
      <c r="I7" s="43">
        <f t="shared" ref="I7:I36" si="3">H7*100/E7</f>
        <v>58.902196747562407</v>
      </c>
      <c r="J7" s="40"/>
    </row>
    <row r="8" spans="1:12" x14ac:dyDescent="0.3">
      <c r="A8" s="25"/>
      <c r="B8" s="44" t="s">
        <v>37</v>
      </c>
      <c r="C8" s="26">
        <v>25</v>
      </c>
      <c r="D8" s="26">
        <v>11</v>
      </c>
      <c r="E8" s="27">
        <v>327383815</v>
      </c>
      <c r="F8" s="28">
        <f>124555928.49+10003957.02</f>
        <v>134559885.50999999</v>
      </c>
      <c r="G8" s="28">
        <f>F8*100/E8</f>
        <v>41.101569272751007</v>
      </c>
      <c r="H8" s="28">
        <f t="shared" si="2"/>
        <v>192823929.49000001</v>
      </c>
      <c r="I8" s="28">
        <f t="shared" si="3"/>
        <v>58.898430727248993</v>
      </c>
      <c r="J8" s="25"/>
      <c r="L8" s="45">
        <f>F8-แผ่นดิน!F24</f>
        <v>134559885.50999999</v>
      </c>
    </row>
    <row r="9" spans="1:12" x14ac:dyDescent="0.3">
      <c r="A9" s="25"/>
      <c r="B9" s="44" t="s">
        <v>35</v>
      </c>
      <c r="C9" s="26">
        <v>1</v>
      </c>
      <c r="D9" s="26">
        <v>0</v>
      </c>
      <c r="E9" s="27">
        <v>30000</v>
      </c>
      <c r="F9" s="28">
        <v>0</v>
      </c>
      <c r="G9" s="28">
        <f t="shared" si="1"/>
        <v>0</v>
      </c>
      <c r="H9" s="28">
        <f t="shared" si="2"/>
        <v>30000</v>
      </c>
      <c r="I9" s="28">
        <f t="shared" si="3"/>
        <v>100</v>
      </c>
      <c r="J9" s="25"/>
    </row>
    <row r="10" spans="1:12" x14ac:dyDescent="0.3">
      <c r="A10" s="29">
        <v>2</v>
      </c>
      <c r="B10" s="30" t="s">
        <v>26</v>
      </c>
      <c r="C10" s="31">
        <v>6</v>
      </c>
      <c r="D10" s="31">
        <v>1</v>
      </c>
      <c r="E10" s="32">
        <v>420000</v>
      </c>
      <c r="F10" s="33">
        <v>69999.77</v>
      </c>
      <c r="G10" s="33">
        <f t="shared" si="1"/>
        <v>16.666611904761904</v>
      </c>
      <c r="H10" s="33">
        <f t="shared" si="2"/>
        <v>350000.23</v>
      </c>
      <c r="I10" s="33">
        <f t="shared" si="3"/>
        <v>83.333388095238092</v>
      </c>
      <c r="J10" s="30"/>
    </row>
    <row r="11" spans="1:12" hidden="1" x14ac:dyDescent="0.3">
      <c r="A11" s="30"/>
      <c r="B11" s="30" t="s">
        <v>35</v>
      </c>
      <c r="C11" s="31">
        <v>6</v>
      </c>
      <c r="D11" s="31">
        <v>1</v>
      </c>
      <c r="E11" s="32">
        <v>420000</v>
      </c>
      <c r="F11" s="33">
        <v>69999.77</v>
      </c>
      <c r="G11" s="33">
        <f t="shared" si="1"/>
        <v>16.666611904761904</v>
      </c>
      <c r="H11" s="33">
        <f t="shared" si="2"/>
        <v>350000.23</v>
      </c>
      <c r="I11" s="33">
        <f t="shared" si="3"/>
        <v>83.333388095238092</v>
      </c>
      <c r="J11" s="30"/>
    </row>
    <row r="12" spans="1:12" x14ac:dyDescent="0.3">
      <c r="A12" s="29">
        <v>3</v>
      </c>
      <c r="B12" s="30" t="s">
        <v>16</v>
      </c>
      <c r="C12" s="31">
        <v>1</v>
      </c>
      <c r="D12" s="31">
        <v>0</v>
      </c>
      <c r="E12" s="32">
        <v>300000</v>
      </c>
      <c r="F12" s="33">
        <v>0</v>
      </c>
      <c r="G12" s="33">
        <f t="shared" si="1"/>
        <v>0</v>
      </c>
      <c r="H12" s="33">
        <f t="shared" si="2"/>
        <v>300000</v>
      </c>
      <c r="I12" s="33">
        <f t="shared" si="3"/>
        <v>100</v>
      </c>
      <c r="J12" s="30"/>
    </row>
    <row r="13" spans="1:12" hidden="1" x14ac:dyDescent="0.3">
      <c r="A13" s="30"/>
      <c r="B13" s="30" t="s">
        <v>35</v>
      </c>
      <c r="C13" s="31">
        <v>1</v>
      </c>
      <c r="D13" s="31">
        <v>0</v>
      </c>
      <c r="E13" s="32">
        <v>300000</v>
      </c>
      <c r="F13" s="33">
        <v>0</v>
      </c>
      <c r="G13" s="33">
        <f t="shared" si="1"/>
        <v>0</v>
      </c>
      <c r="H13" s="33">
        <f t="shared" si="2"/>
        <v>300000</v>
      </c>
      <c r="I13" s="33">
        <f t="shared" si="3"/>
        <v>100</v>
      </c>
      <c r="J13" s="30"/>
    </row>
    <row r="14" spans="1:12" x14ac:dyDescent="0.3">
      <c r="A14" s="29">
        <v>4</v>
      </c>
      <c r="B14" s="30" t="s">
        <v>17</v>
      </c>
      <c r="C14" s="31">
        <v>5</v>
      </c>
      <c r="D14" s="31">
        <v>0</v>
      </c>
      <c r="E14" s="32">
        <v>460000</v>
      </c>
      <c r="F14" s="33">
        <v>0</v>
      </c>
      <c r="G14" s="33">
        <f t="shared" si="1"/>
        <v>0</v>
      </c>
      <c r="H14" s="33">
        <f t="shared" si="2"/>
        <v>460000</v>
      </c>
      <c r="I14" s="33">
        <f t="shared" si="3"/>
        <v>100</v>
      </c>
      <c r="J14" s="30"/>
    </row>
    <row r="15" spans="1:12" hidden="1" x14ac:dyDescent="0.3">
      <c r="A15" s="30"/>
      <c r="B15" s="30" t="s">
        <v>35</v>
      </c>
      <c r="C15" s="31">
        <v>5</v>
      </c>
      <c r="D15" s="31">
        <v>0</v>
      </c>
      <c r="E15" s="32">
        <v>460000</v>
      </c>
      <c r="F15" s="33">
        <v>0</v>
      </c>
      <c r="G15" s="33">
        <f t="shared" si="1"/>
        <v>0</v>
      </c>
      <c r="H15" s="33">
        <f t="shared" si="2"/>
        <v>460000</v>
      </c>
      <c r="I15" s="33">
        <f t="shared" si="3"/>
        <v>100</v>
      </c>
      <c r="J15" s="30"/>
    </row>
    <row r="16" spans="1:12" x14ac:dyDescent="0.3">
      <c r="A16" s="29">
        <v>5</v>
      </c>
      <c r="B16" s="30" t="s">
        <v>18</v>
      </c>
      <c r="C16" s="31">
        <v>9</v>
      </c>
      <c r="D16" s="31">
        <v>0</v>
      </c>
      <c r="E16" s="32">
        <v>550200</v>
      </c>
      <c r="F16" s="33">
        <v>0</v>
      </c>
      <c r="G16" s="33">
        <f t="shared" si="1"/>
        <v>0</v>
      </c>
      <c r="H16" s="33">
        <f t="shared" si="2"/>
        <v>550200</v>
      </c>
      <c r="I16" s="33">
        <f t="shared" si="3"/>
        <v>100</v>
      </c>
      <c r="J16" s="30"/>
    </row>
    <row r="17" spans="1:10" hidden="1" x14ac:dyDescent="0.3">
      <c r="A17" s="30"/>
      <c r="B17" s="30" t="s">
        <v>35</v>
      </c>
      <c r="C17" s="31">
        <v>9</v>
      </c>
      <c r="D17" s="31">
        <v>0</v>
      </c>
      <c r="E17" s="32">
        <v>550200</v>
      </c>
      <c r="F17" s="33">
        <v>0</v>
      </c>
      <c r="G17" s="33">
        <f t="shared" si="1"/>
        <v>0</v>
      </c>
      <c r="H17" s="33">
        <f t="shared" si="2"/>
        <v>550200</v>
      </c>
      <c r="I17" s="33">
        <f t="shared" si="3"/>
        <v>100</v>
      </c>
      <c r="J17" s="30"/>
    </row>
    <row r="18" spans="1:10" x14ac:dyDescent="0.3">
      <c r="A18" s="29">
        <v>6</v>
      </c>
      <c r="B18" s="30" t="s">
        <v>19</v>
      </c>
      <c r="C18" s="31">
        <v>12</v>
      </c>
      <c r="D18" s="31">
        <v>0</v>
      </c>
      <c r="E18" s="32">
        <v>710000</v>
      </c>
      <c r="F18" s="33">
        <v>0</v>
      </c>
      <c r="G18" s="33">
        <f t="shared" si="1"/>
        <v>0</v>
      </c>
      <c r="H18" s="33">
        <f t="shared" si="2"/>
        <v>710000</v>
      </c>
      <c r="I18" s="33">
        <f t="shared" si="3"/>
        <v>100</v>
      </c>
      <c r="J18" s="30"/>
    </row>
    <row r="19" spans="1:10" hidden="1" x14ac:dyDescent="0.3">
      <c r="A19" s="30"/>
      <c r="B19" s="30" t="s">
        <v>35</v>
      </c>
      <c r="C19" s="31">
        <v>12</v>
      </c>
      <c r="D19" s="31">
        <v>0</v>
      </c>
      <c r="E19" s="32">
        <v>710000</v>
      </c>
      <c r="F19" s="33">
        <v>0</v>
      </c>
      <c r="G19" s="33">
        <f t="shared" si="1"/>
        <v>0</v>
      </c>
      <c r="H19" s="33">
        <f t="shared" si="2"/>
        <v>710000</v>
      </c>
      <c r="I19" s="33">
        <f t="shared" si="3"/>
        <v>100</v>
      </c>
      <c r="J19" s="30"/>
    </row>
    <row r="20" spans="1:10" x14ac:dyDescent="0.3">
      <c r="A20" s="29">
        <v>7</v>
      </c>
      <c r="B20" s="30" t="s">
        <v>20</v>
      </c>
      <c r="C20" s="31">
        <v>11</v>
      </c>
      <c r="D20" s="31">
        <v>0</v>
      </c>
      <c r="E20" s="32">
        <v>590000</v>
      </c>
      <c r="F20" s="33">
        <v>0</v>
      </c>
      <c r="G20" s="33">
        <f t="shared" si="1"/>
        <v>0</v>
      </c>
      <c r="H20" s="33">
        <f t="shared" si="2"/>
        <v>590000</v>
      </c>
      <c r="I20" s="33">
        <f t="shared" si="3"/>
        <v>100</v>
      </c>
      <c r="J20" s="30"/>
    </row>
    <row r="21" spans="1:10" hidden="1" x14ac:dyDescent="0.3">
      <c r="A21" s="30"/>
      <c r="B21" s="30" t="s">
        <v>35</v>
      </c>
      <c r="C21" s="31">
        <v>11</v>
      </c>
      <c r="D21" s="31">
        <v>0</v>
      </c>
      <c r="E21" s="32">
        <v>590000</v>
      </c>
      <c r="F21" s="33">
        <v>0</v>
      </c>
      <c r="G21" s="33">
        <f t="shared" si="1"/>
        <v>0</v>
      </c>
      <c r="H21" s="33">
        <f t="shared" si="2"/>
        <v>590000</v>
      </c>
      <c r="I21" s="33">
        <f t="shared" si="3"/>
        <v>100</v>
      </c>
      <c r="J21" s="30"/>
    </row>
    <row r="22" spans="1:10" x14ac:dyDescent="0.3">
      <c r="A22" s="29">
        <v>8</v>
      </c>
      <c r="B22" s="30" t="s">
        <v>21</v>
      </c>
      <c r="C22" s="31">
        <v>2</v>
      </c>
      <c r="D22" s="31">
        <v>0</v>
      </c>
      <c r="E22" s="32">
        <v>128225</v>
      </c>
      <c r="F22" s="33">
        <v>0</v>
      </c>
      <c r="G22" s="33">
        <f t="shared" si="1"/>
        <v>0</v>
      </c>
      <c r="H22" s="33">
        <f t="shared" si="2"/>
        <v>128225</v>
      </c>
      <c r="I22" s="33">
        <f t="shared" si="3"/>
        <v>100</v>
      </c>
      <c r="J22" s="30"/>
    </row>
    <row r="23" spans="1:10" hidden="1" x14ac:dyDescent="0.3">
      <c r="A23" s="30"/>
      <c r="B23" s="30" t="s">
        <v>35</v>
      </c>
      <c r="C23" s="31">
        <v>2</v>
      </c>
      <c r="D23" s="31">
        <v>0</v>
      </c>
      <c r="E23" s="32">
        <v>128225</v>
      </c>
      <c r="F23" s="33">
        <v>0</v>
      </c>
      <c r="G23" s="33">
        <f t="shared" si="1"/>
        <v>0</v>
      </c>
      <c r="H23" s="33">
        <f t="shared" si="2"/>
        <v>128225</v>
      </c>
      <c r="I23" s="33">
        <f t="shared" si="3"/>
        <v>100</v>
      </c>
      <c r="J23" s="30"/>
    </row>
    <row r="24" spans="1:10" x14ac:dyDescent="0.3">
      <c r="A24" s="29">
        <v>9</v>
      </c>
      <c r="B24" s="30" t="s">
        <v>22</v>
      </c>
      <c r="C24" s="31">
        <v>7</v>
      </c>
      <c r="D24" s="31">
        <v>0</v>
      </c>
      <c r="E24" s="32">
        <v>550000</v>
      </c>
      <c r="F24" s="33">
        <v>0</v>
      </c>
      <c r="G24" s="33">
        <f t="shared" si="1"/>
        <v>0</v>
      </c>
      <c r="H24" s="33">
        <f t="shared" si="2"/>
        <v>550000</v>
      </c>
      <c r="I24" s="33">
        <f t="shared" si="3"/>
        <v>100</v>
      </c>
      <c r="J24" s="30"/>
    </row>
    <row r="25" spans="1:10" hidden="1" x14ac:dyDescent="0.3">
      <c r="A25" s="30"/>
      <c r="B25" s="30" t="s">
        <v>35</v>
      </c>
      <c r="C25" s="31">
        <v>7</v>
      </c>
      <c r="D25" s="31">
        <v>0</v>
      </c>
      <c r="E25" s="32">
        <v>550000</v>
      </c>
      <c r="F25" s="33">
        <v>0</v>
      </c>
      <c r="G25" s="33">
        <f t="shared" si="1"/>
        <v>0</v>
      </c>
      <c r="H25" s="33">
        <f t="shared" si="2"/>
        <v>550000</v>
      </c>
      <c r="I25" s="33">
        <f t="shared" si="3"/>
        <v>100</v>
      </c>
      <c r="J25" s="30"/>
    </row>
    <row r="26" spans="1:10" x14ac:dyDescent="0.3">
      <c r="A26" s="29">
        <v>10</v>
      </c>
      <c r="B26" s="30" t="s">
        <v>23</v>
      </c>
      <c r="C26" s="31">
        <v>6</v>
      </c>
      <c r="D26" s="31">
        <v>0</v>
      </c>
      <c r="E26" s="32">
        <v>719900</v>
      </c>
      <c r="F26" s="33">
        <v>0</v>
      </c>
      <c r="G26" s="33">
        <f t="shared" si="1"/>
        <v>0</v>
      </c>
      <c r="H26" s="33">
        <f t="shared" si="2"/>
        <v>719900</v>
      </c>
      <c r="I26" s="33">
        <f t="shared" si="3"/>
        <v>100</v>
      </c>
      <c r="J26" s="30"/>
    </row>
    <row r="27" spans="1:10" hidden="1" x14ac:dyDescent="0.3">
      <c r="A27" s="30"/>
      <c r="B27" s="30" t="s">
        <v>35</v>
      </c>
      <c r="C27" s="31">
        <v>6</v>
      </c>
      <c r="D27" s="31">
        <v>0</v>
      </c>
      <c r="E27" s="32">
        <v>719900</v>
      </c>
      <c r="F27" s="33">
        <v>0</v>
      </c>
      <c r="G27" s="33">
        <f t="shared" si="1"/>
        <v>0</v>
      </c>
      <c r="H27" s="33">
        <f t="shared" si="2"/>
        <v>719900</v>
      </c>
      <c r="I27" s="33">
        <f t="shared" si="3"/>
        <v>100</v>
      </c>
      <c r="J27" s="30"/>
    </row>
    <row r="28" spans="1:10" x14ac:dyDescent="0.3">
      <c r="A28" s="29">
        <v>11</v>
      </c>
      <c r="B28" s="30" t="s">
        <v>24</v>
      </c>
      <c r="C28" s="31">
        <v>20</v>
      </c>
      <c r="D28" s="31">
        <v>0</v>
      </c>
      <c r="E28" s="32">
        <v>1152500</v>
      </c>
      <c r="F28" s="33">
        <v>0</v>
      </c>
      <c r="G28" s="33">
        <f t="shared" si="1"/>
        <v>0</v>
      </c>
      <c r="H28" s="33">
        <f t="shared" si="2"/>
        <v>1152500</v>
      </c>
      <c r="I28" s="33">
        <f t="shared" si="3"/>
        <v>100</v>
      </c>
      <c r="J28" s="30"/>
    </row>
    <row r="29" spans="1:10" hidden="1" x14ac:dyDescent="0.3">
      <c r="A29" s="30"/>
      <c r="B29" s="30" t="s">
        <v>35</v>
      </c>
      <c r="C29" s="31">
        <v>20</v>
      </c>
      <c r="D29" s="31">
        <v>0</v>
      </c>
      <c r="E29" s="32">
        <v>1152500</v>
      </c>
      <c r="F29" s="33">
        <v>0</v>
      </c>
      <c r="G29" s="33">
        <f t="shared" si="1"/>
        <v>0</v>
      </c>
      <c r="H29" s="33">
        <f t="shared" si="2"/>
        <v>1152500</v>
      </c>
      <c r="I29" s="33">
        <f t="shared" si="3"/>
        <v>100</v>
      </c>
      <c r="J29" s="30"/>
    </row>
    <row r="30" spans="1:10" x14ac:dyDescent="0.3">
      <c r="A30" s="29">
        <v>12</v>
      </c>
      <c r="B30" s="30" t="s">
        <v>25</v>
      </c>
      <c r="C30" s="31">
        <v>4</v>
      </c>
      <c r="D30" s="31">
        <v>0</v>
      </c>
      <c r="E30" s="32">
        <v>330000</v>
      </c>
      <c r="F30" s="33">
        <v>0</v>
      </c>
      <c r="G30" s="33">
        <f t="shared" si="1"/>
        <v>0</v>
      </c>
      <c r="H30" s="33">
        <f t="shared" si="2"/>
        <v>330000</v>
      </c>
      <c r="I30" s="33">
        <f t="shared" si="3"/>
        <v>100</v>
      </c>
      <c r="J30" s="30"/>
    </row>
    <row r="31" spans="1:10" hidden="1" x14ac:dyDescent="0.3">
      <c r="A31" s="30"/>
      <c r="B31" s="30" t="s">
        <v>35</v>
      </c>
      <c r="C31" s="31">
        <v>4</v>
      </c>
      <c r="D31" s="31">
        <v>0</v>
      </c>
      <c r="E31" s="32">
        <v>330000</v>
      </c>
      <c r="F31" s="33">
        <v>0</v>
      </c>
      <c r="G31" s="33">
        <f t="shared" si="1"/>
        <v>0</v>
      </c>
      <c r="H31" s="33">
        <f t="shared" si="2"/>
        <v>330000</v>
      </c>
      <c r="I31" s="33">
        <f t="shared" si="3"/>
        <v>100</v>
      </c>
      <c r="J31" s="30"/>
    </row>
    <row r="32" spans="1:10" x14ac:dyDescent="0.3">
      <c r="A32" s="29">
        <v>13</v>
      </c>
      <c r="B32" s="30" t="s">
        <v>27</v>
      </c>
      <c r="C32" s="31">
        <v>1</v>
      </c>
      <c r="D32" s="31">
        <v>0</v>
      </c>
      <c r="E32" s="32">
        <v>30000</v>
      </c>
      <c r="F32" s="33">
        <v>0</v>
      </c>
      <c r="G32" s="33">
        <f t="shared" si="1"/>
        <v>0</v>
      </c>
      <c r="H32" s="33">
        <f t="shared" si="2"/>
        <v>30000</v>
      </c>
      <c r="I32" s="33">
        <f t="shared" si="3"/>
        <v>100</v>
      </c>
      <c r="J32" s="30"/>
    </row>
    <row r="33" spans="1:10" hidden="1" x14ac:dyDescent="0.3">
      <c r="A33" s="30"/>
      <c r="B33" s="30" t="s">
        <v>35</v>
      </c>
      <c r="C33" s="31">
        <v>1</v>
      </c>
      <c r="D33" s="31">
        <v>0</v>
      </c>
      <c r="E33" s="32">
        <v>30000</v>
      </c>
      <c r="F33" s="33">
        <v>0</v>
      </c>
      <c r="G33" s="33">
        <f t="shared" si="1"/>
        <v>0</v>
      </c>
      <c r="H33" s="33">
        <f t="shared" si="2"/>
        <v>30000</v>
      </c>
      <c r="I33" s="33">
        <f t="shared" si="3"/>
        <v>100</v>
      </c>
      <c r="J33" s="30"/>
    </row>
    <row r="34" spans="1:10" x14ac:dyDescent="0.3">
      <c r="A34" s="34">
        <v>14</v>
      </c>
      <c r="B34" s="35" t="s">
        <v>28</v>
      </c>
      <c r="C34" s="36">
        <v>4</v>
      </c>
      <c r="D34" s="36">
        <v>0</v>
      </c>
      <c r="E34" s="37">
        <v>778000</v>
      </c>
      <c r="F34" s="38">
        <v>0</v>
      </c>
      <c r="G34" s="38">
        <f t="shared" si="1"/>
        <v>0</v>
      </c>
      <c r="H34" s="38">
        <f t="shared" si="2"/>
        <v>778000</v>
      </c>
      <c r="I34" s="38">
        <f t="shared" si="3"/>
        <v>100</v>
      </c>
      <c r="J34" s="35"/>
    </row>
    <row r="35" spans="1:10" hidden="1" x14ac:dyDescent="0.3">
      <c r="A35" s="4"/>
      <c r="B35" s="4" t="s">
        <v>35</v>
      </c>
      <c r="C35" s="14">
        <v>4</v>
      </c>
      <c r="D35" s="14">
        <v>0</v>
      </c>
      <c r="E35" s="15">
        <v>778000</v>
      </c>
      <c r="F35" s="10">
        <v>0</v>
      </c>
      <c r="G35" s="10">
        <f t="shared" si="1"/>
        <v>0</v>
      </c>
      <c r="H35" s="10">
        <f t="shared" si="2"/>
        <v>778000</v>
      </c>
      <c r="I35" s="10">
        <f t="shared" si="3"/>
        <v>100</v>
      </c>
      <c r="J35" s="4"/>
    </row>
    <row r="36" spans="1:10" x14ac:dyDescent="0.3">
      <c r="A36" s="105" t="s">
        <v>29</v>
      </c>
      <c r="B36" s="106"/>
      <c r="C36" s="16">
        <f>SUM(C34,C32,C30,C28,C26,C24,C22,C20,C18,C16,C14,C12,C10,C7)</f>
        <v>114</v>
      </c>
      <c r="D36" s="16">
        <f t="shared" ref="D36:E36" si="4">SUM(D34,D32,D30,D28,D26,D24,D22,D20,D18,D16,D14,D12,D10,D7)</f>
        <v>12</v>
      </c>
      <c r="E36" s="8">
        <f t="shared" si="4"/>
        <v>334132640</v>
      </c>
      <c r="F36" s="7">
        <f>SUM(F34,F32,F30,F28,F26,F24,F22,F20,F18,F16,F14,F12,F10,F7)</f>
        <v>134629885.28</v>
      </c>
      <c r="G36" s="7">
        <f t="shared" si="1"/>
        <v>40.292347757465421</v>
      </c>
      <c r="H36" s="7">
        <f t="shared" si="2"/>
        <v>199502754.72</v>
      </c>
      <c r="I36" s="7">
        <f t="shared" si="3"/>
        <v>59.707652242534579</v>
      </c>
      <c r="J36" s="5"/>
    </row>
    <row r="37" spans="1:10" x14ac:dyDescent="0.3">
      <c r="A37" s="6" t="s">
        <v>30</v>
      </c>
    </row>
  </sheetData>
  <mergeCells count="9">
    <mergeCell ref="A36:B36"/>
    <mergeCell ref="A1:J1"/>
    <mergeCell ref="A2:J2"/>
    <mergeCell ref="A3:J3"/>
    <mergeCell ref="A4:A6"/>
    <mergeCell ref="B4:B6"/>
    <mergeCell ref="C4:C6"/>
    <mergeCell ref="H4:H6"/>
    <mergeCell ref="J4:J6"/>
  </mergeCells>
  <printOptions horizontalCentered="1"/>
  <pageMargins left="0.78740157480314965" right="0" top="0.98425196850393704" bottom="0.98425196850393704" header="0.51181102362204722" footer="0.51181102362204722"/>
  <pageSetup paperSize="9" scale="7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6</vt:i4>
      </vt:variant>
    </vt:vector>
  </HeadingPairs>
  <TitlesOfParts>
    <vt:vector size="10" baseType="lpstr">
      <vt:lpstr>แผ่นดิน</vt:lpstr>
      <vt:lpstr>เงินรายได้</vt:lpstr>
      <vt:lpstr>ภูพานเพลช</vt:lpstr>
      <vt:lpstr>งบกลาง</vt:lpstr>
      <vt:lpstr>งบกลาง!Print_Area</vt:lpstr>
      <vt:lpstr>เงินรายได้!Print_Area</vt:lpstr>
      <vt:lpstr>แผ่นดิน!Print_Area</vt:lpstr>
      <vt:lpstr>ภูพานเพลช!Print_Area</vt:lpstr>
      <vt:lpstr>เงินรายได้!Print_Titles</vt:lpstr>
      <vt:lpstr>แผ่นดิน!Print_Titles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รายงานผลการเบิกจ่ายงบประมาณ</dc:title>
  <dc:creator>ART</dc:creator>
  <cp:lastModifiedBy>ARTPLAN</cp:lastModifiedBy>
  <cp:lastPrinted>2015-12-23T02:57:44Z</cp:lastPrinted>
  <dcterms:created xsi:type="dcterms:W3CDTF">2015-03-17T10:36:12Z</dcterms:created>
  <dcterms:modified xsi:type="dcterms:W3CDTF">2016-06-16T06:37:00Z</dcterms:modified>
</cp:coreProperties>
</file>