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440" windowHeight="10545"/>
  </bookViews>
  <sheets>
    <sheet name="แผ่นดิน (สรุป)" sheetId="16" r:id="rId1"/>
    <sheet name="แผ่นดิน" sheetId="2" r:id="rId2"/>
    <sheet name="เงินรายได้ (สรุป)" sheetId="18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5">ค่าจ้างเงินรายได้!$A$1:$H$26</definedName>
    <definedName name="_xlnm.Print_Area" localSheetId="6">งบกลาง!$A$1:$J$37</definedName>
    <definedName name="_xlnm.Print_Area" localSheetId="3">เงินรายได้!$A$1:$J$145</definedName>
    <definedName name="_xlnm.Print_Area" localSheetId="2">'เงินรายได้ (สรุป)'!$A$1:$J$145</definedName>
    <definedName name="_xlnm.Print_Area" localSheetId="1">แผ่นดิน!$A$1:$J$107</definedName>
    <definedName name="_xlnm.Print_Area" localSheetId="0">'แผ่นดิน (สรุป)'!$A$1:$J$107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25725"/>
</workbook>
</file>

<file path=xl/calcChain.xml><?xml version="1.0" encoding="utf-8"?>
<calcChain xmlns="http://schemas.openxmlformats.org/spreadsheetml/2006/main">
  <c r="E149" i="18"/>
  <c r="E142"/>
  <c r="D142"/>
  <c r="C142"/>
  <c r="I141"/>
  <c r="H141"/>
  <c r="G141"/>
  <c r="H140"/>
  <c r="I140" s="1"/>
  <c r="G140"/>
  <c r="H139"/>
  <c r="I139" s="1"/>
  <c r="G139"/>
  <c r="H138"/>
  <c r="I138" s="1"/>
  <c r="G138"/>
  <c r="F137"/>
  <c r="G137" s="1"/>
  <c r="I136"/>
  <c r="H136"/>
  <c r="G136"/>
  <c r="H135"/>
  <c r="I135" s="1"/>
  <c r="G135"/>
  <c r="H134"/>
  <c r="I134" s="1"/>
  <c r="G134"/>
  <c r="I133"/>
  <c r="H133"/>
  <c r="G133"/>
  <c r="H132"/>
  <c r="I132" s="1"/>
  <c r="G132"/>
  <c r="H131"/>
  <c r="I131" s="1"/>
  <c r="G131"/>
  <c r="H130"/>
  <c r="I130" s="1"/>
  <c r="G130"/>
  <c r="I129"/>
  <c r="H129"/>
  <c r="G129"/>
  <c r="I128"/>
  <c r="H128"/>
  <c r="G128"/>
  <c r="H127"/>
  <c r="I127" s="1"/>
  <c r="G127"/>
  <c r="H126"/>
  <c r="I126" s="1"/>
  <c r="G126"/>
  <c r="I125"/>
  <c r="H125"/>
  <c r="G125"/>
  <c r="H124"/>
  <c r="I124" s="1"/>
  <c r="G124"/>
  <c r="H123"/>
  <c r="I123" s="1"/>
  <c r="G123"/>
  <c r="H122"/>
  <c r="I122" s="1"/>
  <c r="G122"/>
  <c r="I121"/>
  <c r="H121"/>
  <c r="G121"/>
  <c r="F120"/>
  <c r="G120" s="1"/>
  <c r="I119"/>
  <c r="H119"/>
  <c r="G119"/>
  <c r="H118"/>
  <c r="I118" s="1"/>
  <c r="G118"/>
  <c r="G117"/>
  <c r="F117"/>
  <c r="H117" s="1"/>
  <c r="I117" s="1"/>
  <c r="H116"/>
  <c r="I116" s="1"/>
  <c r="G116"/>
  <c r="F115"/>
  <c r="G115" s="1"/>
  <c r="H114"/>
  <c r="I114" s="1"/>
  <c r="G114"/>
  <c r="I113"/>
  <c r="H113"/>
  <c r="G113"/>
  <c r="H112"/>
  <c r="I112" s="1"/>
  <c r="G112"/>
  <c r="G111"/>
  <c r="F111"/>
  <c r="H111" s="1"/>
  <c r="I111" s="1"/>
  <c r="H110"/>
  <c r="I110" s="1"/>
  <c r="G110"/>
  <c r="H109"/>
  <c r="I109" s="1"/>
  <c r="G109"/>
  <c r="I108"/>
  <c r="H108"/>
  <c r="G108"/>
  <c r="H107"/>
  <c r="I107" s="1"/>
  <c r="G107"/>
  <c r="F107"/>
  <c r="H106"/>
  <c r="I106" s="1"/>
  <c r="G106"/>
  <c r="F106"/>
  <c r="H105"/>
  <c r="I105" s="1"/>
  <c r="G105"/>
  <c r="H104"/>
  <c r="I104" s="1"/>
  <c r="G104"/>
  <c r="H103"/>
  <c r="I103" s="1"/>
  <c r="G103"/>
  <c r="H101"/>
  <c r="I101" s="1"/>
  <c r="G101"/>
  <c r="H100"/>
  <c r="I100" s="1"/>
  <c r="G100"/>
  <c r="H99"/>
  <c r="I99" s="1"/>
  <c r="G99"/>
  <c r="I98"/>
  <c r="H98"/>
  <c r="G98"/>
  <c r="H97"/>
  <c r="I97" s="1"/>
  <c r="G97"/>
  <c r="H96"/>
  <c r="I96" s="1"/>
  <c r="G96"/>
  <c r="H95"/>
  <c r="I95" s="1"/>
  <c r="G95"/>
  <c r="H94"/>
  <c r="I94" s="1"/>
  <c r="G94"/>
  <c r="H93"/>
  <c r="I93" s="1"/>
  <c r="G93"/>
  <c r="H92"/>
  <c r="I92" s="1"/>
  <c r="G92"/>
  <c r="H91"/>
  <c r="I91" s="1"/>
  <c r="G91"/>
  <c r="F90"/>
  <c r="G90" s="1"/>
  <c r="H89"/>
  <c r="I89" s="1"/>
  <c r="G89"/>
  <c r="I88"/>
  <c r="H88"/>
  <c r="G88"/>
  <c r="H86"/>
  <c r="I86" s="1"/>
  <c r="G86"/>
  <c r="H85"/>
  <c r="I85" s="1"/>
  <c r="G85"/>
  <c r="H84"/>
  <c r="I84" s="1"/>
  <c r="G84"/>
  <c r="I83"/>
  <c r="H83"/>
  <c r="G83"/>
  <c r="H82"/>
  <c r="I82" s="1"/>
  <c r="G82"/>
  <c r="F82"/>
  <c r="H81"/>
  <c r="I81" s="1"/>
  <c r="G81"/>
  <c r="H80"/>
  <c r="I80" s="1"/>
  <c r="G80"/>
  <c r="I79"/>
  <c r="H79"/>
  <c r="G79"/>
  <c r="H78"/>
  <c r="I78" s="1"/>
  <c r="G78"/>
  <c r="H77"/>
  <c r="I77" s="1"/>
  <c r="G77"/>
  <c r="G76"/>
  <c r="F76"/>
  <c r="H76" s="1"/>
  <c r="I76" s="1"/>
  <c r="H75"/>
  <c r="I75" s="1"/>
  <c r="G75"/>
  <c r="F74"/>
  <c r="G74" s="1"/>
  <c r="H73"/>
  <c r="I73" s="1"/>
  <c r="G73"/>
  <c r="I72"/>
  <c r="H72"/>
  <c r="F72"/>
  <c r="G72" s="1"/>
  <c r="H70"/>
  <c r="I70" s="1"/>
  <c r="G70"/>
  <c r="H69"/>
  <c r="I69" s="1"/>
  <c r="G69"/>
  <c r="H68"/>
  <c r="I68" s="1"/>
  <c r="G68"/>
  <c r="H67"/>
  <c r="I67" s="1"/>
  <c r="G67"/>
  <c r="I66"/>
  <c r="H66"/>
  <c r="G66"/>
  <c r="H65"/>
  <c r="I65" s="1"/>
  <c r="G65"/>
  <c r="H64"/>
  <c r="I64" s="1"/>
  <c r="G64"/>
  <c r="I63"/>
  <c r="H63"/>
  <c r="G63"/>
  <c r="H62"/>
  <c r="I62" s="1"/>
  <c r="G62"/>
  <c r="H61"/>
  <c r="I61" s="1"/>
  <c r="G61"/>
  <c r="H60"/>
  <c r="I60" s="1"/>
  <c r="G60"/>
  <c r="H59"/>
  <c r="I59" s="1"/>
  <c r="G59"/>
  <c r="F58"/>
  <c r="G58" s="1"/>
  <c r="I57"/>
  <c r="H57"/>
  <c r="G57"/>
  <c r="H56"/>
  <c r="I56" s="1"/>
  <c r="G56"/>
  <c r="H55"/>
  <c r="I55" s="1"/>
  <c r="G55"/>
  <c r="H54"/>
  <c r="I54" s="1"/>
  <c r="G54"/>
  <c r="H53"/>
  <c r="I53" s="1"/>
  <c r="G53"/>
  <c r="H52"/>
  <c r="I52" s="1"/>
  <c r="G52"/>
  <c r="H51"/>
  <c r="I51" s="1"/>
  <c r="G51"/>
  <c r="I50"/>
  <c r="H50"/>
  <c r="G50"/>
  <c r="I49"/>
  <c r="H49"/>
  <c r="G49"/>
  <c r="H48"/>
  <c r="I48" s="1"/>
  <c r="G48"/>
  <c r="G47"/>
  <c r="F47"/>
  <c r="H47" s="1"/>
  <c r="I47" s="1"/>
  <c r="H46"/>
  <c r="I46" s="1"/>
  <c r="G46"/>
  <c r="I45"/>
  <c r="H45"/>
  <c r="G45"/>
  <c r="I43"/>
  <c r="H43"/>
  <c r="G43"/>
  <c r="H42"/>
  <c r="I42" s="1"/>
  <c r="G42"/>
  <c r="G41"/>
  <c r="F41"/>
  <c r="H41" s="1"/>
  <c r="I41" s="1"/>
  <c r="H39"/>
  <c r="I39" s="1"/>
  <c r="G39"/>
  <c r="I38"/>
  <c r="H38"/>
  <c r="G38"/>
  <c r="I37"/>
  <c r="H37"/>
  <c r="G37"/>
  <c r="H36"/>
  <c r="I36" s="1"/>
  <c r="G36"/>
  <c r="H35"/>
  <c r="I35" s="1"/>
  <c r="G35"/>
  <c r="H34"/>
  <c r="I34" s="1"/>
  <c r="G34"/>
  <c r="I33"/>
  <c r="H33"/>
  <c r="G33"/>
  <c r="H32"/>
  <c r="I32" s="1"/>
  <c r="G32"/>
  <c r="H31"/>
  <c r="I31" s="1"/>
  <c r="G31"/>
  <c r="I30"/>
  <c r="H30"/>
  <c r="G30"/>
  <c r="I29"/>
  <c r="H29"/>
  <c r="F29"/>
  <c r="G29" s="1"/>
  <c r="H28"/>
  <c r="I28" s="1"/>
  <c r="G28"/>
  <c r="H27"/>
  <c r="I27" s="1"/>
  <c r="G27"/>
  <c r="G26"/>
  <c r="F26"/>
  <c r="H26" s="1"/>
  <c r="I26" s="1"/>
  <c r="H25"/>
  <c r="I25" s="1"/>
  <c r="G25"/>
  <c r="I24"/>
  <c r="H24"/>
  <c r="G24"/>
  <c r="H23"/>
  <c r="I23" s="1"/>
  <c r="G23"/>
  <c r="H22"/>
  <c r="I22" s="1"/>
  <c r="G22"/>
  <c r="G21"/>
  <c r="F21"/>
  <c r="H21" s="1"/>
  <c r="I21" s="1"/>
  <c r="H20"/>
  <c r="I20" s="1"/>
  <c r="G20"/>
  <c r="F19"/>
  <c r="G19" s="1"/>
  <c r="H18"/>
  <c r="I18" s="1"/>
  <c r="G18"/>
  <c r="I17"/>
  <c r="H17"/>
  <c r="G17"/>
  <c r="H16"/>
  <c r="I16" s="1"/>
  <c r="G16"/>
  <c r="H15"/>
  <c r="I15" s="1"/>
  <c r="G15"/>
  <c r="F14"/>
  <c r="G14" s="1"/>
  <c r="I13"/>
  <c r="H13"/>
  <c r="G13"/>
  <c r="H12"/>
  <c r="I12" s="1"/>
  <c r="F12"/>
  <c r="G12" s="1"/>
  <c r="H11"/>
  <c r="I11" s="1"/>
  <c r="G11"/>
  <c r="H10"/>
  <c r="I10" s="1"/>
  <c r="G10"/>
  <c r="H9"/>
  <c r="I9" s="1"/>
  <c r="G9"/>
  <c r="I8"/>
  <c r="H8"/>
  <c r="G8"/>
  <c r="I7"/>
  <c r="H7"/>
  <c r="F7"/>
  <c r="G7" s="1"/>
  <c r="E110" i="16"/>
  <c r="E106"/>
  <c r="D106"/>
  <c r="C106"/>
  <c r="I105"/>
  <c r="H105"/>
  <c r="G105"/>
  <c r="H104"/>
  <c r="I104" s="1"/>
  <c r="G104"/>
  <c r="H103"/>
  <c r="I103" s="1"/>
  <c r="G103"/>
  <c r="H102"/>
  <c r="I102" s="1"/>
  <c r="G102"/>
  <c r="I101"/>
  <c r="H101"/>
  <c r="G101"/>
  <c r="H100"/>
  <c r="I100" s="1"/>
  <c r="F100"/>
  <c r="G100" s="1"/>
  <c r="H99"/>
  <c r="I99" s="1"/>
  <c r="G99"/>
  <c r="H98"/>
  <c r="I98" s="1"/>
  <c r="G98"/>
  <c r="H97"/>
  <c r="I97" s="1"/>
  <c r="G97"/>
  <c r="I96"/>
  <c r="H96"/>
  <c r="G96"/>
  <c r="H95"/>
  <c r="I95" s="1"/>
  <c r="G95"/>
  <c r="H94"/>
  <c r="I94" s="1"/>
  <c r="G94"/>
  <c r="H93"/>
  <c r="I93" s="1"/>
  <c r="G93"/>
  <c r="I92"/>
  <c r="H92"/>
  <c r="G92"/>
  <c r="H91"/>
  <c r="I91" s="1"/>
  <c r="F91"/>
  <c r="G91" s="1"/>
  <c r="F90"/>
  <c r="G90" s="1"/>
  <c r="H89"/>
  <c r="I89" s="1"/>
  <c r="G89"/>
  <c r="H88"/>
  <c r="I88" s="1"/>
  <c r="G88"/>
  <c r="H87"/>
  <c r="I87" s="1"/>
  <c r="G87"/>
  <c r="H86"/>
  <c r="I86" s="1"/>
  <c r="G86"/>
  <c r="H85"/>
  <c r="I85" s="1"/>
  <c r="G85"/>
  <c r="H84"/>
  <c r="I84" s="1"/>
  <c r="G84"/>
  <c r="H83"/>
  <c r="I83" s="1"/>
  <c r="G83"/>
  <c r="I82"/>
  <c r="H82"/>
  <c r="G82"/>
  <c r="H81"/>
  <c r="I81" s="1"/>
  <c r="G81"/>
  <c r="H80"/>
  <c r="I80" s="1"/>
  <c r="G80"/>
  <c r="H79"/>
  <c r="I79" s="1"/>
  <c r="G79"/>
  <c r="I78"/>
  <c r="H78"/>
  <c r="G78"/>
  <c r="H77"/>
  <c r="I77" s="1"/>
  <c r="G77"/>
  <c r="H76"/>
  <c r="I76" s="1"/>
  <c r="G76"/>
  <c r="H75"/>
  <c r="I75" s="1"/>
  <c r="G75"/>
  <c r="I74"/>
  <c r="H74"/>
  <c r="G74"/>
  <c r="H73"/>
  <c r="I73" s="1"/>
  <c r="G73"/>
  <c r="H72"/>
  <c r="I72" s="1"/>
  <c r="G72"/>
  <c r="H71"/>
  <c r="I71" s="1"/>
  <c r="G71"/>
  <c r="H70"/>
  <c r="I70" s="1"/>
  <c r="G70"/>
  <c r="H69"/>
  <c r="I69" s="1"/>
  <c r="G69"/>
  <c r="H68"/>
  <c r="I68" s="1"/>
  <c r="G68"/>
  <c r="H67"/>
  <c r="I67" s="1"/>
  <c r="G67"/>
  <c r="I66"/>
  <c r="H66"/>
  <c r="G66"/>
  <c r="H65"/>
  <c r="I65" s="1"/>
  <c r="G65"/>
  <c r="H64"/>
  <c r="I64" s="1"/>
  <c r="G64"/>
  <c r="H63"/>
  <c r="I63" s="1"/>
  <c r="G63"/>
  <c r="I62"/>
  <c r="H62"/>
  <c r="G62"/>
  <c r="H61"/>
  <c r="I61" s="1"/>
  <c r="G61"/>
  <c r="H60"/>
  <c r="I60" s="1"/>
  <c r="G60"/>
  <c r="H59"/>
  <c r="I59" s="1"/>
  <c r="G59"/>
  <c r="H58"/>
  <c r="I58" s="1"/>
  <c r="G58"/>
  <c r="H57"/>
  <c r="I57" s="1"/>
  <c r="G57"/>
  <c r="H56"/>
  <c r="I56" s="1"/>
  <c r="G56"/>
  <c r="H55"/>
  <c r="I55" s="1"/>
  <c r="G55"/>
  <c r="H54"/>
  <c r="I54" s="1"/>
  <c r="G54"/>
  <c r="H53"/>
  <c r="I53" s="1"/>
  <c r="G53"/>
  <c r="H52"/>
  <c r="I52" s="1"/>
  <c r="G52"/>
  <c r="H51"/>
  <c r="I51" s="1"/>
  <c r="G51"/>
  <c r="I50"/>
  <c r="H50"/>
  <c r="G50"/>
  <c r="H49"/>
  <c r="I49" s="1"/>
  <c r="G49"/>
  <c r="H48"/>
  <c r="I48" s="1"/>
  <c r="G48"/>
  <c r="H47"/>
  <c r="I47" s="1"/>
  <c r="G47"/>
  <c r="I46"/>
  <c r="H46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8"/>
  <c r="I38" s="1"/>
  <c r="G38"/>
  <c r="H37"/>
  <c r="I37" s="1"/>
  <c r="G37"/>
  <c r="H36"/>
  <c r="I36" s="1"/>
  <c r="G36"/>
  <c r="H35"/>
  <c r="I35" s="1"/>
  <c r="G35"/>
  <c r="I34"/>
  <c r="H34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I26"/>
  <c r="H26"/>
  <c r="G26"/>
  <c r="H25"/>
  <c r="I25" s="1"/>
  <c r="G25"/>
  <c r="H24"/>
  <c r="I24" s="1"/>
  <c r="G24"/>
  <c r="H23"/>
  <c r="I23" s="1"/>
  <c r="G23"/>
  <c r="I22"/>
  <c r="H22"/>
  <c r="G22"/>
  <c r="H21"/>
  <c r="I21" s="1"/>
  <c r="G21"/>
  <c r="H20"/>
  <c r="I20" s="1"/>
  <c r="G20"/>
  <c r="H19"/>
  <c r="I19" s="1"/>
  <c r="G19"/>
  <c r="I18"/>
  <c r="H18"/>
  <c r="G18"/>
  <c r="H17"/>
  <c r="I17" s="1"/>
  <c r="G17"/>
  <c r="H16"/>
  <c r="I16" s="1"/>
  <c r="G16"/>
  <c r="H15"/>
  <c r="I15" s="1"/>
  <c r="G15"/>
  <c r="I14"/>
  <c r="H14"/>
  <c r="G14"/>
  <c r="H13"/>
  <c r="I13" s="1"/>
  <c r="G13"/>
  <c r="H12"/>
  <c r="I12" s="1"/>
  <c r="G12"/>
  <c r="H11"/>
  <c r="I11" s="1"/>
  <c r="G11"/>
  <c r="I10"/>
  <c r="H10"/>
  <c r="G10"/>
  <c r="H9"/>
  <c r="I9" s="1"/>
  <c r="G9"/>
  <c r="H8"/>
  <c r="I8" s="1"/>
  <c r="G8"/>
  <c r="H7"/>
  <c r="I7" s="1"/>
  <c r="G7"/>
  <c r="F106" i="2"/>
  <c r="F90"/>
  <c r="F91"/>
  <c r="F100"/>
  <c r="H137" i="18" l="1"/>
  <c r="I137" s="1"/>
  <c r="H120"/>
  <c r="I120" s="1"/>
  <c r="H58"/>
  <c r="I58" s="1"/>
  <c r="H14"/>
  <c r="I14" s="1"/>
  <c r="H19"/>
  <c r="I19" s="1"/>
  <c r="H74"/>
  <c r="I74" s="1"/>
  <c r="F87"/>
  <c r="H90"/>
  <c r="I90" s="1"/>
  <c r="H115"/>
  <c r="I115" s="1"/>
  <c r="F40"/>
  <c r="F44"/>
  <c r="F71"/>
  <c r="F102"/>
  <c r="F106" i="16"/>
  <c r="G106" s="1"/>
  <c r="H90"/>
  <c r="I90" s="1"/>
  <c r="C28" i="15"/>
  <c r="C27"/>
  <c r="F8" i="6"/>
  <c r="F117" i="3"/>
  <c r="F120"/>
  <c r="F26"/>
  <c r="F41"/>
  <c r="F106"/>
  <c r="F90"/>
  <c r="H40" i="18" l="1"/>
  <c r="I40" s="1"/>
  <c r="G40"/>
  <c r="G87"/>
  <c r="H87"/>
  <c r="I87" s="1"/>
  <c r="G44"/>
  <c r="H44"/>
  <c r="I44" s="1"/>
  <c r="G71"/>
  <c r="H71"/>
  <c r="I71" s="1"/>
  <c r="H102"/>
  <c r="I102" s="1"/>
  <c r="G102"/>
  <c r="F142"/>
  <c r="H106" i="16"/>
  <c r="I106" s="1"/>
  <c r="F111" i="3"/>
  <c r="G111" s="1"/>
  <c r="F82"/>
  <c r="F76" s="1"/>
  <c r="F47"/>
  <c r="H47" s="1"/>
  <c r="I47" s="1"/>
  <c r="F74"/>
  <c r="H74" s="1"/>
  <c r="I74" s="1"/>
  <c r="F72"/>
  <c r="G72" s="1"/>
  <c r="F12"/>
  <c r="G12" s="1"/>
  <c r="F19"/>
  <c r="G19" s="1"/>
  <c r="F107"/>
  <c r="G107" s="1"/>
  <c r="E142"/>
  <c r="D142"/>
  <c r="C142"/>
  <c r="F137"/>
  <c r="H137" s="1"/>
  <c r="I137" s="1"/>
  <c r="H120"/>
  <c r="I120" s="1"/>
  <c r="F115"/>
  <c r="G115" s="1"/>
  <c r="F87"/>
  <c r="G87" s="1"/>
  <c r="F58"/>
  <c r="F40"/>
  <c r="H40" s="1"/>
  <c r="I40" s="1"/>
  <c r="F29"/>
  <c r="H29" s="1"/>
  <c r="I29" s="1"/>
  <c r="F21"/>
  <c r="H21" s="1"/>
  <c r="I21" s="1"/>
  <c r="E106" i="2"/>
  <c r="D106"/>
  <c r="C106"/>
  <c r="G74" i="3"/>
  <c r="H75"/>
  <c r="I75" s="1"/>
  <c r="G75"/>
  <c r="H73"/>
  <c r="I73" s="1"/>
  <c r="G73"/>
  <c r="H117"/>
  <c r="I117" s="1"/>
  <c r="G117"/>
  <c r="H116"/>
  <c r="I116" s="1"/>
  <c r="G116"/>
  <c r="H119"/>
  <c r="I119" s="1"/>
  <c r="G119"/>
  <c r="H118"/>
  <c r="I118" s="1"/>
  <c r="G118"/>
  <c r="H11"/>
  <c r="I11" s="1"/>
  <c r="G11"/>
  <c r="H10"/>
  <c r="I10" s="1"/>
  <c r="G10"/>
  <c r="H13"/>
  <c r="I13" s="1"/>
  <c r="G13"/>
  <c r="H8"/>
  <c r="I8" s="1"/>
  <c r="G8"/>
  <c r="H9"/>
  <c r="I9" s="1"/>
  <c r="G9"/>
  <c r="H42"/>
  <c r="I42" s="1"/>
  <c r="G42"/>
  <c r="H43"/>
  <c r="I43" s="1"/>
  <c r="G43"/>
  <c r="H41"/>
  <c r="I41" s="1"/>
  <c r="G41"/>
  <c r="G40"/>
  <c r="H106"/>
  <c r="I106" s="1"/>
  <c r="G106"/>
  <c r="H104"/>
  <c r="I104" s="1"/>
  <c r="G104"/>
  <c r="H105"/>
  <c r="I105" s="1"/>
  <c r="G105"/>
  <c r="H114"/>
  <c r="I114" s="1"/>
  <c r="G114"/>
  <c r="H113"/>
  <c r="I113" s="1"/>
  <c r="G113"/>
  <c r="H112"/>
  <c r="I112" s="1"/>
  <c r="G112"/>
  <c r="H110"/>
  <c r="I110" s="1"/>
  <c r="G110"/>
  <c r="H108"/>
  <c r="I108" s="1"/>
  <c r="G108"/>
  <c r="H103"/>
  <c r="I103" s="1"/>
  <c r="G103"/>
  <c r="H109"/>
  <c r="I109" s="1"/>
  <c r="G109"/>
  <c r="H68"/>
  <c r="I68" s="1"/>
  <c r="G68"/>
  <c r="H60"/>
  <c r="I60" s="1"/>
  <c r="G60"/>
  <c r="H64"/>
  <c r="I64" s="1"/>
  <c r="G64"/>
  <c r="H67"/>
  <c r="I67" s="1"/>
  <c r="G67"/>
  <c r="H59"/>
  <c r="I59" s="1"/>
  <c r="G59"/>
  <c r="H66"/>
  <c r="I66" s="1"/>
  <c r="G66"/>
  <c r="H65"/>
  <c r="I65" s="1"/>
  <c r="G65"/>
  <c r="H70"/>
  <c r="I70" s="1"/>
  <c r="G70"/>
  <c r="H62"/>
  <c r="I62" s="1"/>
  <c r="G62"/>
  <c r="H61"/>
  <c r="I61" s="1"/>
  <c r="G61"/>
  <c r="H69"/>
  <c r="I69" s="1"/>
  <c r="G69"/>
  <c r="H63"/>
  <c r="I63" s="1"/>
  <c r="G63"/>
  <c r="H58"/>
  <c r="I58" s="1"/>
  <c r="G58"/>
  <c r="H52"/>
  <c r="I52" s="1"/>
  <c r="G52"/>
  <c r="H55"/>
  <c r="I55" s="1"/>
  <c r="G55"/>
  <c r="H56"/>
  <c r="I56" s="1"/>
  <c r="G56"/>
  <c r="H48"/>
  <c r="I48" s="1"/>
  <c r="G48"/>
  <c r="H46"/>
  <c r="I46" s="1"/>
  <c r="G46"/>
  <c r="H57"/>
  <c r="I57" s="1"/>
  <c r="G57"/>
  <c r="H50"/>
  <c r="I50" s="1"/>
  <c r="G50"/>
  <c r="H51"/>
  <c r="I51" s="1"/>
  <c r="G51"/>
  <c r="H54"/>
  <c r="I54" s="1"/>
  <c r="G54"/>
  <c r="H45"/>
  <c r="I45" s="1"/>
  <c r="G45"/>
  <c r="H49"/>
  <c r="I49" s="1"/>
  <c r="G49"/>
  <c r="H53"/>
  <c r="I53" s="1"/>
  <c r="G53"/>
  <c r="G47"/>
  <c r="H134"/>
  <c r="I134" s="1"/>
  <c r="G134"/>
  <c r="H135"/>
  <c r="I135" s="1"/>
  <c r="G135"/>
  <c r="H125"/>
  <c r="I125" s="1"/>
  <c r="G125"/>
  <c r="H136"/>
  <c r="I136" s="1"/>
  <c r="G136"/>
  <c r="H131"/>
  <c r="I131" s="1"/>
  <c r="G131"/>
  <c r="H124"/>
  <c r="I124" s="1"/>
  <c r="G124"/>
  <c r="H127"/>
  <c r="I127" s="1"/>
  <c r="G127"/>
  <c r="H133"/>
  <c r="I133" s="1"/>
  <c r="G133"/>
  <c r="H130"/>
  <c r="I130" s="1"/>
  <c r="G130"/>
  <c r="H128"/>
  <c r="I128" s="1"/>
  <c r="G128"/>
  <c r="H129"/>
  <c r="I129" s="1"/>
  <c r="G129"/>
  <c r="H122"/>
  <c r="I122" s="1"/>
  <c r="G122"/>
  <c r="H132"/>
  <c r="I132" s="1"/>
  <c r="G132"/>
  <c r="H126"/>
  <c r="I126" s="1"/>
  <c r="G126"/>
  <c r="H121"/>
  <c r="I121" s="1"/>
  <c r="G121"/>
  <c r="H123"/>
  <c r="I123" s="1"/>
  <c r="G123"/>
  <c r="H24"/>
  <c r="I24" s="1"/>
  <c r="G24"/>
  <c r="H27"/>
  <c r="I27" s="1"/>
  <c r="G27"/>
  <c r="H23"/>
  <c r="I23" s="1"/>
  <c r="G23"/>
  <c r="H25"/>
  <c r="I25" s="1"/>
  <c r="G25"/>
  <c r="H28"/>
  <c r="I28" s="1"/>
  <c r="G28"/>
  <c r="H22"/>
  <c r="I22" s="1"/>
  <c r="G22"/>
  <c r="H26"/>
  <c r="I26" s="1"/>
  <c r="G26"/>
  <c r="G21"/>
  <c r="H85"/>
  <c r="I85" s="1"/>
  <c r="G85"/>
  <c r="H78"/>
  <c r="I78" s="1"/>
  <c r="G78"/>
  <c r="H84"/>
  <c r="I84" s="1"/>
  <c r="G84"/>
  <c r="H81"/>
  <c r="I81" s="1"/>
  <c r="G81"/>
  <c r="H79"/>
  <c r="I79" s="1"/>
  <c r="G79"/>
  <c r="H80"/>
  <c r="I80" s="1"/>
  <c r="G80"/>
  <c r="H83"/>
  <c r="I83" s="1"/>
  <c r="G83"/>
  <c r="H86"/>
  <c r="I86" s="1"/>
  <c r="G86"/>
  <c r="H77"/>
  <c r="I77" s="1"/>
  <c r="G77"/>
  <c r="H34"/>
  <c r="I34" s="1"/>
  <c r="G34"/>
  <c r="H33"/>
  <c r="I33" s="1"/>
  <c r="G33"/>
  <c r="H35"/>
  <c r="I35" s="1"/>
  <c r="G35"/>
  <c r="H36"/>
  <c r="I36" s="1"/>
  <c r="G36"/>
  <c r="H38"/>
  <c r="I38" s="1"/>
  <c r="G38"/>
  <c r="H32"/>
  <c r="I32" s="1"/>
  <c r="G32"/>
  <c r="H31"/>
  <c r="I31" s="1"/>
  <c r="G31"/>
  <c r="H37"/>
  <c r="I37" s="1"/>
  <c r="G37"/>
  <c r="H30"/>
  <c r="I30" s="1"/>
  <c r="G30"/>
  <c r="H39"/>
  <c r="I39" s="1"/>
  <c r="G39"/>
  <c r="H18"/>
  <c r="I18" s="1"/>
  <c r="G18"/>
  <c r="H20"/>
  <c r="I20" s="1"/>
  <c r="G20"/>
  <c r="H15"/>
  <c r="I15" s="1"/>
  <c r="G15"/>
  <c r="H16"/>
  <c r="I16" s="1"/>
  <c r="G16"/>
  <c r="H17"/>
  <c r="I17" s="1"/>
  <c r="G17"/>
  <c r="H139"/>
  <c r="I139" s="1"/>
  <c r="G139"/>
  <c r="H140"/>
  <c r="I140" s="1"/>
  <c r="G140"/>
  <c r="H141"/>
  <c r="I141" s="1"/>
  <c r="G141"/>
  <c r="H138"/>
  <c r="I138" s="1"/>
  <c r="G138"/>
  <c r="H93"/>
  <c r="I93" s="1"/>
  <c r="G93"/>
  <c r="H99"/>
  <c r="I99" s="1"/>
  <c r="G99"/>
  <c r="H100"/>
  <c r="I100" s="1"/>
  <c r="G100"/>
  <c r="H97"/>
  <c r="I97" s="1"/>
  <c r="G97"/>
  <c r="H95"/>
  <c r="I95" s="1"/>
  <c r="G95"/>
  <c r="H96"/>
  <c r="I96" s="1"/>
  <c r="G96"/>
  <c r="H101"/>
  <c r="I101" s="1"/>
  <c r="G101"/>
  <c r="H88"/>
  <c r="I88" s="1"/>
  <c r="G88"/>
  <c r="H98"/>
  <c r="I98" s="1"/>
  <c r="G98"/>
  <c r="H94"/>
  <c r="I94" s="1"/>
  <c r="G94"/>
  <c r="H89"/>
  <c r="I89" s="1"/>
  <c r="G89"/>
  <c r="H92"/>
  <c r="I92" s="1"/>
  <c r="G92"/>
  <c r="H90"/>
  <c r="I90" s="1"/>
  <c r="G90"/>
  <c r="H91"/>
  <c r="I91" s="1"/>
  <c r="G91"/>
  <c r="H88" i="2"/>
  <c r="I88" s="1"/>
  <c r="G88"/>
  <c r="H89"/>
  <c r="I89" s="1"/>
  <c r="G89"/>
  <c r="H87"/>
  <c r="I87" s="1"/>
  <c r="G87"/>
  <c r="H29"/>
  <c r="I29" s="1"/>
  <c r="G29"/>
  <c r="H28"/>
  <c r="I28" s="1"/>
  <c r="G28"/>
  <c r="H30"/>
  <c r="I30" s="1"/>
  <c r="G30"/>
  <c r="H31"/>
  <c r="I31" s="1"/>
  <c r="G31"/>
  <c r="I27"/>
  <c r="H27"/>
  <c r="G27"/>
  <c r="H24"/>
  <c r="I24" s="1"/>
  <c r="G24"/>
  <c r="H23"/>
  <c r="I23" s="1"/>
  <c r="G23"/>
  <c r="H22"/>
  <c r="I22" s="1"/>
  <c r="G22"/>
  <c r="H21"/>
  <c r="I21" s="1"/>
  <c r="G21"/>
  <c r="H56"/>
  <c r="I56" s="1"/>
  <c r="G56"/>
  <c r="H58"/>
  <c r="I58" s="1"/>
  <c r="G58"/>
  <c r="H54"/>
  <c r="I54" s="1"/>
  <c r="G54"/>
  <c r="H55"/>
  <c r="I55" s="1"/>
  <c r="G55"/>
  <c r="H59"/>
  <c r="I59" s="1"/>
  <c r="G59"/>
  <c r="H53"/>
  <c r="I53" s="1"/>
  <c r="G53"/>
  <c r="H57"/>
  <c r="I57" s="1"/>
  <c r="G57"/>
  <c r="H52"/>
  <c r="I52" s="1"/>
  <c r="G52"/>
  <c r="H79"/>
  <c r="I79" s="1"/>
  <c r="G79"/>
  <c r="H84"/>
  <c r="I84" s="1"/>
  <c r="G84"/>
  <c r="H78"/>
  <c r="I78" s="1"/>
  <c r="G78"/>
  <c r="H80"/>
  <c r="I80" s="1"/>
  <c r="G80"/>
  <c r="H85"/>
  <c r="I85" s="1"/>
  <c r="G85"/>
  <c r="H81"/>
  <c r="I81" s="1"/>
  <c r="G81"/>
  <c r="H77"/>
  <c r="I77" s="1"/>
  <c r="G77"/>
  <c r="H82"/>
  <c r="I82" s="1"/>
  <c r="G82"/>
  <c r="H76"/>
  <c r="I76" s="1"/>
  <c r="G76"/>
  <c r="H86"/>
  <c r="I86" s="1"/>
  <c r="G86"/>
  <c r="H83"/>
  <c r="I83" s="1"/>
  <c r="G83"/>
  <c r="H75"/>
  <c r="I75" s="1"/>
  <c r="G75"/>
  <c r="H51"/>
  <c r="I51" s="1"/>
  <c r="G51"/>
  <c r="H50"/>
  <c r="I50" s="1"/>
  <c r="G50"/>
  <c r="H49"/>
  <c r="I49" s="1"/>
  <c r="G49"/>
  <c r="H42"/>
  <c r="I42" s="1"/>
  <c r="G42"/>
  <c r="H41"/>
  <c r="I41" s="1"/>
  <c r="G41"/>
  <c r="H38"/>
  <c r="I38" s="1"/>
  <c r="G38"/>
  <c r="H47"/>
  <c r="I47" s="1"/>
  <c r="G47"/>
  <c r="H37"/>
  <c r="I37" s="1"/>
  <c r="G37"/>
  <c r="H46"/>
  <c r="I46" s="1"/>
  <c r="G46"/>
  <c r="H39"/>
  <c r="I39" s="1"/>
  <c r="G39"/>
  <c r="H44"/>
  <c r="I44" s="1"/>
  <c r="G44"/>
  <c r="H40"/>
  <c r="I40" s="1"/>
  <c r="G40"/>
  <c r="H43"/>
  <c r="I43" s="1"/>
  <c r="G43"/>
  <c r="H48"/>
  <c r="I48" s="1"/>
  <c r="G48"/>
  <c r="H45"/>
  <c r="I45" s="1"/>
  <c r="G45"/>
  <c r="H36"/>
  <c r="I36" s="1"/>
  <c r="G36"/>
  <c r="H26"/>
  <c r="I26" s="1"/>
  <c r="G26"/>
  <c r="H25"/>
  <c r="I25" s="1"/>
  <c r="G25"/>
  <c r="H70"/>
  <c r="I70" s="1"/>
  <c r="G70"/>
  <c r="H73"/>
  <c r="I73" s="1"/>
  <c r="G73"/>
  <c r="H72"/>
  <c r="I72" s="1"/>
  <c r="G72"/>
  <c r="H71"/>
  <c r="I71" s="1"/>
  <c r="G71"/>
  <c r="H69"/>
  <c r="I69" s="1"/>
  <c r="G69"/>
  <c r="H74"/>
  <c r="I74" s="1"/>
  <c r="G74"/>
  <c r="H68"/>
  <c r="I68" s="1"/>
  <c r="G68"/>
  <c r="H62"/>
  <c r="I62" s="1"/>
  <c r="G62"/>
  <c r="H63"/>
  <c r="I63" s="1"/>
  <c r="G63"/>
  <c r="H66"/>
  <c r="I66" s="1"/>
  <c r="G66"/>
  <c r="H64"/>
  <c r="I64" s="1"/>
  <c r="G64"/>
  <c r="H67"/>
  <c r="I67" s="1"/>
  <c r="G67"/>
  <c r="H61"/>
  <c r="I61" s="1"/>
  <c r="G61"/>
  <c r="H65"/>
  <c r="I65" s="1"/>
  <c r="G65"/>
  <c r="H60"/>
  <c r="I60" s="1"/>
  <c r="G60"/>
  <c r="H20"/>
  <c r="I20" s="1"/>
  <c r="G20"/>
  <c r="H16"/>
  <c r="I16" s="1"/>
  <c r="G16"/>
  <c r="H18"/>
  <c r="I18" s="1"/>
  <c r="G18"/>
  <c r="H15"/>
  <c r="I15" s="1"/>
  <c r="G15"/>
  <c r="H14"/>
  <c r="I14" s="1"/>
  <c r="G14"/>
  <c r="H13"/>
  <c r="I13" s="1"/>
  <c r="G13"/>
  <c r="H19"/>
  <c r="I19" s="1"/>
  <c r="G19"/>
  <c r="H12"/>
  <c r="I12" s="1"/>
  <c r="G12"/>
  <c r="H11"/>
  <c r="I11" s="1"/>
  <c r="G11"/>
  <c r="H10"/>
  <c r="I10" s="1"/>
  <c r="G10"/>
  <c r="H9"/>
  <c r="I9" s="1"/>
  <c r="G9"/>
  <c r="H8"/>
  <c r="I8" s="1"/>
  <c r="G8"/>
  <c r="H17"/>
  <c r="I17" s="1"/>
  <c r="G17"/>
  <c r="H7"/>
  <c r="I7" s="1"/>
  <c r="G7"/>
  <c r="H34"/>
  <c r="I34" s="1"/>
  <c r="G34"/>
  <c r="H35"/>
  <c r="I35" s="1"/>
  <c r="G35"/>
  <c r="H33"/>
  <c r="I33" s="1"/>
  <c r="G33"/>
  <c r="H32"/>
  <c r="I32" s="1"/>
  <c r="G32"/>
  <c r="H105"/>
  <c r="I105" s="1"/>
  <c r="G105"/>
  <c r="H103"/>
  <c r="I103" s="1"/>
  <c r="G103"/>
  <c r="H104"/>
  <c r="I104" s="1"/>
  <c r="G104"/>
  <c r="H102"/>
  <c r="I102" s="1"/>
  <c r="G102"/>
  <c r="H96"/>
  <c r="I96" s="1"/>
  <c r="G96"/>
  <c r="H101"/>
  <c r="I101" s="1"/>
  <c r="G101"/>
  <c r="H100"/>
  <c r="I100" s="1"/>
  <c r="G100"/>
  <c r="H93"/>
  <c r="I93" s="1"/>
  <c r="G93"/>
  <c r="H94"/>
  <c r="I94" s="1"/>
  <c r="G94"/>
  <c r="H97"/>
  <c r="I97" s="1"/>
  <c r="G97"/>
  <c r="H95"/>
  <c r="I95" s="1"/>
  <c r="G95"/>
  <c r="H92"/>
  <c r="I92" s="1"/>
  <c r="G92"/>
  <c r="H91"/>
  <c r="I91" s="1"/>
  <c r="G91"/>
  <c r="H98"/>
  <c r="I98" s="1"/>
  <c r="G98"/>
  <c r="H99"/>
  <c r="I99" s="1"/>
  <c r="G99"/>
  <c r="H90"/>
  <c r="I90" s="1"/>
  <c r="G90"/>
  <c r="G142" i="18" l="1"/>
  <c r="H142"/>
  <c r="I142" s="1"/>
  <c r="H111" i="3"/>
  <c r="I111" s="1"/>
  <c r="F44"/>
  <c r="G76"/>
  <c r="H76"/>
  <c r="I76" s="1"/>
  <c r="H82"/>
  <c r="I82" s="1"/>
  <c r="G82"/>
  <c r="H72"/>
  <c r="I72" s="1"/>
  <c r="F71"/>
  <c r="F7"/>
  <c r="G7" s="1"/>
  <c r="H12"/>
  <c r="I12" s="1"/>
  <c r="H19"/>
  <c r="I19" s="1"/>
  <c r="F14"/>
  <c r="F102"/>
  <c r="H107"/>
  <c r="I107" s="1"/>
  <c r="G137"/>
  <c r="G120"/>
  <c r="H115"/>
  <c r="I115" s="1"/>
  <c r="H87"/>
  <c r="I87" s="1"/>
  <c r="G29"/>
  <c r="H44" l="1"/>
  <c r="I44" s="1"/>
  <c r="G44"/>
  <c r="G71"/>
  <c r="H71"/>
  <c r="I71" s="1"/>
  <c r="H7"/>
  <c r="I7" s="1"/>
  <c r="G14"/>
  <c r="H14"/>
  <c r="I14" s="1"/>
  <c r="G102"/>
  <c r="F142"/>
  <c r="H102"/>
  <c r="I102" s="1"/>
  <c r="L17" i="15"/>
  <c r="L16"/>
  <c r="H21"/>
  <c r="G21"/>
  <c r="F21"/>
  <c r="E21"/>
  <c r="D21"/>
  <c r="C21"/>
  <c r="E149" i="3" l="1"/>
  <c r="H106" i="2"/>
  <c r="I106" s="1"/>
  <c r="E110"/>
  <c r="G106"/>
  <c r="F7" i="6" l="1"/>
  <c r="F9" s="1"/>
  <c r="E9"/>
  <c r="D9"/>
  <c r="C9"/>
  <c r="H9" l="1"/>
  <c r="I9" s="1"/>
  <c r="G9"/>
  <c r="H8"/>
  <c r="I8" s="1"/>
  <c r="G8"/>
  <c r="H7"/>
  <c r="I7" s="1"/>
  <c r="G7"/>
  <c r="E7" i="8" l="1"/>
  <c r="E36" s="1"/>
  <c r="D7"/>
  <c r="D36" s="1"/>
  <c r="C7"/>
  <c r="C36" s="1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I18"/>
  <c r="H18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I9" s="1"/>
  <c r="G9"/>
  <c r="F8"/>
  <c r="F7" s="1"/>
  <c r="F36" l="1"/>
  <c r="G36" s="1"/>
  <c r="G7"/>
  <c r="H8"/>
  <c r="I8" s="1"/>
  <c r="L8"/>
  <c r="G8"/>
  <c r="H7"/>
  <c r="I7" s="1"/>
  <c r="H36" l="1"/>
  <c r="I36" s="1"/>
  <c r="G142" i="3"/>
  <c r="H142" l="1"/>
  <c r="I142" s="1"/>
</calcChain>
</file>

<file path=xl/sharedStrings.xml><?xml version="1.0" encoding="utf-8"?>
<sst xmlns="http://schemas.openxmlformats.org/spreadsheetml/2006/main" count="668" uniqueCount="171">
  <si>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</si>
  <si>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</si>
  <si>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</si>
  <si>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</si>
  <si>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</si>
  <si>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</si>
  <si>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</si>
  <si>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</si>
  <si>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</si>
  <si>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</si>
  <si>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</si>
  <si>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</si>
  <si>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</si>
  <si>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</si>
  <si>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</si>
  <si>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</si>
  <si>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</si>
  <si>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</si>
  <si>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</si>
  <si>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</si>
  <si>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</si>
  <si>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</si>
  <si>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</si>
  <si>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</si>
  <si>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</si>
  <si>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</si>
  <si>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</si>
  <si>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</si>
  <si>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</si>
  <si>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</si>
  <si>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</si>
  <si>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</si>
  <si>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</si>
  <si>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</si>
  <si>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</si>
  <si>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</si>
  <si>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</si>
  <si>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</si>
  <si>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</si>
  <si>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</si>
  <si>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</si>
  <si>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</si>
  <si>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</si>
  <si>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</si>
  <si>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</si>
  <si>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</si>
  <si>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</si>
  <si>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</si>
  <si>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</si>
  <si>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</si>
  <si>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</si>
  <si>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</si>
  <si>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</si>
  <si>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</si>
  <si>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</si>
  <si>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</si>
  <si>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</si>
  <si>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</si>
  <si>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</si>
  <si>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</si>
  <si>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</si>
  <si>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</si>
  <si>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</si>
  <si>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</si>
  <si>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</si>
  <si>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</si>
  <si>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</si>
  <si>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</si>
  <si>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</si>
  <si>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</si>
  <si>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</si>
  <si>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</si>
  <si>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</si>
  <si>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</si>
  <si>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</si>
  <si>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</si>
  <si>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</si>
  <si>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</si>
  <si>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</si>
  <si>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</si>
  <si>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</si>
  <si>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</si>
  <si>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</si>
  <si>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</si>
  <si>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</si>
  <si>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</si>
  <si>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</si>
  <si>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</si>
  <si>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</si>
  <si>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</si>
  <si>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</si>
  <si>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</si>
  <si>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</si>
  <si>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</si>
  <si>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</si>
  <si>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</si>
  <si>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</si>
  <si>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</si>
  <si>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</si>
  <si>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</si>
  <si>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</si>
  <si>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</si>
  <si>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</si>
  <si>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</si>
  <si>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</si>
  <si>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</si>
  <si>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</si>
  <si>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</si>
  <si>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</si>
  <si>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</si>
  <si>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</si>
  <si>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</si>
  <si>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</si>
  <si>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</si>
  <si>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</si>
  <si>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</si>
  <si>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</si>
  <si>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</si>
  <si>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</si>
  <si>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</si>
  <si>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</si>
  <si>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</si>
  <si>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</si>
  <si>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</si>
  <si>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</si>
  <si>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</si>
  <si>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</si>
  <si>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</si>
  <si>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</si>
  <si>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</si>
  <si>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</si>
  <si>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</si>
  <si>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</si>
  <si>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</si>
  <si>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</si>
  <si>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</si>
  <si>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</si>
  <si>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</si>
  <si>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</si>
  <si>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</si>
  <si>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</si>
  <si>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</si>
  <si>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</si>
  <si>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</si>
  <si>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</si>
  <si>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</si>
  <si>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</si>
  <si>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</si>
  <si>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</si>
  <si>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</si>
  <si>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</si>
  <si>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</si>
  <si>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</si>
  <si>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</si>
  <si>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</si>
  <si>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</si>
  <si>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</si>
  <si>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</si>
  <si>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t>สรุปผลการเบิกจ่ายงบประมาณ ค่าจ้าง เงินรายได้ ประจำเดือน เมษายน 2559</t>
  </si>
  <si>
    <r>
      <t xml:space="preserve">ผลเบิกจ่ายงบประมาณ บ.กศ. (ภูพานเพลซ) รวมค่าจ้าง บ.กศ. (ภูพานเพลซ) ประจำเดือน มิถุนายน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</si>
  <si>
    <t>ณ ไตรมาส 4</t>
  </si>
  <si>
    <t>ศูนย์ความเป็นเลิศด้านพลังงานทางเลือก</t>
  </si>
  <si>
    <t>สาขาวิชาบริหารธุรกิจ (แขนงวิชาการบริการทรัพยากรมนุษย์และการจัดการทั่วไป)</t>
  </si>
  <si>
    <t>ค่าครองชีพภูพานเพลชคนละครึ่งกับมหาวิทยาลัยฯ 13,500 บาท ศูนย์วิจัยความเป็นเลิศ ค่าจ้าง 22,990 บาท ประกันสังคม 1,300 บาท</t>
  </si>
  <si>
    <t>ข้อมูล ณ ไตรมาส 4 วันที่ 19 สิงหาคม 2559</t>
  </si>
  <si>
    <t>สาขาวิชาการสอนภาษาอังกฤษ</t>
  </si>
  <si>
    <t>สาขาวิชาการบริหารและพัฒนาการศึกษา (ป.โท)</t>
  </si>
  <si>
    <t>สาขาวิชาการตลาด การจัดการโลจิสติกส์ และการค้าปลีก</t>
  </si>
  <si>
    <t>รวมค่าจ้าง</t>
  </si>
  <si>
    <t>รวมประกันสังคม</t>
  </si>
  <si>
    <t>ผลเบิกจ่ายงบประมาณเงินรายได้ รวมค่าจ้าง เงินรายได้ประจำเดือน สิงหาคม ยอด ค่าจ้าง 2,200,280.32 บาท เงินประกันสังคม 103,846 บาท ค่าครองชีพ (กองกลาง) 258,980 บาท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</si>
</sst>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0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43" fontId="22" fillId="0" borderId="0" xfId="1" applyFont="1"/>
    <xf numFmtId="43" fontId="18" fillId="36" borderId="12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24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24" fillId="0" borderId="24" xfId="0" applyFont="1" applyFill="1" applyBorder="1"/>
    <xf numFmtId="0" fontId="18" fillId="0" borderId="25" xfId="0" applyFont="1" applyBorder="1"/>
    <xf numFmtId="0" fontId="24" fillId="0" borderId="26" xfId="0" applyFont="1" applyFill="1" applyBorder="1"/>
    <xf numFmtId="0" fontId="18" fillId="0" borderId="26" xfId="0" applyFont="1" applyBorder="1"/>
    <xf numFmtId="0" fontId="24" fillId="0" borderId="25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0" fontId="18" fillId="0" borderId="24" xfId="0" applyFont="1" applyBorder="1"/>
    <xf numFmtId="0" fontId="19" fillId="0" borderId="26" xfId="0" applyFont="1" applyBorder="1"/>
    <xf numFmtId="0" fontId="19" fillId="0" borderId="25" xfId="0" applyFont="1" applyBorder="1"/>
    <xf numFmtId="3" fontId="18" fillId="0" borderId="25" xfId="0" applyNumberFormat="1" applyFont="1" applyBorder="1"/>
    <xf numFmtId="0" fontId="18" fillId="0" borderId="25" xfId="0" applyFont="1" applyBorder="1" applyAlignment="1">
      <alignment vertical="top"/>
    </xf>
    <xf numFmtId="0" fontId="19" fillId="0" borderId="24" xfId="0" applyFont="1" applyBorder="1"/>
    <xf numFmtId="0" fontId="19" fillId="0" borderId="25" xfId="0" applyFont="1" applyBorder="1" applyAlignment="1">
      <alignment vertical="top"/>
    </xf>
    <xf numFmtId="0" fontId="18" fillId="0" borderId="0" xfId="0" applyFont="1" applyBorder="1"/>
    <xf numFmtId="0" fontId="18" fillId="0" borderId="26" xfId="0" applyFont="1" applyBorder="1" applyAlignment="1">
      <alignment vertical="top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right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3" fontId="18" fillId="37" borderId="10" xfId="0" applyNumberFormat="1" applyFont="1" applyFill="1" applyBorder="1" applyAlignment="1">
      <alignment horizontal="right" wrapText="1"/>
    </xf>
    <xf numFmtId="43" fontId="18" fillId="37" borderId="10" xfId="1" applyFont="1" applyFill="1" applyBorder="1" applyAlignment="1">
      <alignment horizontal="right" wrapText="1"/>
    </xf>
    <xf numFmtId="0" fontId="24" fillId="0" borderId="0" xfId="0" applyFont="1" applyFill="1" applyBorder="1"/>
    <xf numFmtId="0" fontId="23" fillId="0" borderId="24" xfId="0" applyFont="1" applyFill="1" applyBorder="1"/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vertical="top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right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3" fontId="19" fillId="0" borderId="17" xfId="0" applyNumberFormat="1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3" fontId="19" fillId="0" borderId="18" xfId="0" applyNumberFormat="1" applyFont="1" applyBorder="1" applyAlignment="1">
      <alignment horizontal="right" wrapText="1"/>
    </xf>
    <xf numFmtId="43" fontId="19" fillId="0" borderId="18" xfId="1" applyFont="1" applyBorder="1" applyAlignment="1">
      <alignment horizontal="right" wrapText="1"/>
    </xf>
    <xf numFmtId="43" fontId="19" fillId="0" borderId="18" xfId="1" applyFont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43" fontId="19" fillId="0" borderId="17" xfId="1" applyFont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right" wrapText="1"/>
    </xf>
    <xf numFmtId="3" fontId="19" fillId="0" borderId="17" xfId="0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wrapText="1"/>
    </xf>
    <xf numFmtId="3" fontId="19" fillId="0" borderId="18" xfId="0" applyNumberFormat="1" applyFont="1" applyFill="1" applyBorder="1" applyAlignment="1">
      <alignment horizontal="right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43" fontId="19" fillId="0" borderId="17" xfId="1" applyFont="1" applyFill="1" applyBorder="1" applyAlignment="1">
      <alignment horizontal="right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การเชื่อมโยง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0"/>
  <sheetViews>
    <sheetView showGridLines="0" tabSelected="1" zoomScaleNormal="100" zoomScaleSheetLayoutView="100" workbookViewId="0">
      <pane ySplit="6" topLeftCell="A7" activePane="bottomLeft" state="frozen"/>
      <selection pane="bottomLeft" activeCell="B25" sqref="B25"/>
    </sheetView>
  </sheetViews>
  <sheetFormatPr defaultRowHeight="18.75"/>
  <cols>
    <col min="1" max="1" width="6.125" style="53" customWidth="1"/>
    <col min="2" max="2" width="39.375" style="104" customWidth="1"/>
    <col min="3" max="3" width="8.25" style="17" customWidth="1"/>
    <col min="4" max="4" width="11.5" style="17" bestFit="1" customWidth="1"/>
    <col min="5" max="5" width="12.625" style="17" bestFit="1" customWidth="1"/>
    <col min="6" max="6" width="13.125" style="11" bestFit="1" customWidth="1"/>
    <col min="7" max="7" width="10.125" style="11" bestFit="1" customWidth="1"/>
    <col min="8" max="8" width="13" style="11" bestFit="1" customWidth="1"/>
    <col min="9" max="9" width="10.125" style="11" bestFit="1" customWidth="1"/>
    <col min="10" max="10" width="11.625" style="104" customWidth="1"/>
    <col min="11" max="11" width="9" style="104"/>
    <col min="12" max="12" width="13.75" style="104" bestFit="1" customWidth="1"/>
    <col min="13" max="16384" width="9" style="104"/>
  </cols>
  <sheetData>
    <row r="1" spans="1:12" ht="17.100000000000001" customHeight="1">
      <c r="A1" s="123" t="s">
        <v>140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2" ht="17.100000000000001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7.100000000000001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ht="17.100000000000001" customHeight="1">
      <c r="A4" s="125" t="s">
        <v>2</v>
      </c>
      <c r="B4" s="125" t="s">
        <v>3</v>
      </c>
      <c r="C4" s="128" t="s">
        <v>33</v>
      </c>
      <c r="D4" s="105" t="s">
        <v>4</v>
      </c>
      <c r="E4" s="105" t="s">
        <v>7</v>
      </c>
      <c r="F4" s="108" t="s">
        <v>9</v>
      </c>
      <c r="G4" s="108" t="s">
        <v>11</v>
      </c>
      <c r="H4" s="131" t="s">
        <v>31</v>
      </c>
      <c r="I4" s="108" t="s">
        <v>11</v>
      </c>
      <c r="J4" s="125" t="s">
        <v>14</v>
      </c>
    </row>
    <row r="5" spans="1:12" ht="17.100000000000001" customHeight="1">
      <c r="A5" s="126"/>
      <c r="B5" s="126"/>
      <c r="C5" s="129"/>
      <c r="D5" s="106" t="s">
        <v>5</v>
      </c>
      <c r="E5" s="106" t="s">
        <v>8</v>
      </c>
      <c r="F5" s="109" t="s">
        <v>160</v>
      </c>
      <c r="G5" s="109" t="s">
        <v>12</v>
      </c>
      <c r="H5" s="132"/>
      <c r="I5" s="109" t="s">
        <v>32</v>
      </c>
      <c r="J5" s="126"/>
    </row>
    <row r="6" spans="1:12" ht="17.100000000000001" customHeight="1">
      <c r="A6" s="127"/>
      <c r="B6" s="127"/>
      <c r="C6" s="130"/>
      <c r="D6" s="107" t="s">
        <v>6</v>
      </c>
      <c r="E6" s="107"/>
      <c r="F6" s="110"/>
      <c r="G6" s="110"/>
      <c r="H6" s="133"/>
      <c r="I6" s="110"/>
      <c r="J6" s="127"/>
    </row>
    <row r="7" spans="1:12" s="80" customFormat="1">
      <c r="A7" s="39">
        <v>1</v>
      </c>
      <c r="B7" s="40" t="s">
        <v>18</v>
      </c>
      <c r="C7" s="39">
        <v>71</v>
      </c>
      <c r="D7" s="39">
        <v>70</v>
      </c>
      <c r="E7" s="172">
        <v>4689500</v>
      </c>
      <c r="F7" s="43">
        <v>4684083.5</v>
      </c>
      <c r="G7" s="43">
        <f t="shared" ref="G7:G70" si="0">F7*100/E7</f>
        <v>99.884497281160037</v>
      </c>
      <c r="H7" s="43">
        <f t="shared" ref="H7:H70" si="1">E7-F7</f>
        <v>5416.5</v>
      </c>
      <c r="I7" s="43">
        <f t="shared" ref="I7:I70" si="2">H7*100/E7</f>
        <v>0.11550271883996162</v>
      </c>
      <c r="J7" s="40"/>
    </row>
    <row r="8" spans="1:12" s="81" customFormat="1" hidden="1">
      <c r="A8" s="30">
        <v>1.1000000000000001</v>
      </c>
      <c r="B8" s="30" t="s">
        <v>49</v>
      </c>
      <c r="C8" s="29">
        <v>1</v>
      </c>
      <c r="D8" s="29">
        <v>1</v>
      </c>
      <c r="E8" s="173">
        <v>30000</v>
      </c>
      <c r="F8" s="33">
        <v>30000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  <c r="K8" s="85"/>
      <c r="L8" s="85"/>
    </row>
    <row r="9" spans="1:12" s="81" customFormat="1" hidden="1">
      <c r="A9" s="30">
        <v>1.2</v>
      </c>
      <c r="B9" s="30" t="s">
        <v>70</v>
      </c>
      <c r="C9" s="29">
        <v>4</v>
      </c>
      <c r="D9" s="29">
        <v>4</v>
      </c>
      <c r="E9" s="173">
        <v>160650</v>
      </c>
      <c r="F9" s="33">
        <v>160650</v>
      </c>
      <c r="G9" s="33">
        <f t="shared" si="0"/>
        <v>100</v>
      </c>
      <c r="H9" s="33">
        <f t="shared" si="1"/>
        <v>0</v>
      </c>
      <c r="I9" s="33">
        <f t="shared" si="2"/>
        <v>0</v>
      </c>
      <c r="J9" s="30"/>
    </row>
    <row r="10" spans="1:12" s="81" customFormat="1" hidden="1">
      <c r="A10" s="30">
        <v>1.3</v>
      </c>
      <c r="B10" s="30" t="s">
        <v>72</v>
      </c>
      <c r="C10" s="29">
        <v>4</v>
      </c>
      <c r="D10" s="29">
        <v>4</v>
      </c>
      <c r="E10" s="173">
        <v>159600</v>
      </c>
      <c r="F10" s="33">
        <v>159600</v>
      </c>
      <c r="G10" s="33">
        <f t="shared" si="0"/>
        <v>100</v>
      </c>
      <c r="H10" s="33">
        <f t="shared" si="1"/>
        <v>0</v>
      </c>
      <c r="I10" s="33">
        <f t="shared" si="2"/>
        <v>0</v>
      </c>
      <c r="J10" s="30"/>
      <c r="K10" s="84"/>
      <c r="L10" s="84"/>
    </row>
    <row r="11" spans="1:12" s="84" customFormat="1" hidden="1">
      <c r="A11" s="30">
        <v>1.4</v>
      </c>
      <c r="B11" s="30" t="s">
        <v>67</v>
      </c>
      <c r="C11" s="29">
        <v>6</v>
      </c>
      <c r="D11" s="29">
        <v>6</v>
      </c>
      <c r="E11" s="173">
        <v>133850</v>
      </c>
      <c r="F11" s="33">
        <v>133850</v>
      </c>
      <c r="G11" s="33">
        <f t="shared" si="0"/>
        <v>100</v>
      </c>
      <c r="H11" s="33">
        <f t="shared" si="1"/>
        <v>0</v>
      </c>
      <c r="I11" s="33">
        <f t="shared" si="2"/>
        <v>0</v>
      </c>
      <c r="J11" s="30"/>
    </row>
    <row r="12" spans="1:12" s="85" customFormat="1" hidden="1">
      <c r="A12" s="30">
        <v>1.5</v>
      </c>
      <c r="B12" s="30" t="s">
        <v>165</v>
      </c>
      <c r="C12" s="29">
        <v>5</v>
      </c>
      <c r="D12" s="29">
        <v>5</v>
      </c>
      <c r="E12" s="173">
        <v>154875</v>
      </c>
      <c r="F12" s="33">
        <v>154875</v>
      </c>
      <c r="G12" s="33">
        <f t="shared" si="0"/>
        <v>100</v>
      </c>
      <c r="H12" s="33">
        <f t="shared" si="1"/>
        <v>0</v>
      </c>
      <c r="I12" s="33">
        <f t="shared" si="2"/>
        <v>0</v>
      </c>
      <c r="J12" s="30"/>
    </row>
    <row r="13" spans="1:12" s="85" customFormat="1" hidden="1">
      <c r="A13" s="30">
        <v>1.6</v>
      </c>
      <c r="B13" s="30" t="s">
        <v>45</v>
      </c>
      <c r="C13" s="29">
        <v>5</v>
      </c>
      <c r="D13" s="29">
        <v>5</v>
      </c>
      <c r="E13" s="173">
        <v>154325</v>
      </c>
      <c r="F13" s="33">
        <v>154325</v>
      </c>
      <c r="G13" s="33">
        <f t="shared" si="0"/>
        <v>100</v>
      </c>
      <c r="H13" s="33">
        <f t="shared" si="1"/>
        <v>0</v>
      </c>
      <c r="I13" s="33">
        <f t="shared" si="2"/>
        <v>0</v>
      </c>
      <c r="J13" s="30"/>
      <c r="K13" s="84"/>
      <c r="L13" s="84"/>
    </row>
    <row r="14" spans="1:12" s="84" customFormat="1" hidden="1">
      <c r="A14" s="30">
        <v>1.7</v>
      </c>
      <c r="B14" s="30" t="s">
        <v>73</v>
      </c>
      <c r="C14" s="29">
        <v>4</v>
      </c>
      <c r="D14" s="29">
        <v>4</v>
      </c>
      <c r="E14" s="173">
        <v>130700</v>
      </c>
      <c r="F14" s="33">
        <v>130700</v>
      </c>
      <c r="G14" s="33">
        <f t="shared" si="0"/>
        <v>100</v>
      </c>
      <c r="H14" s="33">
        <f t="shared" si="1"/>
        <v>0</v>
      </c>
      <c r="I14" s="33">
        <f t="shared" si="2"/>
        <v>0</v>
      </c>
      <c r="J14" s="30"/>
    </row>
    <row r="15" spans="1:12" s="84" customFormat="1" hidden="1">
      <c r="A15" s="30">
        <v>1.8</v>
      </c>
      <c r="B15" s="30" t="s">
        <v>68</v>
      </c>
      <c r="C15" s="29">
        <v>1</v>
      </c>
      <c r="D15" s="29">
        <v>1</v>
      </c>
      <c r="E15" s="173">
        <v>30000</v>
      </c>
      <c r="F15" s="33">
        <v>30000</v>
      </c>
      <c r="G15" s="33">
        <f t="shared" si="0"/>
        <v>100</v>
      </c>
      <c r="H15" s="33">
        <f t="shared" si="1"/>
        <v>0</v>
      </c>
      <c r="I15" s="33">
        <f t="shared" si="2"/>
        <v>0</v>
      </c>
      <c r="J15" s="30"/>
      <c r="K15" s="81"/>
      <c r="L15" s="81"/>
    </row>
    <row r="16" spans="1:12" s="84" customFormat="1" hidden="1">
      <c r="A16" s="30">
        <v>1.9</v>
      </c>
      <c r="B16" s="30" t="s">
        <v>75</v>
      </c>
      <c r="C16" s="29">
        <v>5</v>
      </c>
      <c r="D16" s="29">
        <v>5</v>
      </c>
      <c r="E16" s="173">
        <v>114450</v>
      </c>
      <c r="F16" s="33">
        <v>114450</v>
      </c>
      <c r="G16" s="33">
        <f t="shared" si="0"/>
        <v>100</v>
      </c>
      <c r="H16" s="33">
        <f t="shared" si="1"/>
        <v>0</v>
      </c>
      <c r="I16" s="33">
        <f t="shared" si="2"/>
        <v>0</v>
      </c>
      <c r="J16" s="30"/>
    </row>
    <row r="17" spans="1:12" s="84" customFormat="1" hidden="1">
      <c r="A17" s="174">
        <v>1.1000000000000001</v>
      </c>
      <c r="B17" s="30" t="s">
        <v>35</v>
      </c>
      <c r="C17" s="29">
        <v>18</v>
      </c>
      <c r="D17" s="29">
        <v>18</v>
      </c>
      <c r="E17" s="173">
        <v>3052250</v>
      </c>
      <c r="F17" s="33">
        <v>3050471.3</v>
      </c>
      <c r="G17" s="33">
        <f t="shared" si="0"/>
        <v>99.941724956998939</v>
      </c>
      <c r="H17" s="33">
        <f t="shared" si="1"/>
        <v>1778.7000000001863</v>
      </c>
      <c r="I17" s="33">
        <f t="shared" si="2"/>
        <v>5.8275043001070892E-2</v>
      </c>
      <c r="J17" s="30"/>
      <c r="K17" s="81"/>
      <c r="L17" s="81"/>
    </row>
    <row r="18" spans="1:12" s="84" customFormat="1" hidden="1">
      <c r="A18" s="30">
        <v>1.1100000000000001</v>
      </c>
      <c r="B18" s="30" t="s">
        <v>74</v>
      </c>
      <c r="C18" s="29">
        <v>11</v>
      </c>
      <c r="D18" s="29">
        <v>10</v>
      </c>
      <c r="E18" s="173">
        <v>111825</v>
      </c>
      <c r="F18" s="33">
        <v>111749</v>
      </c>
      <c r="G18" s="33">
        <f t="shared" si="0"/>
        <v>99.932036664431024</v>
      </c>
      <c r="H18" s="33">
        <f t="shared" si="1"/>
        <v>76</v>
      </c>
      <c r="I18" s="33">
        <f t="shared" si="2"/>
        <v>6.7963335568969371E-2</v>
      </c>
      <c r="J18" s="30"/>
    </row>
    <row r="19" spans="1:12" s="84" customFormat="1" hidden="1">
      <c r="A19" s="30">
        <v>1.1200000000000001</v>
      </c>
      <c r="B19" s="30" t="s">
        <v>71</v>
      </c>
      <c r="C19" s="29">
        <v>4</v>
      </c>
      <c r="D19" s="29">
        <v>4</v>
      </c>
      <c r="E19" s="173">
        <v>156975</v>
      </c>
      <c r="F19" s="33">
        <v>156775</v>
      </c>
      <c r="G19" s="33">
        <f t="shared" si="0"/>
        <v>99.872591176938997</v>
      </c>
      <c r="H19" s="33">
        <f t="shared" si="1"/>
        <v>200</v>
      </c>
      <c r="I19" s="33">
        <f t="shared" si="2"/>
        <v>0.12740882306099696</v>
      </c>
      <c r="J19" s="30"/>
    </row>
    <row r="20" spans="1:12" s="85" customFormat="1" hidden="1">
      <c r="A20" s="30">
        <v>1.1299999999999999</v>
      </c>
      <c r="B20" s="30" t="s">
        <v>69</v>
      </c>
      <c r="C20" s="29">
        <v>3</v>
      </c>
      <c r="D20" s="29">
        <v>3</v>
      </c>
      <c r="E20" s="173">
        <v>300000</v>
      </c>
      <c r="F20" s="33">
        <v>296638.2</v>
      </c>
      <c r="G20" s="33">
        <f t="shared" si="0"/>
        <v>98.879400000000004</v>
      </c>
      <c r="H20" s="33">
        <f t="shared" si="1"/>
        <v>3361.7999999999884</v>
      </c>
      <c r="I20" s="33">
        <f t="shared" si="2"/>
        <v>1.120599999999996</v>
      </c>
      <c r="J20" s="30"/>
    </row>
    <row r="21" spans="1:12" s="84" customFormat="1">
      <c r="A21" s="29">
        <v>2</v>
      </c>
      <c r="B21" s="30" t="s">
        <v>26</v>
      </c>
      <c r="C21" s="29">
        <v>7</v>
      </c>
      <c r="D21" s="29">
        <v>7</v>
      </c>
      <c r="E21" s="173">
        <v>4239160</v>
      </c>
      <c r="F21" s="33">
        <v>4224159.8499999996</v>
      </c>
      <c r="G21" s="33">
        <f t="shared" si="0"/>
        <v>99.646152775549865</v>
      </c>
      <c r="H21" s="33">
        <f t="shared" si="1"/>
        <v>15000.150000000373</v>
      </c>
      <c r="I21" s="33">
        <f t="shared" si="2"/>
        <v>0.35384722445013572</v>
      </c>
      <c r="J21" s="30"/>
    </row>
    <row r="22" spans="1:12" s="85" customFormat="1" hidden="1">
      <c r="A22" s="30">
        <v>2.1</v>
      </c>
      <c r="B22" s="30" t="s">
        <v>35</v>
      </c>
      <c r="C22" s="29">
        <v>4</v>
      </c>
      <c r="D22" s="29">
        <v>4</v>
      </c>
      <c r="E22" s="173">
        <v>340000</v>
      </c>
      <c r="F22" s="33">
        <v>340000</v>
      </c>
      <c r="G22" s="33">
        <f t="shared" si="0"/>
        <v>100</v>
      </c>
      <c r="H22" s="33">
        <f t="shared" si="1"/>
        <v>0</v>
      </c>
      <c r="I22" s="33">
        <f t="shared" si="2"/>
        <v>0</v>
      </c>
      <c r="J22" s="30"/>
      <c r="K22" s="84"/>
      <c r="L22" s="84"/>
    </row>
    <row r="23" spans="1:12" s="84" customFormat="1" hidden="1">
      <c r="A23" s="30">
        <v>2.2000000000000002</v>
      </c>
      <c r="B23" s="30" t="s">
        <v>132</v>
      </c>
      <c r="C23" s="29">
        <v>1</v>
      </c>
      <c r="D23" s="29">
        <v>1</v>
      </c>
      <c r="E23" s="173">
        <v>1200000</v>
      </c>
      <c r="F23" s="33">
        <v>1199999.8500000001</v>
      </c>
      <c r="G23" s="33">
        <f t="shared" si="0"/>
        <v>99.999987500000017</v>
      </c>
      <c r="H23" s="33">
        <f t="shared" si="1"/>
        <v>0.14999999990686774</v>
      </c>
      <c r="I23" s="33">
        <f t="shared" si="2"/>
        <v>1.2499999992238978E-5</v>
      </c>
      <c r="J23" s="30"/>
      <c r="K23" s="85"/>
      <c r="L23" s="85"/>
    </row>
    <row r="24" spans="1:12" s="85" customFormat="1" hidden="1">
      <c r="A24" s="30">
        <v>2.2999999999999998</v>
      </c>
      <c r="B24" s="30" t="s">
        <v>97</v>
      </c>
      <c r="C24" s="29">
        <v>2</v>
      </c>
      <c r="D24" s="29">
        <v>2</v>
      </c>
      <c r="E24" s="173">
        <v>2699160</v>
      </c>
      <c r="F24" s="33">
        <v>2684160</v>
      </c>
      <c r="G24" s="33">
        <f t="shared" si="0"/>
        <v>99.444271551149242</v>
      </c>
      <c r="H24" s="33">
        <f t="shared" si="1"/>
        <v>15000</v>
      </c>
      <c r="I24" s="33">
        <f t="shared" si="2"/>
        <v>0.55572844885075356</v>
      </c>
      <c r="J24" s="30"/>
    </row>
    <row r="25" spans="1:12" s="84" customFormat="1">
      <c r="A25" s="29">
        <v>3</v>
      </c>
      <c r="B25" s="30" t="s">
        <v>21</v>
      </c>
      <c r="C25" s="29">
        <v>1</v>
      </c>
      <c r="D25" s="29">
        <v>1</v>
      </c>
      <c r="E25" s="173">
        <v>35000</v>
      </c>
      <c r="F25" s="33">
        <v>34590</v>
      </c>
      <c r="G25" s="33">
        <f t="shared" si="0"/>
        <v>98.828571428571422</v>
      </c>
      <c r="H25" s="33">
        <f t="shared" si="1"/>
        <v>410</v>
      </c>
      <c r="I25" s="33">
        <f t="shared" si="2"/>
        <v>1.1714285714285715</v>
      </c>
      <c r="J25" s="30"/>
    </row>
    <row r="26" spans="1:12" s="84" customFormat="1" hidden="1">
      <c r="A26" s="30">
        <v>3.1</v>
      </c>
      <c r="B26" s="30" t="s">
        <v>35</v>
      </c>
      <c r="C26" s="29">
        <v>1</v>
      </c>
      <c r="D26" s="29">
        <v>1</v>
      </c>
      <c r="E26" s="173">
        <v>35000</v>
      </c>
      <c r="F26" s="33">
        <v>34590</v>
      </c>
      <c r="G26" s="33">
        <f t="shared" si="0"/>
        <v>98.828571428571422</v>
      </c>
      <c r="H26" s="33">
        <f t="shared" si="1"/>
        <v>410</v>
      </c>
      <c r="I26" s="33">
        <f t="shared" si="2"/>
        <v>1.1714285714285715</v>
      </c>
      <c r="J26" s="30"/>
    </row>
    <row r="27" spans="1:12" s="84" customFormat="1">
      <c r="A27" s="29">
        <v>4</v>
      </c>
      <c r="B27" s="30" t="s">
        <v>27</v>
      </c>
      <c r="C27" s="29">
        <v>9</v>
      </c>
      <c r="D27" s="29">
        <v>8</v>
      </c>
      <c r="E27" s="173">
        <v>14311150</v>
      </c>
      <c r="F27" s="33">
        <v>14140274.1</v>
      </c>
      <c r="G27" s="33">
        <f t="shared" si="0"/>
        <v>98.805994626567397</v>
      </c>
      <c r="H27" s="33">
        <f t="shared" si="1"/>
        <v>170875.90000000037</v>
      </c>
      <c r="I27" s="33">
        <f t="shared" si="2"/>
        <v>1.1940053734326059</v>
      </c>
      <c r="J27" s="30"/>
    </row>
    <row r="28" spans="1:12" s="84" customFormat="1" hidden="1">
      <c r="A28" s="30">
        <v>4.0999999999999996</v>
      </c>
      <c r="B28" s="30" t="s">
        <v>39</v>
      </c>
      <c r="C28" s="29">
        <v>2</v>
      </c>
      <c r="D28" s="29">
        <v>2</v>
      </c>
      <c r="E28" s="173">
        <v>162400</v>
      </c>
      <c r="F28" s="33">
        <v>162400</v>
      </c>
      <c r="G28" s="33">
        <f t="shared" si="0"/>
        <v>100</v>
      </c>
      <c r="H28" s="33">
        <f t="shared" si="1"/>
        <v>0</v>
      </c>
      <c r="I28" s="33">
        <f t="shared" si="2"/>
        <v>0</v>
      </c>
      <c r="J28" s="30"/>
    </row>
    <row r="29" spans="1:12" s="80" customFormat="1" hidden="1">
      <c r="A29" s="30">
        <v>4.2</v>
      </c>
      <c r="B29" s="30" t="s">
        <v>161</v>
      </c>
      <c r="C29" s="29">
        <v>1</v>
      </c>
      <c r="D29" s="29">
        <v>1</v>
      </c>
      <c r="E29" s="173">
        <v>651400</v>
      </c>
      <c r="F29" s="33">
        <v>651400</v>
      </c>
      <c r="G29" s="33">
        <f t="shared" si="0"/>
        <v>100</v>
      </c>
      <c r="H29" s="33">
        <f t="shared" si="1"/>
        <v>0</v>
      </c>
      <c r="I29" s="33">
        <f t="shared" si="2"/>
        <v>0</v>
      </c>
      <c r="J29" s="30"/>
    </row>
    <row r="30" spans="1:12" s="85" customFormat="1" hidden="1">
      <c r="A30" s="30">
        <v>4.3</v>
      </c>
      <c r="B30" s="30" t="s">
        <v>38</v>
      </c>
      <c r="C30" s="29">
        <v>5</v>
      </c>
      <c r="D30" s="29">
        <v>5</v>
      </c>
      <c r="E30" s="173">
        <v>13462350</v>
      </c>
      <c r="F30" s="33">
        <v>13326474.1</v>
      </c>
      <c r="G30" s="33">
        <f t="shared" si="0"/>
        <v>98.99069701797977</v>
      </c>
      <c r="H30" s="33">
        <f t="shared" si="1"/>
        <v>135875.90000000037</v>
      </c>
      <c r="I30" s="33">
        <f t="shared" si="2"/>
        <v>1.0093029820202295</v>
      </c>
      <c r="J30" s="30"/>
      <c r="K30" s="84"/>
      <c r="L30" s="84"/>
    </row>
    <row r="31" spans="1:12" s="80" customFormat="1" hidden="1">
      <c r="A31" s="30">
        <v>4.4000000000000004</v>
      </c>
      <c r="B31" s="30" t="s">
        <v>35</v>
      </c>
      <c r="C31" s="29">
        <v>1</v>
      </c>
      <c r="D31" s="29">
        <v>0</v>
      </c>
      <c r="E31" s="173">
        <v>35000</v>
      </c>
      <c r="F31" s="33">
        <v>0</v>
      </c>
      <c r="G31" s="33">
        <f t="shared" si="0"/>
        <v>0</v>
      </c>
      <c r="H31" s="33">
        <f t="shared" si="1"/>
        <v>35000</v>
      </c>
      <c r="I31" s="33">
        <f t="shared" si="2"/>
        <v>100</v>
      </c>
      <c r="J31" s="30"/>
    </row>
    <row r="32" spans="1:12" s="81" customFormat="1">
      <c r="A32" s="29">
        <v>5</v>
      </c>
      <c r="B32" s="30" t="s">
        <v>17</v>
      </c>
      <c r="C32" s="29">
        <v>6</v>
      </c>
      <c r="D32" s="29">
        <v>6</v>
      </c>
      <c r="E32" s="173">
        <v>723000</v>
      </c>
      <c r="F32" s="33">
        <v>710941</v>
      </c>
      <c r="G32" s="33">
        <f t="shared" si="0"/>
        <v>98.332088520055322</v>
      </c>
      <c r="H32" s="33">
        <f t="shared" si="1"/>
        <v>12059</v>
      </c>
      <c r="I32" s="33">
        <f t="shared" si="2"/>
        <v>1.667911479944675</v>
      </c>
      <c r="J32" s="30"/>
      <c r="K32" s="84"/>
      <c r="L32" s="84"/>
    </row>
    <row r="33" spans="1:12" s="81" customFormat="1" hidden="1">
      <c r="A33" s="30">
        <v>5.0999999999999996</v>
      </c>
      <c r="B33" s="30" t="s">
        <v>35</v>
      </c>
      <c r="C33" s="29">
        <v>2</v>
      </c>
      <c r="D33" s="29">
        <v>2</v>
      </c>
      <c r="E33" s="173">
        <v>100000</v>
      </c>
      <c r="F33" s="33">
        <v>99990</v>
      </c>
      <c r="G33" s="33">
        <f t="shared" si="0"/>
        <v>99.99</v>
      </c>
      <c r="H33" s="33">
        <f t="shared" si="1"/>
        <v>10</v>
      </c>
      <c r="I33" s="33">
        <f t="shared" si="2"/>
        <v>0.01</v>
      </c>
      <c r="J33" s="30"/>
      <c r="K33" s="85"/>
      <c r="L33" s="85"/>
    </row>
    <row r="34" spans="1:12" s="84" customFormat="1" hidden="1">
      <c r="A34" s="30">
        <v>5.2</v>
      </c>
      <c r="B34" s="30" t="s">
        <v>92</v>
      </c>
      <c r="C34" s="29">
        <v>2</v>
      </c>
      <c r="D34" s="29">
        <v>2</v>
      </c>
      <c r="E34" s="173">
        <v>420000</v>
      </c>
      <c r="F34" s="33">
        <v>419935</v>
      </c>
      <c r="G34" s="33">
        <f t="shared" si="0"/>
        <v>99.984523809523807</v>
      </c>
      <c r="H34" s="33">
        <f t="shared" si="1"/>
        <v>65</v>
      </c>
      <c r="I34" s="33">
        <f t="shared" si="2"/>
        <v>1.5476190476190477E-2</v>
      </c>
      <c r="J34" s="30"/>
    </row>
    <row r="35" spans="1:12" s="84" customFormat="1" hidden="1">
      <c r="A35" s="30">
        <v>5.3</v>
      </c>
      <c r="B35" s="30" t="s">
        <v>93</v>
      </c>
      <c r="C35" s="29">
        <v>2</v>
      </c>
      <c r="D35" s="29">
        <v>2</v>
      </c>
      <c r="E35" s="173">
        <v>203000</v>
      </c>
      <c r="F35" s="33">
        <v>191016</v>
      </c>
      <c r="G35" s="33">
        <f t="shared" si="0"/>
        <v>94.096551724137925</v>
      </c>
      <c r="H35" s="33">
        <f t="shared" si="1"/>
        <v>11984</v>
      </c>
      <c r="I35" s="33">
        <f t="shared" si="2"/>
        <v>5.9034482758620692</v>
      </c>
      <c r="J35" s="30"/>
    </row>
    <row r="36" spans="1:12" s="84" customFormat="1">
      <c r="A36" s="29">
        <v>6</v>
      </c>
      <c r="B36" s="30" t="s">
        <v>22</v>
      </c>
      <c r="C36" s="29">
        <v>57</v>
      </c>
      <c r="D36" s="29">
        <v>52</v>
      </c>
      <c r="E36" s="173">
        <v>4652468</v>
      </c>
      <c r="F36" s="33">
        <v>4524497.09</v>
      </c>
      <c r="G36" s="33">
        <f t="shared" si="0"/>
        <v>97.249397309127119</v>
      </c>
      <c r="H36" s="33">
        <f t="shared" si="1"/>
        <v>127970.91000000015</v>
      </c>
      <c r="I36" s="33">
        <f t="shared" si="2"/>
        <v>2.7506026908728907</v>
      </c>
      <c r="J36" s="30"/>
    </row>
    <row r="37" spans="1:12" s="84" customFormat="1" hidden="1">
      <c r="A37" s="30">
        <v>6.1</v>
      </c>
      <c r="B37" s="30" t="s">
        <v>43</v>
      </c>
      <c r="C37" s="29">
        <v>2</v>
      </c>
      <c r="D37" s="29">
        <v>2</v>
      </c>
      <c r="E37" s="173">
        <v>142240</v>
      </c>
      <c r="F37" s="33">
        <v>142240</v>
      </c>
      <c r="G37" s="33">
        <f t="shared" si="0"/>
        <v>100</v>
      </c>
      <c r="H37" s="33">
        <f t="shared" si="1"/>
        <v>0</v>
      </c>
      <c r="I37" s="33">
        <f t="shared" si="2"/>
        <v>0</v>
      </c>
      <c r="J37" s="30"/>
    </row>
    <row r="38" spans="1:12" s="85" customFormat="1" hidden="1">
      <c r="A38" s="30">
        <v>6.2</v>
      </c>
      <c r="B38" s="30" t="s">
        <v>52</v>
      </c>
      <c r="C38" s="29">
        <v>2</v>
      </c>
      <c r="D38" s="29">
        <v>2</v>
      </c>
      <c r="E38" s="173">
        <v>90720</v>
      </c>
      <c r="F38" s="33">
        <v>90720</v>
      </c>
      <c r="G38" s="33">
        <f t="shared" si="0"/>
        <v>100</v>
      </c>
      <c r="H38" s="33">
        <f t="shared" si="1"/>
        <v>0</v>
      </c>
      <c r="I38" s="33">
        <f t="shared" si="2"/>
        <v>0</v>
      </c>
      <c r="J38" s="30"/>
      <c r="K38" s="84"/>
      <c r="L38" s="84"/>
    </row>
    <row r="39" spans="1:12" s="84" customFormat="1" hidden="1">
      <c r="A39" s="30">
        <v>6.3</v>
      </c>
      <c r="B39" s="30" t="s">
        <v>48</v>
      </c>
      <c r="C39" s="29">
        <v>2</v>
      </c>
      <c r="D39" s="29">
        <v>2</v>
      </c>
      <c r="E39" s="173">
        <v>161600</v>
      </c>
      <c r="F39" s="33">
        <v>161575</v>
      </c>
      <c r="G39" s="33">
        <f t="shared" si="0"/>
        <v>99.984529702970292</v>
      </c>
      <c r="H39" s="33">
        <f t="shared" si="1"/>
        <v>25</v>
      </c>
      <c r="I39" s="33">
        <f t="shared" si="2"/>
        <v>1.547029702970297E-2</v>
      </c>
      <c r="J39" s="30"/>
    </row>
    <row r="40" spans="1:12" s="85" customFormat="1" hidden="1">
      <c r="A40" s="30">
        <v>6.4</v>
      </c>
      <c r="B40" s="30" t="s">
        <v>45</v>
      </c>
      <c r="C40" s="29">
        <v>3</v>
      </c>
      <c r="D40" s="29">
        <v>2</v>
      </c>
      <c r="E40" s="173">
        <v>83440</v>
      </c>
      <c r="F40" s="33">
        <v>83382</v>
      </c>
      <c r="G40" s="33">
        <f t="shared" si="0"/>
        <v>99.930488974113132</v>
      </c>
      <c r="H40" s="33">
        <f t="shared" si="1"/>
        <v>58</v>
      </c>
      <c r="I40" s="33">
        <f t="shared" si="2"/>
        <v>6.9511025886864808E-2</v>
      </c>
      <c r="J40" s="30"/>
    </row>
    <row r="41" spans="1:12" s="85" customFormat="1" hidden="1">
      <c r="A41" s="30">
        <v>6.5</v>
      </c>
      <c r="B41" s="30" t="s">
        <v>42</v>
      </c>
      <c r="C41" s="29">
        <v>11</v>
      </c>
      <c r="D41" s="29">
        <v>11</v>
      </c>
      <c r="E41" s="173">
        <v>1289574</v>
      </c>
      <c r="F41" s="33">
        <v>1288602.53</v>
      </c>
      <c r="G41" s="33">
        <f t="shared" si="0"/>
        <v>99.924667370775154</v>
      </c>
      <c r="H41" s="33">
        <f t="shared" si="1"/>
        <v>971.46999999997206</v>
      </c>
      <c r="I41" s="33">
        <f t="shared" si="2"/>
        <v>7.5332629224842629E-2</v>
      </c>
      <c r="J41" s="30"/>
      <c r="K41" s="81"/>
      <c r="L41" s="81"/>
    </row>
    <row r="42" spans="1:12" s="84" customFormat="1" hidden="1">
      <c r="A42" s="30">
        <v>6.6</v>
      </c>
      <c r="B42" s="30" t="s">
        <v>100</v>
      </c>
      <c r="C42" s="29">
        <v>4</v>
      </c>
      <c r="D42" s="29">
        <v>4</v>
      </c>
      <c r="E42" s="173">
        <v>137760</v>
      </c>
      <c r="F42" s="33">
        <v>137500</v>
      </c>
      <c r="G42" s="33">
        <f t="shared" si="0"/>
        <v>99.811265969802548</v>
      </c>
      <c r="H42" s="33">
        <f t="shared" si="1"/>
        <v>260</v>
      </c>
      <c r="I42" s="33">
        <f t="shared" si="2"/>
        <v>0.18873403019744484</v>
      </c>
      <c r="J42" s="30"/>
      <c r="K42" s="81"/>
      <c r="L42" s="81"/>
    </row>
    <row r="43" spans="1:12" s="84" customFormat="1" hidden="1">
      <c r="A43" s="30">
        <v>6.7</v>
      </c>
      <c r="B43" s="30" t="s">
        <v>47</v>
      </c>
      <c r="C43" s="29">
        <v>1</v>
      </c>
      <c r="D43" s="29">
        <v>1</v>
      </c>
      <c r="E43" s="173">
        <v>48726</v>
      </c>
      <c r="F43" s="33">
        <v>48515</v>
      </c>
      <c r="G43" s="33">
        <f t="shared" si="0"/>
        <v>99.566966301358619</v>
      </c>
      <c r="H43" s="33">
        <f t="shared" si="1"/>
        <v>211</v>
      </c>
      <c r="I43" s="33">
        <f t="shared" si="2"/>
        <v>0.43303369864138241</v>
      </c>
      <c r="J43" s="30"/>
    </row>
    <row r="44" spans="1:12" s="85" customFormat="1" hidden="1">
      <c r="A44" s="30">
        <v>6.8</v>
      </c>
      <c r="B44" s="30" t="s">
        <v>46</v>
      </c>
      <c r="C44" s="29">
        <v>7</v>
      </c>
      <c r="D44" s="29">
        <v>7</v>
      </c>
      <c r="E44" s="173">
        <v>222988</v>
      </c>
      <c r="F44" s="33">
        <v>221400</v>
      </c>
      <c r="G44" s="33">
        <f t="shared" si="0"/>
        <v>99.287854054926726</v>
      </c>
      <c r="H44" s="33">
        <f t="shared" si="1"/>
        <v>1588</v>
      </c>
      <c r="I44" s="33">
        <f t="shared" si="2"/>
        <v>0.71214594507327744</v>
      </c>
      <c r="J44" s="30"/>
    </row>
    <row r="45" spans="1:12" s="81" customFormat="1" hidden="1">
      <c r="A45" s="30">
        <v>6.9</v>
      </c>
      <c r="B45" s="30" t="s">
        <v>35</v>
      </c>
      <c r="C45" s="29">
        <v>16</v>
      </c>
      <c r="D45" s="29">
        <v>15</v>
      </c>
      <c r="E45" s="173">
        <v>1626060</v>
      </c>
      <c r="F45" s="33">
        <v>1613595.56</v>
      </c>
      <c r="G45" s="33">
        <f t="shared" si="0"/>
        <v>99.233457559991635</v>
      </c>
      <c r="H45" s="33">
        <f t="shared" si="1"/>
        <v>12464.439999999944</v>
      </c>
      <c r="I45" s="33">
        <f t="shared" si="2"/>
        <v>0.76654244000836036</v>
      </c>
      <c r="J45" s="30"/>
      <c r="K45" s="84"/>
      <c r="L45" s="84"/>
    </row>
    <row r="46" spans="1:12" s="84" customFormat="1" hidden="1">
      <c r="A46" s="174">
        <v>6.1</v>
      </c>
      <c r="B46" s="30" t="s">
        <v>50</v>
      </c>
      <c r="C46" s="29">
        <v>2</v>
      </c>
      <c r="D46" s="29">
        <v>1</v>
      </c>
      <c r="E46" s="173">
        <v>651680</v>
      </c>
      <c r="F46" s="33">
        <v>624800</v>
      </c>
      <c r="G46" s="33">
        <f t="shared" si="0"/>
        <v>95.875276209182417</v>
      </c>
      <c r="H46" s="33">
        <f t="shared" si="1"/>
        <v>26880</v>
      </c>
      <c r="I46" s="33">
        <f t="shared" si="2"/>
        <v>4.1247237908175789</v>
      </c>
      <c r="J46" s="30"/>
    </row>
    <row r="47" spans="1:12" s="84" customFormat="1" hidden="1">
      <c r="A47" s="30">
        <v>6.11</v>
      </c>
      <c r="B47" s="30" t="s">
        <v>127</v>
      </c>
      <c r="C47" s="29">
        <v>2</v>
      </c>
      <c r="D47" s="29">
        <v>2</v>
      </c>
      <c r="E47" s="173">
        <v>53670</v>
      </c>
      <c r="F47" s="33">
        <v>50670</v>
      </c>
      <c r="G47" s="33">
        <f t="shared" si="0"/>
        <v>94.410285075461147</v>
      </c>
      <c r="H47" s="33">
        <f t="shared" si="1"/>
        <v>3000</v>
      </c>
      <c r="I47" s="33">
        <f t="shared" si="2"/>
        <v>5.5897149245388489</v>
      </c>
      <c r="J47" s="30"/>
    </row>
    <row r="48" spans="1:12" s="85" customFormat="1" hidden="1">
      <c r="A48" s="30">
        <v>6.12</v>
      </c>
      <c r="B48" s="30" t="s">
        <v>44</v>
      </c>
      <c r="C48" s="29">
        <v>5</v>
      </c>
      <c r="D48" s="29">
        <v>3</v>
      </c>
      <c r="E48" s="173">
        <v>144010</v>
      </c>
      <c r="F48" s="33">
        <v>61497</v>
      </c>
      <c r="G48" s="33">
        <f t="shared" si="0"/>
        <v>42.703284494132355</v>
      </c>
      <c r="H48" s="33">
        <f t="shared" si="1"/>
        <v>82513</v>
      </c>
      <c r="I48" s="33">
        <f t="shared" si="2"/>
        <v>57.296715505867645</v>
      </c>
      <c r="J48" s="30"/>
    </row>
    <row r="49" spans="1:12" s="82" customFormat="1">
      <c r="A49" s="29">
        <v>7</v>
      </c>
      <c r="B49" s="30" t="s">
        <v>23</v>
      </c>
      <c r="C49" s="29">
        <v>30</v>
      </c>
      <c r="D49" s="29">
        <v>30</v>
      </c>
      <c r="E49" s="173">
        <v>2922300</v>
      </c>
      <c r="F49" s="33">
        <v>2830327.75</v>
      </c>
      <c r="G49" s="33">
        <f t="shared" si="0"/>
        <v>96.852744413646789</v>
      </c>
      <c r="H49" s="33">
        <f t="shared" si="1"/>
        <v>91972.25</v>
      </c>
      <c r="I49" s="33">
        <f t="shared" si="2"/>
        <v>3.1472555863532148</v>
      </c>
      <c r="J49" s="30"/>
    </row>
    <row r="50" spans="1:12" s="84" customFormat="1" hidden="1">
      <c r="A50" s="30">
        <v>7.1</v>
      </c>
      <c r="B50" s="30" t="s">
        <v>35</v>
      </c>
      <c r="C50" s="29">
        <v>25</v>
      </c>
      <c r="D50" s="29">
        <v>25</v>
      </c>
      <c r="E50" s="173">
        <v>1872500</v>
      </c>
      <c r="F50" s="33">
        <v>1840036.75</v>
      </c>
      <c r="G50" s="33">
        <f t="shared" si="0"/>
        <v>98.26631508678237</v>
      </c>
      <c r="H50" s="33">
        <f t="shared" si="1"/>
        <v>32463.25</v>
      </c>
      <c r="I50" s="33">
        <f t="shared" si="2"/>
        <v>1.7336849132176235</v>
      </c>
      <c r="J50" s="30"/>
      <c r="K50" s="85"/>
      <c r="L50" s="85"/>
    </row>
    <row r="51" spans="1:12" s="84" customFormat="1" hidden="1">
      <c r="A51" s="30">
        <v>7.2</v>
      </c>
      <c r="B51" s="30" t="s">
        <v>49</v>
      </c>
      <c r="C51" s="29">
        <v>5</v>
      </c>
      <c r="D51" s="29">
        <v>5</v>
      </c>
      <c r="E51" s="173">
        <v>1049800</v>
      </c>
      <c r="F51" s="33">
        <v>990291</v>
      </c>
      <c r="G51" s="33">
        <f t="shared" si="0"/>
        <v>94.3313964564679</v>
      </c>
      <c r="H51" s="33">
        <f t="shared" si="1"/>
        <v>59509</v>
      </c>
      <c r="I51" s="33">
        <f t="shared" si="2"/>
        <v>5.6686035435321012</v>
      </c>
      <c r="J51" s="30"/>
    </row>
    <row r="52" spans="1:12" s="64" customFormat="1">
      <c r="A52" s="29">
        <v>8</v>
      </c>
      <c r="B52" s="30" t="s">
        <v>25</v>
      </c>
      <c r="C52" s="29">
        <v>27</v>
      </c>
      <c r="D52" s="29">
        <v>26</v>
      </c>
      <c r="E52" s="173">
        <v>4226050</v>
      </c>
      <c r="F52" s="33">
        <v>3845595.5</v>
      </c>
      <c r="G52" s="33">
        <f t="shared" si="0"/>
        <v>90.997397096579547</v>
      </c>
      <c r="H52" s="33">
        <f t="shared" si="1"/>
        <v>380454.5</v>
      </c>
      <c r="I52" s="33">
        <f t="shared" si="2"/>
        <v>9.0026029034204509</v>
      </c>
      <c r="J52" s="30"/>
      <c r="K52" s="118"/>
      <c r="L52" s="118"/>
    </row>
    <row r="53" spans="1:12" s="84" customFormat="1" hidden="1">
      <c r="A53" s="30">
        <v>8.1</v>
      </c>
      <c r="B53" s="30" t="s">
        <v>129</v>
      </c>
      <c r="C53" s="29">
        <v>3</v>
      </c>
      <c r="D53" s="29">
        <v>3</v>
      </c>
      <c r="E53" s="173">
        <v>191452</v>
      </c>
      <c r="F53" s="33">
        <v>191452</v>
      </c>
      <c r="G53" s="33">
        <f t="shared" si="0"/>
        <v>100</v>
      </c>
      <c r="H53" s="33">
        <f t="shared" si="1"/>
        <v>0</v>
      </c>
      <c r="I53" s="33">
        <f t="shared" si="2"/>
        <v>0</v>
      </c>
      <c r="J53" s="30"/>
    </row>
    <row r="54" spans="1:12" s="85" customFormat="1" hidden="1">
      <c r="A54" s="30">
        <v>8.1999999999999993</v>
      </c>
      <c r="B54" s="30" t="s">
        <v>66</v>
      </c>
      <c r="C54" s="29">
        <v>1</v>
      </c>
      <c r="D54" s="29">
        <v>1</v>
      </c>
      <c r="E54" s="173">
        <v>130000</v>
      </c>
      <c r="F54" s="33">
        <v>130000</v>
      </c>
      <c r="G54" s="33">
        <f t="shared" si="0"/>
        <v>100</v>
      </c>
      <c r="H54" s="33">
        <f t="shared" si="1"/>
        <v>0</v>
      </c>
      <c r="I54" s="33">
        <f t="shared" si="2"/>
        <v>0</v>
      </c>
      <c r="J54" s="30"/>
      <c r="K54" s="84"/>
      <c r="L54" s="84"/>
    </row>
    <row r="55" spans="1:12" s="85" customFormat="1" hidden="1">
      <c r="A55" s="30">
        <v>8.3000000000000007</v>
      </c>
      <c r="B55" s="30" t="s">
        <v>130</v>
      </c>
      <c r="C55" s="29">
        <v>8</v>
      </c>
      <c r="D55" s="29">
        <v>8</v>
      </c>
      <c r="E55" s="173">
        <v>370000</v>
      </c>
      <c r="F55" s="33">
        <v>368125</v>
      </c>
      <c r="G55" s="33">
        <f t="shared" si="0"/>
        <v>99.493243243243242</v>
      </c>
      <c r="H55" s="33">
        <f t="shared" si="1"/>
        <v>1875</v>
      </c>
      <c r="I55" s="33">
        <f t="shared" si="2"/>
        <v>0.5067567567567568</v>
      </c>
      <c r="J55" s="30"/>
      <c r="K55" s="84"/>
      <c r="L55" s="84"/>
    </row>
    <row r="56" spans="1:12" s="84" customFormat="1" hidden="1">
      <c r="A56" s="30">
        <v>8.4</v>
      </c>
      <c r="B56" s="30" t="s">
        <v>131</v>
      </c>
      <c r="C56" s="29">
        <v>1</v>
      </c>
      <c r="D56" s="29">
        <v>1</v>
      </c>
      <c r="E56" s="173">
        <v>2000000</v>
      </c>
      <c r="F56" s="33">
        <v>1900730</v>
      </c>
      <c r="G56" s="33">
        <f t="shared" si="0"/>
        <v>95.036500000000004</v>
      </c>
      <c r="H56" s="33">
        <f t="shared" si="1"/>
        <v>99270</v>
      </c>
      <c r="I56" s="33">
        <f t="shared" si="2"/>
        <v>4.9634999999999998</v>
      </c>
      <c r="J56" s="30"/>
    </row>
    <row r="57" spans="1:12" s="85" customFormat="1" hidden="1">
      <c r="A57" s="30">
        <v>8.5</v>
      </c>
      <c r="B57" s="30" t="s">
        <v>35</v>
      </c>
      <c r="C57" s="29">
        <v>5</v>
      </c>
      <c r="D57" s="29">
        <v>5</v>
      </c>
      <c r="E57" s="173">
        <v>726050</v>
      </c>
      <c r="F57" s="33">
        <v>672592</v>
      </c>
      <c r="G57" s="33">
        <f t="shared" si="0"/>
        <v>92.637146202052193</v>
      </c>
      <c r="H57" s="33">
        <f t="shared" si="1"/>
        <v>53458</v>
      </c>
      <c r="I57" s="33">
        <f t="shared" si="2"/>
        <v>7.3628537979477997</v>
      </c>
      <c r="J57" s="30"/>
      <c r="K57" s="84"/>
      <c r="L57" s="84"/>
    </row>
    <row r="58" spans="1:12" s="85" customFormat="1" hidden="1">
      <c r="A58" s="30">
        <v>8.6</v>
      </c>
      <c r="B58" s="30" t="s">
        <v>65</v>
      </c>
      <c r="C58" s="29">
        <v>8</v>
      </c>
      <c r="D58" s="29">
        <v>7</v>
      </c>
      <c r="E58" s="173">
        <v>673548</v>
      </c>
      <c r="F58" s="33">
        <v>556696.5</v>
      </c>
      <c r="G58" s="33">
        <f t="shared" si="0"/>
        <v>82.651347788130906</v>
      </c>
      <c r="H58" s="33">
        <f t="shared" si="1"/>
        <v>116851.5</v>
      </c>
      <c r="I58" s="33">
        <f t="shared" si="2"/>
        <v>17.348652211869087</v>
      </c>
      <c r="J58" s="30"/>
    </row>
    <row r="59" spans="1:12" s="84" customFormat="1" hidden="1">
      <c r="A59" s="30">
        <v>8.6999999999999993</v>
      </c>
      <c r="B59" s="30" t="s">
        <v>108</v>
      </c>
      <c r="C59" s="29">
        <v>1</v>
      </c>
      <c r="D59" s="29">
        <v>1</v>
      </c>
      <c r="E59" s="173">
        <v>135000</v>
      </c>
      <c r="F59" s="33">
        <v>26000</v>
      </c>
      <c r="G59" s="33">
        <f t="shared" si="0"/>
        <v>19.25925925925926</v>
      </c>
      <c r="H59" s="33">
        <f t="shared" si="1"/>
        <v>109000</v>
      </c>
      <c r="I59" s="33">
        <f t="shared" si="2"/>
        <v>80.740740740740748</v>
      </c>
      <c r="J59" s="30"/>
      <c r="K59" s="81"/>
      <c r="L59" s="81"/>
    </row>
    <row r="60" spans="1:12" s="64" customFormat="1">
      <c r="A60" s="29">
        <v>9</v>
      </c>
      <c r="B60" s="30" t="s">
        <v>19</v>
      </c>
      <c r="C60" s="29">
        <v>37</v>
      </c>
      <c r="D60" s="29">
        <v>35</v>
      </c>
      <c r="E60" s="173">
        <v>4602700</v>
      </c>
      <c r="F60" s="33">
        <v>4118203.35</v>
      </c>
      <c r="G60" s="33">
        <f t="shared" si="0"/>
        <v>89.473642644534735</v>
      </c>
      <c r="H60" s="33">
        <f t="shared" si="1"/>
        <v>484496.64999999991</v>
      </c>
      <c r="I60" s="33">
        <f t="shared" si="2"/>
        <v>10.526357355465269</v>
      </c>
      <c r="J60" s="30"/>
    </row>
    <row r="61" spans="1:12" s="82" customFormat="1" hidden="1">
      <c r="A61" s="30">
        <v>9.1</v>
      </c>
      <c r="B61" s="30" t="s">
        <v>80</v>
      </c>
      <c r="C61" s="29">
        <v>1</v>
      </c>
      <c r="D61" s="29">
        <v>1</v>
      </c>
      <c r="E61" s="173">
        <v>25660</v>
      </c>
      <c r="F61" s="33">
        <v>25660</v>
      </c>
      <c r="G61" s="33">
        <f t="shared" si="0"/>
        <v>100</v>
      </c>
      <c r="H61" s="33">
        <f t="shared" si="1"/>
        <v>0</v>
      </c>
      <c r="I61" s="33">
        <f t="shared" si="2"/>
        <v>0</v>
      </c>
      <c r="J61" s="30"/>
    </row>
    <row r="62" spans="1:12" s="87" customFormat="1" hidden="1">
      <c r="A62" s="30">
        <v>9.1999999999999993</v>
      </c>
      <c r="B62" s="30" t="s">
        <v>81</v>
      </c>
      <c r="C62" s="29">
        <v>1</v>
      </c>
      <c r="D62" s="29">
        <v>1</v>
      </c>
      <c r="E62" s="173">
        <v>302826</v>
      </c>
      <c r="F62" s="33">
        <v>302825.90000000002</v>
      </c>
      <c r="G62" s="33">
        <f t="shared" si="0"/>
        <v>99.999966977736406</v>
      </c>
      <c r="H62" s="33">
        <f t="shared" si="1"/>
        <v>9.9999999976716936E-2</v>
      </c>
      <c r="I62" s="33">
        <f t="shared" si="2"/>
        <v>3.3022263602437353E-5</v>
      </c>
      <c r="J62" s="30"/>
      <c r="K62" s="119"/>
      <c r="L62" s="119"/>
    </row>
    <row r="63" spans="1:12" s="81" customFormat="1" hidden="1">
      <c r="A63" s="30">
        <v>9.3000000000000007</v>
      </c>
      <c r="B63" s="30" t="s">
        <v>82</v>
      </c>
      <c r="C63" s="29">
        <v>2</v>
      </c>
      <c r="D63" s="29">
        <v>2</v>
      </c>
      <c r="E63" s="173">
        <v>759346</v>
      </c>
      <c r="F63" s="33">
        <v>759345.4</v>
      </c>
      <c r="G63" s="33">
        <f t="shared" si="0"/>
        <v>99.999920984636773</v>
      </c>
      <c r="H63" s="33">
        <f t="shared" si="1"/>
        <v>0.59999999997671694</v>
      </c>
      <c r="I63" s="33">
        <f t="shared" si="2"/>
        <v>7.90153632173893E-5</v>
      </c>
      <c r="J63" s="30"/>
      <c r="K63" s="84"/>
      <c r="L63" s="84"/>
    </row>
    <row r="64" spans="1:12" s="84" customFormat="1" hidden="1">
      <c r="A64" s="30">
        <v>9.4</v>
      </c>
      <c r="B64" s="30" t="s">
        <v>79</v>
      </c>
      <c r="C64" s="29">
        <v>1</v>
      </c>
      <c r="D64" s="29">
        <v>1</v>
      </c>
      <c r="E64" s="173">
        <v>255980</v>
      </c>
      <c r="F64" s="33">
        <v>255959.85</v>
      </c>
      <c r="G64" s="33">
        <f t="shared" si="0"/>
        <v>99.992128291272749</v>
      </c>
      <c r="H64" s="33">
        <f t="shared" si="1"/>
        <v>20.149999999994179</v>
      </c>
      <c r="I64" s="33">
        <f t="shared" si="2"/>
        <v>7.8717087272420425E-3</v>
      </c>
      <c r="J64" s="30"/>
      <c r="K64" s="85"/>
      <c r="L64" s="85"/>
    </row>
    <row r="65" spans="1:12" s="82" customFormat="1" hidden="1">
      <c r="A65" s="30">
        <v>9.5</v>
      </c>
      <c r="B65" s="30" t="s">
        <v>35</v>
      </c>
      <c r="C65" s="29">
        <v>28</v>
      </c>
      <c r="D65" s="29">
        <v>26</v>
      </c>
      <c r="E65" s="173">
        <v>2531600</v>
      </c>
      <c r="F65" s="33">
        <v>2291398.9</v>
      </c>
      <c r="G65" s="33">
        <f t="shared" si="0"/>
        <v>90.511885763943752</v>
      </c>
      <c r="H65" s="33">
        <f t="shared" si="1"/>
        <v>240201.10000000009</v>
      </c>
      <c r="I65" s="33">
        <f t="shared" si="2"/>
        <v>9.4881142360562514</v>
      </c>
      <c r="J65" s="30"/>
    </row>
    <row r="66" spans="1:12" s="84" customFormat="1" hidden="1">
      <c r="A66" s="30">
        <v>9.6</v>
      </c>
      <c r="B66" s="30" t="s">
        <v>83</v>
      </c>
      <c r="C66" s="29">
        <v>2</v>
      </c>
      <c r="D66" s="29">
        <v>2</v>
      </c>
      <c r="E66" s="173">
        <v>403210</v>
      </c>
      <c r="F66" s="33">
        <v>322727.3</v>
      </c>
      <c r="G66" s="33">
        <f t="shared" si="0"/>
        <v>80.039507948711588</v>
      </c>
      <c r="H66" s="33">
        <f t="shared" si="1"/>
        <v>80482.700000000012</v>
      </c>
      <c r="I66" s="33">
        <f t="shared" si="2"/>
        <v>19.960492051288412</v>
      </c>
      <c r="J66" s="30"/>
    </row>
    <row r="67" spans="1:12" s="85" customFormat="1" hidden="1">
      <c r="A67" s="30">
        <v>9.6999999999999993</v>
      </c>
      <c r="B67" s="30" t="s">
        <v>111</v>
      </c>
      <c r="C67" s="29">
        <v>2</v>
      </c>
      <c r="D67" s="29">
        <v>2</v>
      </c>
      <c r="E67" s="173">
        <v>324078</v>
      </c>
      <c r="F67" s="33">
        <v>160286</v>
      </c>
      <c r="G67" s="33">
        <f t="shared" si="0"/>
        <v>49.459080838563558</v>
      </c>
      <c r="H67" s="33">
        <f t="shared" si="1"/>
        <v>163792</v>
      </c>
      <c r="I67" s="33">
        <f t="shared" si="2"/>
        <v>50.540919161436442</v>
      </c>
      <c r="J67" s="30"/>
    </row>
    <row r="68" spans="1:12" s="84" customFormat="1">
      <c r="A68" s="29">
        <v>10</v>
      </c>
      <c r="B68" s="30" t="s">
        <v>20</v>
      </c>
      <c r="C68" s="29">
        <v>39</v>
      </c>
      <c r="D68" s="29">
        <v>26</v>
      </c>
      <c r="E68" s="173">
        <v>17109000</v>
      </c>
      <c r="F68" s="33">
        <v>15230566.449999999</v>
      </c>
      <c r="G68" s="33">
        <f t="shared" si="0"/>
        <v>89.020787012683385</v>
      </c>
      <c r="H68" s="33">
        <f t="shared" si="1"/>
        <v>1878433.5500000007</v>
      </c>
      <c r="I68" s="33">
        <f t="shared" si="2"/>
        <v>10.97921298731662</v>
      </c>
      <c r="J68" s="30"/>
    </row>
    <row r="69" spans="1:12" s="84" customFormat="1" hidden="1">
      <c r="A69" s="30">
        <v>10.1</v>
      </c>
      <c r="B69" s="30" t="s">
        <v>126</v>
      </c>
      <c r="C69" s="29">
        <v>1</v>
      </c>
      <c r="D69" s="29">
        <v>1</v>
      </c>
      <c r="E69" s="173">
        <v>100835</v>
      </c>
      <c r="F69" s="33">
        <v>100835</v>
      </c>
      <c r="G69" s="33">
        <f t="shared" si="0"/>
        <v>100</v>
      </c>
      <c r="H69" s="33">
        <f t="shared" si="1"/>
        <v>0</v>
      </c>
      <c r="I69" s="33">
        <f t="shared" si="2"/>
        <v>0</v>
      </c>
      <c r="J69" s="30"/>
      <c r="K69" s="85"/>
      <c r="L69" s="85"/>
    </row>
    <row r="70" spans="1:12" s="85" customFormat="1" hidden="1">
      <c r="A70" s="30">
        <v>10.199999999999999</v>
      </c>
      <c r="B70" s="30" t="s">
        <v>64</v>
      </c>
      <c r="C70" s="29">
        <v>1</v>
      </c>
      <c r="D70" s="29">
        <v>1</v>
      </c>
      <c r="E70" s="173">
        <v>56105</v>
      </c>
      <c r="F70" s="33">
        <v>56105</v>
      </c>
      <c r="G70" s="33">
        <f t="shared" si="0"/>
        <v>100</v>
      </c>
      <c r="H70" s="33">
        <f t="shared" si="1"/>
        <v>0</v>
      </c>
      <c r="I70" s="33">
        <f t="shared" si="2"/>
        <v>0</v>
      </c>
      <c r="J70" s="30"/>
      <c r="K70" s="84"/>
      <c r="L70" s="84"/>
    </row>
    <row r="71" spans="1:12" s="84" customFormat="1" hidden="1">
      <c r="A71" s="30">
        <v>10.3</v>
      </c>
      <c r="B71" s="30" t="s">
        <v>62</v>
      </c>
      <c r="C71" s="29">
        <v>3</v>
      </c>
      <c r="D71" s="29">
        <v>3</v>
      </c>
      <c r="E71" s="173">
        <v>423535</v>
      </c>
      <c r="F71" s="33">
        <v>423495</v>
      </c>
      <c r="G71" s="33">
        <f t="shared" ref="G71:G87" si="3">F71*100/E71</f>
        <v>99.990555680168114</v>
      </c>
      <c r="H71" s="33">
        <f t="shared" ref="H71:H87" si="4">E71-F71</f>
        <v>40</v>
      </c>
      <c r="I71" s="33">
        <f t="shared" ref="I71:I87" si="5">H71*100/E71</f>
        <v>9.4443198318911077E-3</v>
      </c>
      <c r="J71" s="30"/>
      <c r="K71" s="81"/>
      <c r="L71" s="81"/>
    </row>
    <row r="72" spans="1:12" s="84" customFormat="1" hidden="1">
      <c r="A72" s="30">
        <v>10.4</v>
      </c>
      <c r="B72" s="30" t="s">
        <v>61</v>
      </c>
      <c r="C72" s="29">
        <v>2</v>
      </c>
      <c r="D72" s="29">
        <v>1</v>
      </c>
      <c r="E72" s="173">
        <v>446894</v>
      </c>
      <c r="F72" s="33">
        <v>446579.4</v>
      </c>
      <c r="G72" s="33">
        <f t="shared" si="3"/>
        <v>99.929602993103515</v>
      </c>
      <c r="H72" s="33">
        <f t="shared" si="4"/>
        <v>314.59999999997672</v>
      </c>
      <c r="I72" s="33">
        <f t="shared" si="5"/>
        <v>7.0397006896484787E-2</v>
      </c>
      <c r="J72" s="30"/>
      <c r="K72" s="85"/>
      <c r="L72" s="85"/>
    </row>
    <row r="73" spans="1:12" s="84" customFormat="1" hidden="1">
      <c r="A73" s="30">
        <v>10.5</v>
      </c>
      <c r="B73" s="30" t="s">
        <v>63</v>
      </c>
      <c r="C73" s="29">
        <v>3</v>
      </c>
      <c r="D73" s="29">
        <v>3</v>
      </c>
      <c r="E73" s="173">
        <v>414274</v>
      </c>
      <c r="F73" s="33">
        <v>413691.05</v>
      </c>
      <c r="G73" s="33">
        <f t="shared" si="3"/>
        <v>99.859283952166919</v>
      </c>
      <c r="H73" s="33">
        <f t="shared" si="4"/>
        <v>582.95000000001164</v>
      </c>
      <c r="I73" s="33">
        <f t="shared" si="5"/>
        <v>0.14071604783307948</v>
      </c>
      <c r="J73" s="30"/>
    </row>
    <row r="74" spans="1:12" s="85" customFormat="1" hidden="1">
      <c r="A74" s="30">
        <v>10.6</v>
      </c>
      <c r="B74" s="30" t="s">
        <v>35</v>
      </c>
      <c r="C74" s="29">
        <v>29</v>
      </c>
      <c r="D74" s="29">
        <v>17</v>
      </c>
      <c r="E74" s="173">
        <v>15667357</v>
      </c>
      <c r="F74" s="33">
        <v>13789861</v>
      </c>
      <c r="G74" s="33">
        <f t="shared" si="3"/>
        <v>88.016511017142207</v>
      </c>
      <c r="H74" s="33">
        <f t="shared" si="4"/>
        <v>1877496</v>
      </c>
      <c r="I74" s="33">
        <f t="shared" si="5"/>
        <v>11.983488982857798</v>
      </c>
      <c r="J74" s="30"/>
      <c r="K74" s="84"/>
      <c r="L74" s="84"/>
    </row>
    <row r="75" spans="1:12" s="84" customFormat="1">
      <c r="A75" s="29">
        <v>11</v>
      </c>
      <c r="B75" s="30" t="s">
        <v>24</v>
      </c>
      <c r="C75" s="29">
        <v>78</v>
      </c>
      <c r="D75" s="29">
        <v>69</v>
      </c>
      <c r="E75" s="173">
        <v>12317350</v>
      </c>
      <c r="F75" s="33">
        <v>10805945.15</v>
      </c>
      <c r="G75" s="33">
        <f t="shared" si="3"/>
        <v>87.72946412986559</v>
      </c>
      <c r="H75" s="33">
        <f t="shared" si="4"/>
        <v>1511404.8499999996</v>
      </c>
      <c r="I75" s="33">
        <f t="shared" si="5"/>
        <v>12.270535870134401</v>
      </c>
      <c r="J75" s="30"/>
    </row>
    <row r="76" spans="1:12" s="84" customFormat="1" hidden="1">
      <c r="A76" s="30">
        <v>11.1</v>
      </c>
      <c r="B76" s="30" t="s">
        <v>89</v>
      </c>
      <c r="C76" s="29">
        <v>4</v>
      </c>
      <c r="D76" s="29">
        <v>4</v>
      </c>
      <c r="E76" s="173">
        <v>286000</v>
      </c>
      <c r="F76" s="33">
        <v>286000</v>
      </c>
      <c r="G76" s="33">
        <f t="shared" si="3"/>
        <v>100</v>
      </c>
      <c r="H76" s="33">
        <f t="shared" si="4"/>
        <v>0</v>
      </c>
      <c r="I76" s="33">
        <f t="shared" si="5"/>
        <v>0</v>
      </c>
      <c r="J76" s="30"/>
    </row>
    <row r="77" spans="1:12" s="85" customFormat="1" hidden="1">
      <c r="A77" s="30">
        <v>11.2</v>
      </c>
      <c r="B77" s="30" t="s">
        <v>87</v>
      </c>
      <c r="C77" s="29">
        <v>1</v>
      </c>
      <c r="D77" s="29">
        <v>1</v>
      </c>
      <c r="E77" s="173">
        <v>350600</v>
      </c>
      <c r="F77" s="33">
        <v>350600</v>
      </c>
      <c r="G77" s="33">
        <f t="shared" si="3"/>
        <v>100</v>
      </c>
      <c r="H77" s="33">
        <f t="shared" si="4"/>
        <v>0</v>
      </c>
      <c r="I77" s="33">
        <f t="shared" si="5"/>
        <v>0</v>
      </c>
      <c r="J77" s="30"/>
    </row>
    <row r="78" spans="1:12" s="84" customFormat="1" hidden="1">
      <c r="A78" s="30">
        <v>11.3</v>
      </c>
      <c r="B78" s="30" t="s">
        <v>84</v>
      </c>
      <c r="C78" s="29">
        <v>5</v>
      </c>
      <c r="D78" s="29">
        <v>5</v>
      </c>
      <c r="E78" s="173">
        <v>1709000</v>
      </c>
      <c r="F78" s="33">
        <v>1709000</v>
      </c>
      <c r="G78" s="33">
        <f t="shared" si="3"/>
        <v>100</v>
      </c>
      <c r="H78" s="33">
        <f t="shared" si="4"/>
        <v>0</v>
      </c>
      <c r="I78" s="33">
        <f t="shared" si="5"/>
        <v>0</v>
      </c>
      <c r="J78" s="30"/>
      <c r="K78" s="81"/>
      <c r="L78" s="81"/>
    </row>
    <row r="79" spans="1:12" s="84" customFormat="1" hidden="1">
      <c r="A79" s="30">
        <v>11.4</v>
      </c>
      <c r="B79" s="30" t="s">
        <v>86</v>
      </c>
      <c r="C79" s="29">
        <v>1</v>
      </c>
      <c r="D79" s="29">
        <v>1</v>
      </c>
      <c r="E79" s="173">
        <v>900000</v>
      </c>
      <c r="F79" s="33">
        <v>899999.39</v>
      </c>
      <c r="G79" s="33">
        <f t="shared" si="3"/>
        <v>99.999932222222228</v>
      </c>
      <c r="H79" s="33">
        <f t="shared" si="4"/>
        <v>0.60999999998603016</v>
      </c>
      <c r="I79" s="33">
        <f t="shared" si="5"/>
        <v>6.7777777776225571E-5</v>
      </c>
      <c r="J79" s="30"/>
    </row>
    <row r="80" spans="1:12" s="85" customFormat="1" hidden="1">
      <c r="A80" s="30">
        <v>11.5</v>
      </c>
      <c r="B80" s="30" t="s">
        <v>128</v>
      </c>
      <c r="C80" s="29">
        <v>1</v>
      </c>
      <c r="D80" s="29">
        <v>1</v>
      </c>
      <c r="E80" s="173">
        <v>5400</v>
      </c>
      <c r="F80" s="33">
        <v>5399.25</v>
      </c>
      <c r="G80" s="33">
        <f t="shared" si="3"/>
        <v>99.986111111111114</v>
      </c>
      <c r="H80" s="33">
        <f t="shared" si="4"/>
        <v>0.75</v>
      </c>
      <c r="I80" s="33">
        <f t="shared" si="5"/>
        <v>1.3888888888888888E-2</v>
      </c>
      <c r="J80" s="30"/>
      <c r="K80" s="84"/>
      <c r="L80" s="84"/>
    </row>
    <row r="81" spans="1:12" s="85" customFormat="1" hidden="1">
      <c r="A81" s="30">
        <v>11.6</v>
      </c>
      <c r="B81" s="30" t="s">
        <v>85</v>
      </c>
      <c r="C81" s="29">
        <v>5</v>
      </c>
      <c r="D81" s="29">
        <v>5</v>
      </c>
      <c r="E81" s="173">
        <v>2955500</v>
      </c>
      <c r="F81" s="33">
        <v>2954349.13</v>
      </c>
      <c r="G81" s="33">
        <f t="shared" si="3"/>
        <v>99.961060057519873</v>
      </c>
      <c r="H81" s="33">
        <f t="shared" si="4"/>
        <v>1150.8700000001118</v>
      </c>
      <c r="I81" s="33">
        <f t="shared" si="5"/>
        <v>3.893994248012559E-2</v>
      </c>
      <c r="J81" s="30"/>
      <c r="K81" s="84"/>
      <c r="L81" s="84"/>
    </row>
    <row r="82" spans="1:12" s="85" customFormat="1" hidden="1">
      <c r="A82" s="30">
        <v>11.7</v>
      </c>
      <c r="B82" s="30" t="s">
        <v>90</v>
      </c>
      <c r="C82" s="29">
        <v>2</v>
      </c>
      <c r="D82" s="29">
        <v>2</v>
      </c>
      <c r="E82" s="173">
        <v>265200</v>
      </c>
      <c r="F82" s="33">
        <v>255450</v>
      </c>
      <c r="G82" s="33">
        <f t="shared" si="3"/>
        <v>96.32352941176471</v>
      </c>
      <c r="H82" s="33">
        <f t="shared" si="4"/>
        <v>9750</v>
      </c>
      <c r="I82" s="33">
        <f t="shared" si="5"/>
        <v>3.6764705882352939</v>
      </c>
      <c r="J82" s="30"/>
      <c r="K82" s="81"/>
      <c r="L82" s="81"/>
    </row>
    <row r="83" spans="1:12" s="84" customFormat="1" hidden="1">
      <c r="A83" s="30">
        <v>11.8</v>
      </c>
      <c r="B83" s="30" t="s">
        <v>35</v>
      </c>
      <c r="C83" s="29">
        <v>42</v>
      </c>
      <c r="D83" s="29">
        <v>36</v>
      </c>
      <c r="E83" s="173">
        <v>3806950</v>
      </c>
      <c r="F83" s="33">
        <v>3094443.25</v>
      </c>
      <c r="G83" s="33">
        <f t="shared" si="3"/>
        <v>81.284052850707255</v>
      </c>
      <c r="H83" s="33">
        <f t="shared" si="4"/>
        <v>712506.75</v>
      </c>
      <c r="I83" s="33">
        <f t="shared" si="5"/>
        <v>18.715947149292742</v>
      </c>
      <c r="J83" s="30"/>
      <c r="K83" s="85"/>
      <c r="L83" s="85"/>
    </row>
    <row r="84" spans="1:12" s="85" customFormat="1" hidden="1">
      <c r="A84" s="30">
        <v>11.9</v>
      </c>
      <c r="B84" s="30" t="s">
        <v>88</v>
      </c>
      <c r="C84" s="29">
        <v>7</v>
      </c>
      <c r="D84" s="29">
        <v>6</v>
      </c>
      <c r="E84" s="173">
        <v>974700</v>
      </c>
      <c r="F84" s="33">
        <v>770252.5</v>
      </c>
      <c r="G84" s="33">
        <f t="shared" si="3"/>
        <v>79.024571663075818</v>
      </c>
      <c r="H84" s="33">
        <f t="shared" si="4"/>
        <v>204447.5</v>
      </c>
      <c r="I84" s="33">
        <f t="shared" si="5"/>
        <v>20.975428336924182</v>
      </c>
      <c r="J84" s="30"/>
      <c r="K84" s="84"/>
      <c r="L84" s="84"/>
    </row>
    <row r="85" spans="1:12" s="85" customFormat="1" hidden="1">
      <c r="A85" s="174">
        <v>11.1</v>
      </c>
      <c r="B85" s="30" t="s">
        <v>67</v>
      </c>
      <c r="C85" s="29">
        <v>7</v>
      </c>
      <c r="D85" s="29">
        <v>6</v>
      </c>
      <c r="E85" s="173">
        <v>314000</v>
      </c>
      <c r="F85" s="33">
        <v>191551.63</v>
      </c>
      <c r="G85" s="33">
        <f t="shared" si="3"/>
        <v>61.003703821656053</v>
      </c>
      <c r="H85" s="33">
        <f t="shared" si="4"/>
        <v>122448.37</v>
      </c>
      <c r="I85" s="33">
        <f t="shared" si="5"/>
        <v>38.996296178343947</v>
      </c>
      <c r="J85" s="30"/>
    </row>
    <row r="86" spans="1:12" s="85" customFormat="1" hidden="1">
      <c r="A86" s="30">
        <v>11.12</v>
      </c>
      <c r="B86" s="30" t="s">
        <v>49</v>
      </c>
      <c r="C86" s="29">
        <v>3</v>
      </c>
      <c r="D86" s="29">
        <v>2</v>
      </c>
      <c r="E86" s="173">
        <v>750000</v>
      </c>
      <c r="F86" s="33">
        <v>288900</v>
      </c>
      <c r="G86" s="33">
        <f t="shared" si="3"/>
        <v>38.520000000000003</v>
      </c>
      <c r="H86" s="33">
        <f t="shared" si="4"/>
        <v>461100</v>
      </c>
      <c r="I86" s="33">
        <f t="shared" si="5"/>
        <v>61.48</v>
      </c>
      <c r="J86" s="30"/>
    </row>
    <row r="87" spans="1:12" s="84" customFormat="1">
      <c r="A87" s="29">
        <v>12</v>
      </c>
      <c r="B87" s="30" t="s">
        <v>28</v>
      </c>
      <c r="C87" s="29">
        <v>11</v>
      </c>
      <c r="D87" s="29">
        <v>11</v>
      </c>
      <c r="E87" s="173">
        <v>2137150</v>
      </c>
      <c r="F87" s="33">
        <v>1632829.8</v>
      </c>
      <c r="G87" s="33">
        <f t="shared" si="3"/>
        <v>76.402208548768215</v>
      </c>
      <c r="H87" s="33">
        <f t="shared" si="4"/>
        <v>504320.19999999995</v>
      </c>
      <c r="I87" s="33">
        <f t="shared" si="5"/>
        <v>23.597791451231778</v>
      </c>
      <c r="J87" s="30"/>
    </row>
    <row r="88" spans="1:12" s="85" customFormat="1" hidden="1">
      <c r="A88" s="30">
        <v>12.1</v>
      </c>
      <c r="B88" s="30" t="s">
        <v>49</v>
      </c>
      <c r="C88" s="29">
        <v>7</v>
      </c>
      <c r="D88" s="29">
        <v>7</v>
      </c>
      <c r="E88" s="173">
        <v>1610150</v>
      </c>
      <c r="F88" s="33">
        <v>1286983.8</v>
      </c>
      <c r="G88" s="33">
        <f>F88*100/E88</f>
        <v>79.929435145793875</v>
      </c>
      <c r="H88" s="33">
        <f>E88-F88</f>
        <v>323166.19999999995</v>
      </c>
      <c r="I88" s="33">
        <f>H88*100/E88</f>
        <v>20.070564854206129</v>
      </c>
      <c r="J88" s="30"/>
      <c r="K88" s="84"/>
      <c r="L88" s="84"/>
    </row>
    <row r="89" spans="1:12" s="85" customFormat="1" hidden="1">
      <c r="A89" s="30">
        <v>12.2</v>
      </c>
      <c r="B89" s="30" t="s">
        <v>35</v>
      </c>
      <c r="C89" s="29">
        <v>4</v>
      </c>
      <c r="D89" s="29">
        <v>4</v>
      </c>
      <c r="E89" s="173">
        <v>527000</v>
      </c>
      <c r="F89" s="33">
        <v>345846</v>
      </c>
      <c r="G89" s="33">
        <f>F89*100/E89</f>
        <v>65.625426944971537</v>
      </c>
      <c r="H89" s="33">
        <f>E89-F89</f>
        <v>181154</v>
      </c>
      <c r="I89" s="33">
        <f>H89*100/E89</f>
        <v>34.374573055028463</v>
      </c>
      <c r="J89" s="30"/>
      <c r="K89" s="84"/>
      <c r="L89" s="84"/>
    </row>
    <row r="90" spans="1:12" s="84" customFormat="1">
      <c r="A90" s="29">
        <v>13</v>
      </c>
      <c r="B90" s="30" t="s">
        <v>15</v>
      </c>
      <c r="C90" s="29">
        <v>59</v>
      </c>
      <c r="D90" s="29">
        <v>31</v>
      </c>
      <c r="E90" s="173">
        <v>490566872</v>
      </c>
      <c r="F90" s="33">
        <f>SUM(F91:F101)</f>
        <v>391789778.94</v>
      </c>
      <c r="G90" s="33">
        <f t="shared" ref="G90:G102" si="6">F90*100/E90</f>
        <v>79.864703734009993</v>
      </c>
      <c r="H90" s="33">
        <f t="shared" ref="H90:H102" si="7">E90-F90</f>
        <v>98777093.060000002</v>
      </c>
      <c r="I90" s="33">
        <f t="shared" ref="I90:I102" si="8">H90*100/E90</f>
        <v>20.135296265990011</v>
      </c>
      <c r="J90" s="30"/>
    </row>
    <row r="91" spans="1:12" s="86" customFormat="1" hidden="1">
      <c r="A91" s="30">
        <v>13.1</v>
      </c>
      <c r="B91" s="30" t="s">
        <v>104</v>
      </c>
      <c r="C91" s="29">
        <v>3</v>
      </c>
      <c r="D91" s="29">
        <v>2</v>
      </c>
      <c r="E91" s="173">
        <v>306958691</v>
      </c>
      <c r="F91" s="33">
        <f>250995823.01+20432099.33</f>
        <v>271427922.33999997</v>
      </c>
      <c r="G91" s="33">
        <f>F91*100/E91</f>
        <v>88.424902209398581</v>
      </c>
      <c r="H91" s="33">
        <f>E91-F91</f>
        <v>35530768.660000026</v>
      </c>
      <c r="I91" s="33">
        <f>H91*100/E91</f>
        <v>11.575097790601417</v>
      </c>
      <c r="J91" s="30"/>
    </row>
    <row r="92" spans="1:12" s="84" customFormat="1" hidden="1">
      <c r="A92" s="30">
        <v>13.2</v>
      </c>
      <c r="B92" s="30" t="s">
        <v>55</v>
      </c>
      <c r="C92" s="29">
        <v>1</v>
      </c>
      <c r="D92" s="29">
        <v>1</v>
      </c>
      <c r="E92" s="173">
        <v>150000</v>
      </c>
      <c r="F92" s="33">
        <v>125000</v>
      </c>
      <c r="G92" s="33">
        <f t="shared" ref="G92:G101" si="9">F92*100/E92</f>
        <v>83.333333333333329</v>
      </c>
      <c r="H92" s="33">
        <f t="shared" ref="H92:H101" si="10">E92-F92</f>
        <v>25000</v>
      </c>
      <c r="I92" s="33">
        <f t="shared" ref="I92:I101" si="11">H92*100/E92</f>
        <v>16.666666666666668</v>
      </c>
      <c r="J92" s="30"/>
    </row>
    <row r="93" spans="1:12" s="80" customFormat="1" hidden="1">
      <c r="A93" s="30">
        <v>13.3</v>
      </c>
      <c r="B93" s="30" t="s">
        <v>36</v>
      </c>
      <c r="C93" s="29">
        <v>1</v>
      </c>
      <c r="D93" s="29">
        <v>1</v>
      </c>
      <c r="E93" s="173">
        <v>589000</v>
      </c>
      <c r="F93" s="33">
        <v>488525.5</v>
      </c>
      <c r="G93" s="33">
        <f t="shared" si="9"/>
        <v>82.941511035653647</v>
      </c>
      <c r="H93" s="33">
        <f t="shared" si="10"/>
        <v>100474.5</v>
      </c>
      <c r="I93" s="33">
        <f t="shared" si="11"/>
        <v>17.058488964346349</v>
      </c>
      <c r="J93" s="30"/>
    </row>
    <row r="94" spans="1:12" s="84" customFormat="1" hidden="1">
      <c r="A94" s="30">
        <v>13.4</v>
      </c>
      <c r="B94" s="30" t="s">
        <v>53</v>
      </c>
      <c r="C94" s="29">
        <v>6</v>
      </c>
      <c r="D94" s="29">
        <v>6</v>
      </c>
      <c r="E94" s="173">
        <v>600000</v>
      </c>
      <c r="F94" s="33">
        <v>453980</v>
      </c>
      <c r="G94" s="33">
        <f t="shared" si="9"/>
        <v>75.663333333333327</v>
      </c>
      <c r="H94" s="33">
        <f t="shared" si="10"/>
        <v>146020</v>
      </c>
      <c r="I94" s="33">
        <f t="shared" si="11"/>
        <v>24.336666666666666</v>
      </c>
      <c r="J94" s="30"/>
    </row>
    <row r="95" spans="1:12" s="84" customFormat="1" hidden="1">
      <c r="A95" s="30">
        <v>13.5</v>
      </c>
      <c r="B95" s="30" t="s">
        <v>57</v>
      </c>
      <c r="C95" s="29">
        <v>13</v>
      </c>
      <c r="D95" s="29">
        <v>12</v>
      </c>
      <c r="E95" s="173">
        <v>174717109</v>
      </c>
      <c r="F95" s="33">
        <v>118775145</v>
      </c>
      <c r="G95" s="33">
        <f t="shared" si="9"/>
        <v>67.981404728943858</v>
      </c>
      <c r="H95" s="33">
        <f t="shared" si="10"/>
        <v>55941964</v>
      </c>
      <c r="I95" s="33">
        <f t="shared" si="11"/>
        <v>32.018595271056142</v>
      </c>
      <c r="J95" s="30"/>
      <c r="K95" s="85"/>
      <c r="L95" s="85"/>
    </row>
    <row r="96" spans="1:12" s="85" customFormat="1" hidden="1">
      <c r="A96" s="30">
        <v>13.6</v>
      </c>
      <c r="B96" s="30" t="s">
        <v>56</v>
      </c>
      <c r="C96" s="29">
        <v>1</v>
      </c>
      <c r="D96" s="29">
        <v>1</v>
      </c>
      <c r="E96" s="173">
        <v>75600</v>
      </c>
      <c r="F96" s="33">
        <v>36000</v>
      </c>
      <c r="G96" s="33">
        <f t="shared" si="9"/>
        <v>47.61904761904762</v>
      </c>
      <c r="H96" s="33">
        <f t="shared" si="10"/>
        <v>39600</v>
      </c>
      <c r="I96" s="33">
        <f t="shared" si="11"/>
        <v>52.38095238095238</v>
      </c>
      <c r="J96" s="30"/>
      <c r="K96" s="81"/>
      <c r="L96" s="81"/>
    </row>
    <row r="97" spans="1:12" s="84" customFormat="1" hidden="1">
      <c r="A97" s="30">
        <v>13.7</v>
      </c>
      <c r="B97" s="30" t="s">
        <v>102</v>
      </c>
      <c r="C97" s="29">
        <v>1</v>
      </c>
      <c r="D97" s="29">
        <v>1</v>
      </c>
      <c r="E97" s="173">
        <v>80000</v>
      </c>
      <c r="F97" s="33">
        <v>31466</v>
      </c>
      <c r="G97" s="33">
        <f t="shared" si="9"/>
        <v>39.332500000000003</v>
      </c>
      <c r="H97" s="33">
        <f t="shared" si="10"/>
        <v>48534</v>
      </c>
      <c r="I97" s="33">
        <f t="shared" si="11"/>
        <v>60.667499999999997</v>
      </c>
      <c r="J97" s="30"/>
    </row>
    <row r="98" spans="1:12" s="84" customFormat="1" hidden="1">
      <c r="A98" s="30">
        <v>13.8</v>
      </c>
      <c r="B98" s="30" t="s">
        <v>54</v>
      </c>
      <c r="C98" s="29">
        <v>6</v>
      </c>
      <c r="D98" s="29">
        <v>3</v>
      </c>
      <c r="E98" s="173">
        <v>701850</v>
      </c>
      <c r="F98" s="33">
        <v>125329.1</v>
      </c>
      <c r="G98" s="33">
        <f t="shared" si="9"/>
        <v>17.856963738690602</v>
      </c>
      <c r="H98" s="33">
        <f t="shared" si="10"/>
        <v>576520.9</v>
      </c>
      <c r="I98" s="33">
        <f t="shared" si="11"/>
        <v>82.143036261309391</v>
      </c>
      <c r="J98" s="30"/>
    </row>
    <row r="99" spans="1:12" s="81" customFormat="1" hidden="1">
      <c r="A99" s="30">
        <v>13.9</v>
      </c>
      <c r="B99" s="30" t="s">
        <v>35</v>
      </c>
      <c r="C99" s="29">
        <v>4</v>
      </c>
      <c r="D99" s="29">
        <v>1</v>
      </c>
      <c r="E99" s="173">
        <v>258950</v>
      </c>
      <c r="F99" s="33">
        <v>43360</v>
      </c>
      <c r="G99" s="33">
        <f t="shared" si="9"/>
        <v>16.74454527901139</v>
      </c>
      <c r="H99" s="33">
        <f t="shared" si="10"/>
        <v>215590</v>
      </c>
      <c r="I99" s="33">
        <f t="shared" si="11"/>
        <v>83.25545472098861</v>
      </c>
      <c r="J99" s="30"/>
      <c r="K99" s="84"/>
      <c r="L99" s="84"/>
    </row>
    <row r="100" spans="1:12" s="81" customFormat="1" hidden="1">
      <c r="A100" s="174">
        <v>13.1</v>
      </c>
      <c r="B100" s="30" t="s">
        <v>37</v>
      </c>
      <c r="C100" s="29">
        <v>20</v>
      </c>
      <c r="D100" s="29">
        <v>3</v>
      </c>
      <c r="E100" s="173">
        <v>6315872</v>
      </c>
      <c r="F100" s="33">
        <f>283051</f>
        <v>283051</v>
      </c>
      <c r="G100" s="33">
        <f t="shared" si="9"/>
        <v>4.48158227399162</v>
      </c>
      <c r="H100" s="33">
        <f t="shared" si="10"/>
        <v>6032821</v>
      </c>
      <c r="I100" s="33">
        <f t="shared" si="11"/>
        <v>95.51841772600838</v>
      </c>
      <c r="J100" s="30"/>
      <c r="K100" s="84"/>
      <c r="L100" s="84"/>
    </row>
    <row r="101" spans="1:12" s="84" customFormat="1" hidden="1">
      <c r="A101" s="30">
        <v>13.11</v>
      </c>
      <c r="B101" s="30" t="s">
        <v>58</v>
      </c>
      <c r="C101" s="29">
        <v>3</v>
      </c>
      <c r="D101" s="29">
        <v>0</v>
      </c>
      <c r="E101" s="173">
        <v>119800</v>
      </c>
      <c r="F101" s="33">
        <v>0</v>
      </c>
      <c r="G101" s="33">
        <f t="shared" si="9"/>
        <v>0</v>
      </c>
      <c r="H101" s="33">
        <f t="shared" si="10"/>
        <v>119800</v>
      </c>
      <c r="I101" s="33">
        <f t="shared" si="11"/>
        <v>100</v>
      </c>
      <c r="J101" s="30"/>
      <c r="K101" s="85"/>
      <c r="L101" s="85"/>
    </row>
    <row r="102" spans="1:12" s="84" customFormat="1">
      <c r="A102" s="34">
        <v>14</v>
      </c>
      <c r="B102" s="35" t="s">
        <v>16</v>
      </c>
      <c r="C102" s="34">
        <v>13</v>
      </c>
      <c r="D102" s="34">
        <v>7</v>
      </c>
      <c r="E102" s="175">
        <v>1128000</v>
      </c>
      <c r="F102" s="38">
        <v>233463</v>
      </c>
      <c r="G102" s="38">
        <f t="shared" si="6"/>
        <v>20.697074468085106</v>
      </c>
      <c r="H102" s="38">
        <f t="shared" si="7"/>
        <v>894537</v>
      </c>
      <c r="I102" s="38">
        <f t="shared" si="8"/>
        <v>79.302925531914894</v>
      </c>
      <c r="J102" s="35"/>
    </row>
    <row r="103" spans="1:12" s="85" customFormat="1" hidden="1">
      <c r="A103" s="156">
        <v>14.1</v>
      </c>
      <c r="B103" s="156" t="s">
        <v>77</v>
      </c>
      <c r="C103" s="157">
        <v>2</v>
      </c>
      <c r="D103" s="157">
        <v>1</v>
      </c>
      <c r="E103" s="158">
        <v>100900</v>
      </c>
      <c r="F103" s="159">
        <v>50175</v>
      </c>
      <c r="G103" s="159">
        <f>F103*100/E103</f>
        <v>49.727452923686819</v>
      </c>
      <c r="H103" s="159">
        <f>E103-F103</f>
        <v>50725</v>
      </c>
      <c r="I103" s="159">
        <f>H103*100/E103</f>
        <v>50.272547076313181</v>
      </c>
      <c r="J103" s="156"/>
    </row>
    <row r="104" spans="1:12" s="82" customFormat="1" hidden="1">
      <c r="A104" s="25">
        <v>14.2</v>
      </c>
      <c r="B104" s="25" t="s">
        <v>35</v>
      </c>
      <c r="C104" s="160">
        <v>4</v>
      </c>
      <c r="D104" s="160">
        <v>3</v>
      </c>
      <c r="E104" s="161">
        <v>345140</v>
      </c>
      <c r="F104" s="28">
        <v>66334</v>
      </c>
      <c r="G104" s="28">
        <f>F104*100/E104</f>
        <v>19.219447180854146</v>
      </c>
      <c r="H104" s="28">
        <f>E104-F104</f>
        <v>278806</v>
      </c>
      <c r="I104" s="28">
        <f>H104*100/E104</f>
        <v>80.780552819145854</v>
      </c>
      <c r="J104" s="25"/>
      <c r="K104" s="83"/>
      <c r="L104" s="83"/>
    </row>
    <row r="105" spans="1:12" s="81" customFormat="1" hidden="1">
      <c r="A105" s="163">
        <v>14.3</v>
      </c>
      <c r="B105" s="163" t="s">
        <v>76</v>
      </c>
      <c r="C105" s="164">
        <v>7</v>
      </c>
      <c r="D105" s="164">
        <v>3</v>
      </c>
      <c r="E105" s="165">
        <v>681960</v>
      </c>
      <c r="F105" s="166">
        <v>116954</v>
      </c>
      <c r="G105" s="166">
        <f>F105*100/E105</f>
        <v>17.149686198604023</v>
      </c>
      <c r="H105" s="166">
        <f>E105-F105</f>
        <v>565006</v>
      </c>
      <c r="I105" s="166">
        <f>H105*100/E105</f>
        <v>82.85031380139597</v>
      </c>
      <c r="J105" s="163"/>
      <c r="K105" s="85"/>
      <c r="L105" s="85"/>
    </row>
    <row r="106" spans="1:12" s="52" customFormat="1" ht="17.100000000000001" customHeight="1">
      <c r="A106" s="134" t="s">
        <v>29</v>
      </c>
      <c r="B106" s="135"/>
      <c r="C106" s="57">
        <f>SUM(C102,C90,C87,C75,C68,C60,C52,C49,C36,C32,C27,C25,C21,C7)</f>
        <v>445</v>
      </c>
      <c r="D106" s="57">
        <f>SUM(D102,D90,D87,D75,D68,D60,D52,D49,D36,D32,D27,D25,D21,D7)</f>
        <v>379</v>
      </c>
      <c r="E106" s="58">
        <f>SUM(E102,E90,E87,E75,E68,E60,E52,E49,E36,E32,E27,E25,E21,E7)</f>
        <v>563659700</v>
      </c>
      <c r="F106" s="58">
        <f>SUM(F102,F90,F87,F75,F68,F60,F52,F49,F36,F32,F27,F25,F21,F7)</f>
        <v>458805255.48000002</v>
      </c>
      <c r="G106" s="58">
        <f t="shared" ref="G106" si="12">F106*100/E106</f>
        <v>81.397562302218873</v>
      </c>
      <c r="H106" s="58">
        <f t="shared" ref="H106" si="13">E106-F106</f>
        <v>104854444.51999998</v>
      </c>
      <c r="I106" s="58">
        <f t="shared" ref="I106" si="14">H106*100/E106</f>
        <v>18.602437697781124</v>
      </c>
      <c r="J106" s="59"/>
    </row>
    <row r="107" spans="1:12" ht="17.100000000000001" customHeight="1">
      <c r="A107" s="122" t="s">
        <v>30</v>
      </c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2">
      <c r="F108" s="54"/>
    </row>
    <row r="109" spans="1:12">
      <c r="E109" s="17">
        <v>563659700</v>
      </c>
    </row>
    <row r="110" spans="1:12">
      <c r="E110" s="17">
        <f>E106-E109</f>
        <v>0</v>
      </c>
    </row>
  </sheetData>
  <mergeCells count="10">
    <mergeCell ref="A106:B106"/>
    <mergeCell ref="A107:J107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0"/>
  <sheetViews>
    <sheetView showGridLines="0" view="pageBreakPreview" zoomScaleNormal="100" zoomScaleSheetLayoutView="100" workbookViewId="0">
      <pane ySplit="6" topLeftCell="A100" activePane="bottomLeft" state="frozen"/>
      <selection pane="bottomLeft" activeCell="B118" sqref="B118"/>
    </sheetView>
  </sheetViews>
  <sheetFormatPr defaultRowHeight="18.75"/>
  <cols>
    <col min="1" max="1" width="6.125" style="53" customWidth="1"/>
    <col min="2" max="2" width="39.375" style="96" customWidth="1"/>
    <col min="3" max="3" width="8.25" style="17" customWidth="1"/>
    <col min="4" max="4" width="11.5" style="17" bestFit="1" customWidth="1"/>
    <col min="5" max="5" width="12.625" style="17" bestFit="1" customWidth="1"/>
    <col min="6" max="6" width="13.125" style="11" bestFit="1" customWidth="1"/>
    <col min="7" max="7" width="10.125" style="11" bestFit="1" customWidth="1"/>
    <col min="8" max="8" width="13" style="11" bestFit="1" customWidth="1"/>
    <col min="9" max="9" width="10.125" style="11" bestFit="1" customWidth="1"/>
    <col min="10" max="10" width="11.625" style="96" customWidth="1"/>
    <col min="11" max="11" width="9" style="96"/>
    <col min="12" max="12" width="13.75" style="96" bestFit="1" customWidth="1"/>
    <col min="13" max="16384" width="9" style="96"/>
  </cols>
  <sheetData>
    <row r="1" spans="1:12" ht="17.100000000000001" customHeight="1">
      <c r="A1" s="123" t="s">
        <v>140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2" ht="17.100000000000001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17.100000000000001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ht="17.100000000000001" customHeight="1">
      <c r="A4" s="125" t="s">
        <v>2</v>
      </c>
      <c r="B4" s="125" t="s">
        <v>3</v>
      </c>
      <c r="C4" s="128" t="s">
        <v>33</v>
      </c>
      <c r="D4" s="97" t="s">
        <v>4</v>
      </c>
      <c r="E4" s="97" t="s">
        <v>7</v>
      </c>
      <c r="F4" s="100" t="s">
        <v>9</v>
      </c>
      <c r="G4" s="100" t="s">
        <v>11</v>
      </c>
      <c r="H4" s="131" t="s">
        <v>31</v>
      </c>
      <c r="I4" s="100" t="s">
        <v>11</v>
      </c>
      <c r="J4" s="125" t="s">
        <v>14</v>
      </c>
    </row>
    <row r="5" spans="1:12" ht="17.100000000000001" customHeight="1">
      <c r="A5" s="126"/>
      <c r="B5" s="126"/>
      <c r="C5" s="129"/>
      <c r="D5" s="98" t="s">
        <v>5</v>
      </c>
      <c r="E5" s="98" t="s">
        <v>8</v>
      </c>
      <c r="F5" s="101" t="s">
        <v>160</v>
      </c>
      <c r="G5" s="101" t="s">
        <v>12</v>
      </c>
      <c r="H5" s="132"/>
      <c r="I5" s="101" t="s">
        <v>32</v>
      </c>
      <c r="J5" s="126"/>
    </row>
    <row r="6" spans="1:12" ht="17.100000000000001" customHeight="1">
      <c r="A6" s="127"/>
      <c r="B6" s="127"/>
      <c r="C6" s="130"/>
      <c r="D6" s="99" t="s">
        <v>6</v>
      </c>
      <c r="E6" s="99"/>
      <c r="F6" s="102"/>
      <c r="G6" s="102"/>
      <c r="H6" s="133"/>
      <c r="I6" s="102"/>
      <c r="J6" s="127"/>
    </row>
    <row r="7" spans="1:12" s="80" customFormat="1">
      <c r="A7" s="115">
        <v>1</v>
      </c>
      <c r="B7" s="114" t="s">
        <v>18</v>
      </c>
      <c r="C7" s="115">
        <v>71</v>
      </c>
      <c r="D7" s="115">
        <v>70</v>
      </c>
      <c r="E7" s="116">
        <v>4689500</v>
      </c>
      <c r="F7" s="117">
        <v>4684083.5</v>
      </c>
      <c r="G7" s="117">
        <f t="shared" ref="G7:G38" si="0">F7*100/E7</f>
        <v>99.884497281160037</v>
      </c>
      <c r="H7" s="117">
        <f t="shared" ref="H7:H38" si="1">E7-F7</f>
        <v>5416.5</v>
      </c>
      <c r="I7" s="117">
        <f t="shared" ref="I7:I38" si="2">H7*100/E7</f>
        <v>0.11550271883996162</v>
      </c>
      <c r="J7" s="114"/>
    </row>
    <row r="8" spans="1:12" s="81" customFormat="1">
      <c r="A8" s="156">
        <v>1.1000000000000001</v>
      </c>
      <c r="B8" s="156" t="s">
        <v>49</v>
      </c>
      <c r="C8" s="157">
        <v>1</v>
      </c>
      <c r="D8" s="157">
        <v>1</v>
      </c>
      <c r="E8" s="158">
        <v>30000</v>
      </c>
      <c r="F8" s="159">
        <v>30000</v>
      </c>
      <c r="G8" s="159">
        <f t="shared" si="0"/>
        <v>100</v>
      </c>
      <c r="H8" s="159">
        <f t="shared" si="1"/>
        <v>0</v>
      </c>
      <c r="I8" s="159">
        <f t="shared" si="2"/>
        <v>0</v>
      </c>
      <c r="J8" s="156"/>
      <c r="K8" s="85"/>
      <c r="L8" s="85"/>
    </row>
    <row r="9" spans="1:12" s="81" customFormat="1">
      <c r="A9" s="25">
        <v>1.2</v>
      </c>
      <c r="B9" s="25" t="s">
        <v>70</v>
      </c>
      <c r="C9" s="160">
        <v>4</v>
      </c>
      <c r="D9" s="160">
        <v>4</v>
      </c>
      <c r="E9" s="161">
        <v>160650</v>
      </c>
      <c r="F9" s="28">
        <v>160650</v>
      </c>
      <c r="G9" s="28">
        <f t="shared" si="0"/>
        <v>100</v>
      </c>
      <c r="H9" s="28">
        <f t="shared" si="1"/>
        <v>0</v>
      </c>
      <c r="I9" s="28">
        <f t="shared" si="2"/>
        <v>0</v>
      </c>
      <c r="J9" s="25"/>
    </row>
    <row r="10" spans="1:12" s="81" customFormat="1">
      <c r="A10" s="25">
        <v>1.3</v>
      </c>
      <c r="B10" s="25" t="s">
        <v>72</v>
      </c>
      <c r="C10" s="160">
        <v>4</v>
      </c>
      <c r="D10" s="160">
        <v>4</v>
      </c>
      <c r="E10" s="161">
        <v>159600</v>
      </c>
      <c r="F10" s="28">
        <v>159600</v>
      </c>
      <c r="G10" s="28">
        <f t="shared" si="0"/>
        <v>100</v>
      </c>
      <c r="H10" s="28">
        <f t="shared" si="1"/>
        <v>0</v>
      </c>
      <c r="I10" s="28">
        <f t="shared" si="2"/>
        <v>0</v>
      </c>
      <c r="J10" s="25"/>
      <c r="K10" s="84"/>
      <c r="L10" s="84"/>
    </row>
    <row r="11" spans="1:12" s="84" customFormat="1">
      <c r="A11" s="25">
        <v>1.4</v>
      </c>
      <c r="B11" s="25" t="s">
        <v>67</v>
      </c>
      <c r="C11" s="160">
        <v>6</v>
      </c>
      <c r="D11" s="160">
        <v>6</v>
      </c>
      <c r="E11" s="161">
        <v>133850</v>
      </c>
      <c r="F11" s="28">
        <v>133850</v>
      </c>
      <c r="G11" s="28">
        <f t="shared" si="0"/>
        <v>100</v>
      </c>
      <c r="H11" s="28">
        <f t="shared" si="1"/>
        <v>0</v>
      </c>
      <c r="I11" s="28">
        <f t="shared" si="2"/>
        <v>0</v>
      </c>
      <c r="J11" s="25"/>
    </row>
    <row r="12" spans="1:12" s="85" customFormat="1">
      <c r="A12" s="25">
        <v>1.5</v>
      </c>
      <c r="B12" s="25" t="s">
        <v>165</v>
      </c>
      <c r="C12" s="160">
        <v>5</v>
      </c>
      <c r="D12" s="160">
        <v>5</v>
      </c>
      <c r="E12" s="161">
        <v>154875</v>
      </c>
      <c r="F12" s="28">
        <v>154875</v>
      </c>
      <c r="G12" s="28">
        <f t="shared" si="0"/>
        <v>100</v>
      </c>
      <c r="H12" s="28">
        <f t="shared" si="1"/>
        <v>0</v>
      </c>
      <c r="I12" s="28">
        <f t="shared" si="2"/>
        <v>0</v>
      </c>
      <c r="J12" s="25"/>
    </row>
    <row r="13" spans="1:12" s="85" customFormat="1">
      <c r="A13" s="25">
        <v>1.6</v>
      </c>
      <c r="B13" s="25" t="s">
        <v>45</v>
      </c>
      <c r="C13" s="160">
        <v>5</v>
      </c>
      <c r="D13" s="160">
        <v>5</v>
      </c>
      <c r="E13" s="161">
        <v>154325</v>
      </c>
      <c r="F13" s="28">
        <v>154325</v>
      </c>
      <c r="G13" s="28">
        <f t="shared" si="0"/>
        <v>100</v>
      </c>
      <c r="H13" s="28">
        <f t="shared" si="1"/>
        <v>0</v>
      </c>
      <c r="I13" s="28">
        <f t="shared" si="2"/>
        <v>0</v>
      </c>
      <c r="J13" s="25"/>
      <c r="K13" s="84"/>
      <c r="L13" s="84"/>
    </row>
    <row r="14" spans="1:12" s="84" customFormat="1">
      <c r="A14" s="25">
        <v>1.7</v>
      </c>
      <c r="B14" s="25" t="s">
        <v>73</v>
      </c>
      <c r="C14" s="160">
        <v>4</v>
      </c>
      <c r="D14" s="160">
        <v>4</v>
      </c>
      <c r="E14" s="161">
        <v>130700</v>
      </c>
      <c r="F14" s="28">
        <v>130700</v>
      </c>
      <c r="G14" s="28">
        <f t="shared" si="0"/>
        <v>100</v>
      </c>
      <c r="H14" s="28">
        <f t="shared" si="1"/>
        <v>0</v>
      </c>
      <c r="I14" s="28">
        <f t="shared" si="2"/>
        <v>0</v>
      </c>
      <c r="J14" s="25"/>
    </row>
    <row r="15" spans="1:12" s="84" customFormat="1">
      <c r="A15" s="25">
        <v>1.8</v>
      </c>
      <c r="B15" s="25" t="s">
        <v>68</v>
      </c>
      <c r="C15" s="160">
        <v>1</v>
      </c>
      <c r="D15" s="160">
        <v>1</v>
      </c>
      <c r="E15" s="161">
        <v>30000</v>
      </c>
      <c r="F15" s="28">
        <v>30000</v>
      </c>
      <c r="G15" s="28">
        <f t="shared" si="0"/>
        <v>100</v>
      </c>
      <c r="H15" s="28">
        <f t="shared" si="1"/>
        <v>0</v>
      </c>
      <c r="I15" s="28">
        <f t="shared" si="2"/>
        <v>0</v>
      </c>
      <c r="J15" s="25"/>
      <c r="K15" s="81"/>
      <c r="L15" s="81"/>
    </row>
    <row r="16" spans="1:12" s="84" customFormat="1">
      <c r="A16" s="25">
        <v>1.9</v>
      </c>
      <c r="B16" s="25" t="s">
        <v>75</v>
      </c>
      <c r="C16" s="160">
        <v>5</v>
      </c>
      <c r="D16" s="160">
        <v>5</v>
      </c>
      <c r="E16" s="161">
        <v>114450</v>
      </c>
      <c r="F16" s="28">
        <v>114450</v>
      </c>
      <c r="G16" s="28">
        <f t="shared" si="0"/>
        <v>100</v>
      </c>
      <c r="H16" s="28">
        <f t="shared" si="1"/>
        <v>0</v>
      </c>
      <c r="I16" s="28">
        <f t="shared" si="2"/>
        <v>0</v>
      </c>
      <c r="J16" s="25"/>
    </row>
    <row r="17" spans="1:12" s="84" customFormat="1">
      <c r="A17" s="162">
        <v>1.1000000000000001</v>
      </c>
      <c r="B17" s="25" t="s">
        <v>35</v>
      </c>
      <c r="C17" s="160">
        <v>18</v>
      </c>
      <c r="D17" s="160">
        <v>18</v>
      </c>
      <c r="E17" s="161">
        <v>3052250</v>
      </c>
      <c r="F17" s="28">
        <v>3050471.3</v>
      </c>
      <c r="G17" s="28">
        <f t="shared" si="0"/>
        <v>99.941724956998939</v>
      </c>
      <c r="H17" s="28">
        <f t="shared" si="1"/>
        <v>1778.7000000001863</v>
      </c>
      <c r="I17" s="28">
        <f t="shared" si="2"/>
        <v>5.8275043001070892E-2</v>
      </c>
      <c r="J17" s="25"/>
      <c r="K17" s="81"/>
      <c r="L17" s="81"/>
    </row>
    <row r="18" spans="1:12" s="84" customFormat="1">
      <c r="A18" s="25">
        <v>1.1100000000000001</v>
      </c>
      <c r="B18" s="25" t="s">
        <v>74</v>
      </c>
      <c r="C18" s="160">
        <v>11</v>
      </c>
      <c r="D18" s="160">
        <v>10</v>
      </c>
      <c r="E18" s="161">
        <v>111825</v>
      </c>
      <c r="F18" s="28">
        <v>111749</v>
      </c>
      <c r="G18" s="28">
        <f t="shared" si="0"/>
        <v>99.932036664431024</v>
      </c>
      <c r="H18" s="28">
        <f t="shared" si="1"/>
        <v>76</v>
      </c>
      <c r="I18" s="28">
        <f t="shared" si="2"/>
        <v>6.7963335568969371E-2</v>
      </c>
      <c r="J18" s="25"/>
    </row>
    <row r="19" spans="1:12" s="84" customFormat="1">
      <c r="A19" s="25">
        <v>1.1200000000000001</v>
      </c>
      <c r="B19" s="25" t="s">
        <v>71</v>
      </c>
      <c r="C19" s="160">
        <v>4</v>
      </c>
      <c r="D19" s="160">
        <v>4</v>
      </c>
      <c r="E19" s="161">
        <v>156975</v>
      </c>
      <c r="F19" s="28">
        <v>156775</v>
      </c>
      <c r="G19" s="28">
        <f t="shared" si="0"/>
        <v>99.872591176938997</v>
      </c>
      <c r="H19" s="28">
        <f t="shared" si="1"/>
        <v>200</v>
      </c>
      <c r="I19" s="28">
        <f t="shared" si="2"/>
        <v>0.12740882306099696</v>
      </c>
      <c r="J19" s="25"/>
    </row>
    <row r="20" spans="1:12" s="85" customFormat="1">
      <c r="A20" s="163">
        <v>1.1299999999999999</v>
      </c>
      <c r="B20" s="163" t="s">
        <v>69</v>
      </c>
      <c r="C20" s="164">
        <v>3</v>
      </c>
      <c r="D20" s="164">
        <v>3</v>
      </c>
      <c r="E20" s="165">
        <v>300000</v>
      </c>
      <c r="F20" s="166">
        <v>296638.2</v>
      </c>
      <c r="G20" s="166">
        <f t="shared" si="0"/>
        <v>98.879400000000004</v>
      </c>
      <c r="H20" s="166">
        <f t="shared" si="1"/>
        <v>3361.7999999999884</v>
      </c>
      <c r="I20" s="166">
        <f t="shared" si="2"/>
        <v>1.120599999999996</v>
      </c>
      <c r="J20" s="163"/>
    </row>
    <row r="21" spans="1:12" s="84" customFormat="1">
      <c r="A21" s="115">
        <v>2</v>
      </c>
      <c r="B21" s="114" t="s">
        <v>26</v>
      </c>
      <c r="C21" s="115">
        <v>7</v>
      </c>
      <c r="D21" s="115">
        <v>7</v>
      </c>
      <c r="E21" s="116">
        <v>4239160</v>
      </c>
      <c r="F21" s="117">
        <v>4224159.8499999996</v>
      </c>
      <c r="G21" s="117">
        <f t="shared" si="0"/>
        <v>99.646152775549865</v>
      </c>
      <c r="H21" s="117">
        <f t="shared" si="1"/>
        <v>15000.150000000373</v>
      </c>
      <c r="I21" s="117">
        <f t="shared" si="2"/>
        <v>0.35384722445013572</v>
      </c>
      <c r="J21" s="114"/>
    </row>
    <row r="22" spans="1:12" s="85" customFormat="1">
      <c r="A22" s="156">
        <v>2.1</v>
      </c>
      <c r="B22" s="156" t="s">
        <v>35</v>
      </c>
      <c r="C22" s="157">
        <v>4</v>
      </c>
      <c r="D22" s="157">
        <v>4</v>
      </c>
      <c r="E22" s="158">
        <v>340000</v>
      </c>
      <c r="F22" s="159">
        <v>340000</v>
      </c>
      <c r="G22" s="159">
        <f t="shared" si="0"/>
        <v>100</v>
      </c>
      <c r="H22" s="159">
        <f t="shared" si="1"/>
        <v>0</v>
      </c>
      <c r="I22" s="159">
        <f t="shared" si="2"/>
        <v>0</v>
      </c>
      <c r="J22" s="156"/>
      <c r="K22" s="84"/>
      <c r="L22" s="84"/>
    </row>
    <row r="23" spans="1:12" s="84" customFormat="1">
      <c r="A23" s="25">
        <v>2.2000000000000002</v>
      </c>
      <c r="B23" s="25" t="s">
        <v>132</v>
      </c>
      <c r="C23" s="160">
        <v>1</v>
      </c>
      <c r="D23" s="160">
        <v>1</v>
      </c>
      <c r="E23" s="161">
        <v>1200000</v>
      </c>
      <c r="F23" s="28">
        <v>1199999.8500000001</v>
      </c>
      <c r="G23" s="28">
        <f t="shared" si="0"/>
        <v>99.999987500000017</v>
      </c>
      <c r="H23" s="28">
        <f t="shared" si="1"/>
        <v>0.14999999990686774</v>
      </c>
      <c r="I23" s="28">
        <f t="shared" si="2"/>
        <v>1.2499999992238978E-5</v>
      </c>
      <c r="J23" s="25"/>
      <c r="K23" s="85"/>
      <c r="L23" s="85"/>
    </row>
    <row r="24" spans="1:12" s="85" customFormat="1">
      <c r="A24" s="163">
        <v>2.2999999999999998</v>
      </c>
      <c r="B24" s="163" t="s">
        <v>97</v>
      </c>
      <c r="C24" s="164">
        <v>2</v>
      </c>
      <c r="D24" s="164">
        <v>2</v>
      </c>
      <c r="E24" s="165">
        <v>2699160</v>
      </c>
      <c r="F24" s="166">
        <v>2684160</v>
      </c>
      <c r="G24" s="166">
        <f t="shared" si="0"/>
        <v>99.444271551149242</v>
      </c>
      <c r="H24" s="166">
        <f t="shared" si="1"/>
        <v>15000</v>
      </c>
      <c r="I24" s="166">
        <f t="shared" si="2"/>
        <v>0.55572844885075356</v>
      </c>
      <c r="J24" s="163"/>
    </row>
    <row r="25" spans="1:12" s="84" customFormat="1">
      <c r="A25" s="115">
        <v>3</v>
      </c>
      <c r="B25" s="114" t="s">
        <v>21</v>
      </c>
      <c r="C25" s="115">
        <v>1</v>
      </c>
      <c r="D25" s="115">
        <v>1</v>
      </c>
      <c r="E25" s="116">
        <v>35000</v>
      </c>
      <c r="F25" s="117">
        <v>34590</v>
      </c>
      <c r="G25" s="117">
        <f t="shared" si="0"/>
        <v>98.828571428571422</v>
      </c>
      <c r="H25" s="117">
        <f t="shared" si="1"/>
        <v>410</v>
      </c>
      <c r="I25" s="117">
        <f t="shared" si="2"/>
        <v>1.1714285714285715</v>
      </c>
      <c r="J25" s="114"/>
    </row>
    <row r="26" spans="1:12" s="84" customFormat="1">
      <c r="A26" s="4">
        <v>3.1</v>
      </c>
      <c r="B26" s="4" t="s">
        <v>35</v>
      </c>
      <c r="C26" s="112">
        <v>1</v>
      </c>
      <c r="D26" s="112">
        <v>1</v>
      </c>
      <c r="E26" s="113">
        <v>35000</v>
      </c>
      <c r="F26" s="10">
        <v>34590</v>
      </c>
      <c r="G26" s="10">
        <f t="shared" si="0"/>
        <v>98.828571428571422</v>
      </c>
      <c r="H26" s="10">
        <f t="shared" si="1"/>
        <v>410</v>
      </c>
      <c r="I26" s="10">
        <f t="shared" si="2"/>
        <v>1.1714285714285715</v>
      </c>
      <c r="J26" s="4"/>
    </row>
    <row r="27" spans="1:12" s="84" customFormat="1">
      <c r="A27" s="115">
        <v>4</v>
      </c>
      <c r="B27" s="114" t="s">
        <v>27</v>
      </c>
      <c r="C27" s="115">
        <v>9</v>
      </c>
      <c r="D27" s="115">
        <v>8</v>
      </c>
      <c r="E27" s="116">
        <v>14311150</v>
      </c>
      <c r="F27" s="117">
        <v>14140274.1</v>
      </c>
      <c r="G27" s="117">
        <f t="shared" si="0"/>
        <v>98.805994626567397</v>
      </c>
      <c r="H27" s="117">
        <f t="shared" si="1"/>
        <v>170875.90000000037</v>
      </c>
      <c r="I27" s="117">
        <f t="shared" si="2"/>
        <v>1.1940053734326059</v>
      </c>
      <c r="J27" s="114"/>
    </row>
    <row r="28" spans="1:12" s="84" customFormat="1">
      <c r="A28" s="156">
        <v>4.0999999999999996</v>
      </c>
      <c r="B28" s="156" t="s">
        <v>39</v>
      </c>
      <c r="C28" s="157">
        <v>2</v>
      </c>
      <c r="D28" s="157">
        <v>2</v>
      </c>
      <c r="E28" s="158">
        <v>162400</v>
      </c>
      <c r="F28" s="159">
        <v>162400</v>
      </c>
      <c r="G28" s="159">
        <f t="shared" si="0"/>
        <v>100</v>
      </c>
      <c r="H28" s="159">
        <f t="shared" si="1"/>
        <v>0</v>
      </c>
      <c r="I28" s="159">
        <f t="shared" si="2"/>
        <v>0</v>
      </c>
      <c r="J28" s="156"/>
    </row>
    <row r="29" spans="1:12" s="80" customFormat="1">
      <c r="A29" s="25">
        <v>4.2</v>
      </c>
      <c r="B29" s="25" t="s">
        <v>161</v>
      </c>
      <c r="C29" s="160">
        <v>1</v>
      </c>
      <c r="D29" s="160">
        <v>1</v>
      </c>
      <c r="E29" s="161">
        <v>651400</v>
      </c>
      <c r="F29" s="28">
        <v>651400</v>
      </c>
      <c r="G29" s="28">
        <f t="shared" si="0"/>
        <v>100</v>
      </c>
      <c r="H29" s="28">
        <f t="shared" si="1"/>
        <v>0</v>
      </c>
      <c r="I29" s="28">
        <f t="shared" si="2"/>
        <v>0</v>
      </c>
      <c r="J29" s="25"/>
    </row>
    <row r="30" spans="1:12" s="85" customFormat="1">
      <c r="A30" s="25">
        <v>4.3</v>
      </c>
      <c r="B30" s="25" t="s">
        <v>38</v>
      </c>
      <c r="C30" s="160">
        <v>5</v>
      </c>
      <c r="D30" s="160">
        <v>5</v>
      </c>
      <c r="E30" s="161">
        <v>13462350</v>
      </c>
      <c r="F30" s="28">
        <v>13326474.1</v>
      </c>
      <c r="G30" s="28">
        <f t="shared" si="0"/>
        <v>98.99069701797977</v>
      </c>
      <c r="H30" s="28">
        <f t="shared" si="1"/>
        <v>135875.90000000037</v>
      </c>
      <c r="I30" s="28">
        <f t="shared" si="2"/>
        <v>1.0093029820202295</v>
      </c>
      <c r="J30" s="25"/>
      <c r="K30" s="84"/>
      <c r="L30" s="84"/>
    </row>
    <row r="31" spans="1:12" s="80" customFormat="1">
      <c r="A31" s="163">
        <v>4.4000000000000004</v>
      </c>
      <c r="B31" s="163" t="s">
        <v>35</v>
      </c>
      <c r="C31" s="164">
        <v>1</v>
      </c>
      <c r="D31" s="164">
        <v>0</v>
      </c>
      <c r="E31" s="165">
        <v>35000</v>
      </c>
      <c r="F31" s="166">
        <v>0</v>
      </c>
      <c r="G31" s="166">
        <f t="shared" si="0"/>
        <v>0</v>
      </c>
      <c r="H31" s="166">
        <f t="shared" si="1"/>
        <v>35000</v>
      </c>
      <c r="I31" s="166">
        <f t="shared" si="2"/>
        <v>100</v>
      </c>
      <c r="J31" s="163"/>
    </row>
    <row r="32" spans="1:12" s="81" customFormat="1">
      <c r="A32" s="115">
        <v>5</v>
      </c>
      <c r="B32" s="114" t="s">
        <v>17</v>
      </c>
      <c r="C32" s="115">
        <v>6</v>
      </c>
      <c r="D32" s="115">
        <v>6</v>
      </c>
      <c r="E32" s="116">
        <v>723000</v>
      </c>
      <c r="F32" s="117">
        <v>710941</v>
      </c>
      <c r="G32" s="117">
        <f t="shared" si="0"/>
        <v>98.332088520055322</v>
      </c>
      <c r="H32" s="117">
        <f t="shared" si="1"/>
        <v>12059</v>
      </c>
      <c r="I32" s="117">
        <f t="shared" si="2"/>
        <v>1.667911479944675</v>
      </c>
      <c r="J32" s="114"/>
      <c r="K32" s="84"/>
      <c r="L32" s="84"/>
    </row>
    <row r="33" spans="1:12" s="81" customFormat="1">
      <c r="A33" s="156">
        <v>5.0999999999999996</v>
      </c>
      <c r="B33" s="156" t="s">
        <v>35</v>
      </c>
      <c r="C33" s="157">
        <v>2</v>
      </c>
      <c r="D33" s="157">
        <v>2</v>
      </c>
      <c r="E33" s="158">
        <v>100000</v>
      </c>
      <c r="F33" s="159">
        <v>99990</v>
      </c>
      <c r="G33" s="159">
        <f t="shared" si="0"/>
        <v>99.99</v>
      </c>
      <c r="H33" s="159">
        <f t="shared" si="1"/>
        <v>10</v>
      </c>
      <c r="I33" s="159">
        <f t="shared" si="2"/>
        <v>0.01</v>
      </c>
      <c r="J33" s="156"/>
      <c r="K33" s="85"/>
      <c r="L33" s="85"/>
    </row>
    <row r="34" spans="1:12" s="84" customFormat="1">
      <c r="A34" s="25">
        <v>5.2</v>
      </c>
      <c r="B34" s="25" t="s">
        <v>92</v>
      </c>
      <c r="C34" s="160">
        <v>2</v>
      </c>
      <c r="D34" s="160">
        <v>2</v>
      </c>
      <c r="E34" s="161">
        <v>420000</v>
      </c>
      <c r="F34" s="28">
        <v>419935</v>
      </c>
      <c r="G34" s="28">
        <f t="shared" si="0"/>
        <v>99.984523809523807</v>
      </c>
      <c r="H34" s="28">
        <f t="shared" si="1"/>
        <v>65</v>
      </c>
      <c r="I34" s="28">
        <f t="shared" si="2"/>
        <v>1.5476190476190477E-2</v>
      </c>
      <c r="J34" s="25"/>
    </row>
    <row r="35" spans="1:12" s="84" customFormat="1">
      <c r="A35" s="163">
        <v>5.3</v>
      </c>
      <c r="B35" s="163" t="s">
        <v>93</v>
      </c>
      <c r="C35" s="164">
        <v>2</v>
      </c>
      <c r="D35" s="164">
        <v>2</v>
      </c>
      <c r="E35" s="165">
        <v>203000</v>
      </c>
      <c r="F35" s="166">
        <v>191016</v>
      </c>
      <c r="G35" s="166">
        <f t="shared" si="0"/>
        <v>94.096551724137925</v>
      </c>
      <c r="H35" s="166">
        <f t="shared" si="1"/>
        <v>11984</v>
      </c>
      <c r="I35" s="166">
        <f t="shared" si="2"/>
        <v>5.9034482758620692</v>
      </c>
      <c r="J35" s="163"/>
    </row>
    <row r="36" spans="1:12" s="84" customFormat="1">
      <c r="A36" s="115">
        <v>6</v>
      </c>
      <c r="B36" s="114" t="s">
        <v>22</v>
      </c>
      <c r="C36" s="115">
        <v>57</v>
      </c>
      <c r="D36" s="115">
        <v>52</v>
      </c>
      <c r="E36" s="116">
        <v>4652468</v>
      </c>
      <c r="F36" s="117">
        <v>4524497.09</v>
      </c>
      <c r="G36" s="117">
        <f t="shared" si="0"/>
        <v>97.249397309127119</v>
      </c>
      <c r="H36" s="117">
        <f t="shared" si="1"/>
        <v>127970.91000000015</v>
      </c>
      <c r="I36" s="117">
        <f t="shared" si="2"/>
        <v>2.7506026908728907</v>
      </c>
      <c r="J36" s="114"/>
    </row>
    <row r="37" spans="1:12" s="84" customFormat="1">
      <c r="A37" s="156">
        <v>6.1</v>
      </c>
      <c r="B37" s="156" t="s">
        <v>43</v>
      </c>
      <c r="C37" s="157">
        <v>2</v>
      </c>
      <c r="D37" s="157">
        <v>2</v>
      </c>
      <c r="E37" s="158">
        <v>142240</v>
      </c>
      <c r="F37" s="159">
        <v>142240</v>
      </c>
      <c r="G37" s="159">
        <f t="shared" si="0"/>
        <v>100</v>
      </c>
      <c r="H37" s="159">
        <f t="shared" si="1"/>
        <v>0</v>
      </c>
      <c r="I37" s="159">
        <f t="shared" si="2"/>
        <v>0</v>
      </c>
      <c r="J37" s="156"/>
    </row>
    <row r="38" spans="1:12" s="85" customFormat="1">
      <c r="A38" s="25">
        <v>6.2</v>
      </c>
      <c r="B38" s="25" t="s">
        <v>52</v>
      </c>
      <c r="C38" s="160">
        <v>2</v>
      </c>
      <c r="D38" s="160">
        <v>2</v>
      </c>
      <c r="E38" s="161">
        <v>90720</v>
      </c>
      <c r="F38" s="28">
        <v>90720</v>
      </c>
      <c r="G38" s="28">
        <f t="shared" si="0"/>
        <v>100</v>
      </c>
      <c r="H38" s="28">
        <f t="shared" si="1"/>
        <v>0</v>
      </c>
      <c r="I38" s="28">
        <f t="shared" si="2"/>
        <v>0</v>
      </c>
      <c r="J38" s="25"/>
      <c r="K38" s="84"/>
      <c r="L38" s="84"/>
    </row>
    <row r="39" spans="1:12" s="84" customFormat="1">
      <c r="A39" s="25">
        <v>6.3</v>
      </c>
      <c r="B39" s="25" t="s">
        <v>48</v>
      </c>
      <c r="C39" s="160">
        <v>2</v>
      </c>
      <c r="D39" s="160">
        <v>2</v>
      </c>
      <c r="E39" s="161">
        <v>161600</v>
      </c>
      <c r="F39" s="28">
        <v>161575</v>
      </c>
      <c r="G39" s="28">
        <f t="shared" ref="G39:G70" si="3">F39*100/E39</f>
        <v>99.984529702970292</v>
      </c>
      <c r="H39" s="28">
        <f t="shared" ref="H39:H70" si="4">E39-F39</f>
        <v>25</v>
      </c>
      <c r="I39" s="28">
        <f t="shared" ref="I39:I70" si="5">H39*100/E39</f>
        <v>1.547029702970297E-2</v>
      </c>
      <c r="J39" s="25"/>
    </row>
    <row r="40" spans="1:12" s="85" customFormat="1">
      <c r="A40" s="25">
        <v>6.4</v>
      </c>
      <c r="B40" s="25" t="s">
        <v>45</v>
      </c>
      <c r="C40" s="160">
        <v>3</v>
      </c>
      <c r="D40" s="160">
        <v>2</v>
      </c>
      <c r="E40" s="161">
        <v>83440</v>
      </c>
      <c r="F40" s="28">
        <v>83382</v>
      </c>
      <c r="G40" s="28">
        <f t="shared" si="3"/>
        <v>99.930488974113132</v>
      </c>
      <c r="H40" s="28">
        <f t="shared" si="4"/>
        <v>58</v>
      </c>
      <c r="I40" s="28">
        <f t="shared" si="5"/>
        <v>6.9511025886864808E-2</v>
      </c>
      <c r="J40" s="25"/>
    </row>
    <row r="41" spans="1:12" s="85" customFormat="1">
      <c r="A41" s="25">
        <v>6.5</v>
      </c>
      <c r="B41" s="25" t="s">
        <v>42</v>
      </c>
      <c r="C41" s="160">
        <v>11</v>
      </c>
      <c r="D41" s="160">
        <v>11</v>
      </c>
      <c r="E41" s="161">
        <v>1289574</v>
      </c>
      <c r="F41" s="28">
        <v>1288602.53</v>
      </c>
      <c r="G41" s="28">
        <f t="shared" si="3"/>
        <v>99.924667370775154</v>
      </c>
      <c r="H41" s="28">
        <f t="shared" si="4"/>
        <v>971.46999999997206</v>
      </c>
      <c r="I41" s="28">
        <f t="shared" si="5"/>
        <v>7.5332629224842629E-2</v>
      </c>
      <c r="J41" s="25"/>
      <c r="K41" s="81"/>
      <c r="L41" s="81"/>
    </row>
    <row r="42" spans="1:12" s="84" customFormat="1">
      <c r="A42" s="25">
        <v>6.6</v>
      </c>
      <c r="B42" s="25" t="s">
        <v>100</v>
      </c>
      <c r="C42" s="160">
        <v>4</v>
      </c>
      <c r="D42" s="160">
        <v>4</v>
      </c>
      <c r="E42" s="161">
        <v>137760</v>
      </c>
      <c r="F42" s="28">
        <v>137500</v>
      </c>
      <c r="G42" s="28">
        <f t="shared" si="3"/>
        <v>99.811265969802548</v>
      </c>
      <c r="H42" s="28">
        <f t="shared" si="4"/>
        <v>260</v>
      </c>
      <c r="I42" s="28">
        <f t="shared" si="5"/>
        <v>0.18873403019744484</v>
      </c>
      <c r="J42" s="25"/>
      <c r="K42" s="81"/>
      <c r="L42" s="81"/>
    </row>
    <row r="43" spans="1:12" s="84" customFormat="1">
      <c r="A43" s="25">
        <v>6.7</v>
      </c>
      <c r="B43" s="25" t="s">
        <v>47</v>
      </c>
      <c r="C43" s="160">
        <v>1</v>
      </c>
      <c r="D43" s="160">
        <v>1</v>
      </c>
      <c r="E43" s="161">
        <v>48726</v>
      </c>
      <c r="F43" s="28">
        <v>48515</v>
      </c>
      <c r="G43" s="28">
        <f t="shared" si="3"/>
        <v>99.566966301358619</v>
      </c>
      <c r="H43" s="28">
        <f t="shared" si="4"/>
        <v>211</v>
      </c>
      <c r="I43" s="28">
        <f t="shared" si="5"/>
        <v>0.43303369864138241</v>
      </c>
      <c r="J43" s="25"/>
    </row>
    <row r="44" spans="1:12" s="85" customFormat="1">
      <c r="A44" s="25">
        <v>6.8</v>
      </c>
      <c r="B44" s="25" t="s">
        <v>46</v>
      </c>
      <c r="C44" s="160">
        <v>7</v>
      </c>
      <c r="D44" s="160">
        <v>7</v>
      </c>
      <c r="E44" s="161">
        <v>222988</v>
      </c>
      <c r="F44" s="28">
        <v>221400</v>
      </c>
      <c r="G44" s="28">
        <f t="shared" si="3"/>
        <v>99.287854054926726</v>
      </c>
      <c r="H44" s="28">
        <f t="shared" si="4"/>
        <v>1588</v>
      </c>
      <c r="I44" s="28">
        <f t="shared" si="5"/>
        <v>0.71214594507327744</v>
      </c>
      <c r="J44" s="25"/>
    </row>
    <row r="45" spans="1:12" s="81" customFormat="1">
      <c r="A45" s="25">
        <v>6.9</v>
      </c>
      <c r="B45" s="25" t="s">
        <v>35</v>
      </c>
      <c r="C45" s="160">
        <v>16</v>
      </c>
      <c r="D45" s="160">
        <v>15</v>
      </c>
      <c r="E45" s="161">
        <v>1626060</v>
      </c>
      <c r="F45" s="28">
        <v>1613595.56</v>
      </c>
      <c r="G45" s="28">
        <f t="shared" si="3"/>
        <v>99.233457559991635</v>
      </c>
      <c r="H45" s="28">
        <f t="shared" si="4"/>
        <v>12464.439999999944</v>
      </c>
      <c r="I45" s="28">
        <f t="shared" si="5"/>
        <v>0.76654244000836036</v>
      </c>
      <c r="J45" s="25"/>
      <c r="K45" s="84"/>
      <c r="L45" s="84"/>
    </row>
    <row r="46" spans="1:12" s="84" customFormat="1">
      <c r="A46" s="162">
        <v>6.1</v>
      </c>
      <c r="B46" s="25" t="s">
        <v>50</v>
      </c>
      <c r="C46" s="160">
        <v>2</v>
      </c>
      <c r="D46" s="160">
        <v>1</v>
      </c>
      <c r="E46" s="161">
        <v>651680</v>
      </c>
      <c r="F46" s="28">
        <v>624800</v>
      </c>
      <c r="G46" s="28">
        <f t="shared" si="3"/>
        <v>95.875276209182417</v>
      </c>
      <c r="H46" s="28">
        <f t="shared" si="4"/>
        <v>26880</v>
      </c>
      <c r="I46" s="28">
        <f t="shared" si="5"/>
        <v>4.1247237908175789</v>
      </c>
      <c r="J46" s="25"/>
    </row>
    <row r="47" spans="1:12" s="84" customFormat="1">
      <c r="A47" s="25">
        <v>6.11</v>
      </c>
      <c r="B47" s="25" t="s">
        <v>127</v>
      </c>
      <c r="C47" s="160">
        <v>2</v>
      </c>
      <c r="D47" s="160">
        <v>2</v>
      </c>
      <c r="E47" s="161">
        <v>53670</v>
      </c>
      <c r="F47" s="28">
        <v>50670</v>
      </c>
      <c r="G47" s="28">
        <f t="shared" si="3"/>
        <v>94.410285075461147</v>
      </c>
      <c r="H47" s="28">
        <f t="shared" si="4"/>
        <v>3000</v>
      </c>
      <c r="I47" s="28">
        <f t="shared" si="5"/>
        <v>5.5897149245388489</v>
      </c>
      <c r="J47" s="25"/>
    </row>
    <row r="48" spans="1:12" s="85" customFormat="1">
      <c r="A48" s="163">
        <v>6.12</v>
      </c>
      <c r="B48" s="163" t="s">
        <v>44</v>
      </c>
      <c r="C48" s="164">
        <v>5</v>
      </c>
      <c r="D48" s="164">
        <v>3</v>
      </c>
      <c r="E48" s="165">
        <v>144010</v>
      </c>
      <c r="F48" s="166">
        <v>61497</v>
      </c>
      <c r="G48" s="166">
        <f t="shared" si="3"/>
        <v>42.703284494132355</v>
      </c>
      <c r="H48" s="166">
        <f t="shared" si="4"/>
        <v>82513</v>
      </c>
      <c r="I48" s="166">
        <f t="shared" si="5"/>
        <v>57.296715505867645</v>
      </c>
      <c r="J48" s="163"/>
    </row>
    <row r="49" spans="1:12" s="82" customFormat="1">
      <c r="A49" s="115">
        <v>7</v>
      </c>
      <c r="B49" s="114" t="s">
        <v>23</v>
      </c>
      <c r="C49" s="115">
        <v>30</v>
      </c>
      <c r="D49" s="115">
        <v>30</v>
      </c>
      <c r="E49" s="116">
        <v>2922300</v>
      </c>
      <c r="F49" s="117">
        <v>2830327.75</v>
      </c>
      <c r="G49" s="117">
        <f t="shared" si="3"/>
        <v>96.852744413646789</v>
      </c>
      <c r="H49" s="117">
        <f t="shared" si="4"/>
        <v>91972.25</v>
      </c>
      <c r="I49" s="117">
        <f t="shared" si="5"/>
        <v>3.1472555863532148</v>
      </c>
      <c r="J49" s="114"/>
    </row>
    <row r="50" spans="1:12" s="84" customFormat="1">
      <c r="A50" s="156">
        <v>7.1</v>
      </c>
      <c r="B50" s="156" t="s">
        <v>35</v>
      </c>
      <c r="C50" s="157">
        <v>25</v>
      </c>
      <c r="D50" s="157">
        <v>25</v>
      </c>
      <c r="E50" s="158">
        <v>1872500</v>
      </c>
      <c r="F50" s="159">
        <v>1840036.75</v>
      </c>
      <c r="G50" s="159">
        <f t="shared" si="3"/>
        <v>98.26631508678237</v>
      </c>
      <c r="H50" s="159">
        <f t="shared" si="4"/>
        <v>32463.25</v>
      </c>
      <c r="I50" s="159">
        <f t="shared" si="5"/>
        <v>1.7336849132176235</v>
      </c>
      <c r="J50" s="156"/>
      <c r="K50" s="85"/>
      <c r="L50" s="85"/>
    </row>
    <row r="51" spans="1:12" s="84" customFormat="1">
      <c r="A51" s="163">
        <v>7.2</v>
      </c>
      <c r="B51" s="163" t="s">
        <v>49</v>
      </c>
      <c r="C51" s="164">
        <v>5</v>
      </c>
      <c r="D51" s="164">
        <v>5</v>
      </c>
      <c r="E51" s="165">
        <v>1049800</v>
      </c>
      <c r="F51" s="166">
        <v>990291</v>
      </c>
      <c r="G51" s="166">
        <f t="shared" si="3"/>
        <v>94.3313964564679</v>
      </c>
      <c r="H51" s="166">
        <f t="shared" si="4"/>
        <v>59509</v>
      </c>
      <c r="I51" s="166">
        <f t="shared" si="5"/>
        <v>5.6686035435321012</v>
      </c>
      <c r="J51" s="163"/>
    </row>
    <row r="52" spans="1:12" s="64" customFormat="1">
      <c r="A52" s="115">
        <v>8</v>
      </c>
      <c r="B52" s="114" t="s">
        <v>25</v>
      </c>
      <c r="C52" s="115">
        <v>27</v>
      </c>
      <c r="D52" s="115">
        <v>26</v>
      </c>
      <c r="E52" s="116">
        <v>4226050</v>
      </c>
      <c r="F52" s="117">
        <v>3845595.5</v>
      </c>
      <c r="G52" s="117">
        <f t="shared" si="3"/>
        <v>90.997397096579547</v>
      </c>
      <c r="H52" s="117">
        <f t="shared" si="4"/>
        <v>380454.5</v>
      </c>
      <c r="I52" s="117">
        <f t="shared" si="5"/>
        <v>9.0026029034204509</v>
      </c>
      <c r="J52" s="114"/>
      <c r="K52" s="118"/>
      <c r="L52" s="118"/>
    </row>
    <row r="53" spans="1:12" s="84" customFormat="1">
      <c r="A53" s="156">
        <v>8.1</v>
      </c>
      <c r="B53" s="156" t="s">
        <v>129</v>
      </c>
      <c r="C53" s="157">
        <v>3</v>
      </c>
      <c r="D53" s="157">
        <v>3</v>
      </c>
      <c r="E53" s="158">
        <v>191452</v>
      </c>
      <c r="F53" s="159">
        <v>191452</v>
      </c>
      <c r="G53" s="159">
        <f t="shared" si="3"/>
        <v>100</v>
      </c>
      <c r="H53" s="159">
        <f t="shared" si="4"/>
        <v>0</v>
      </c>
      <c r="I53" s="159">
        <f t="shared" si="5"/>
        <v>0</v>
      </c>
      <c r="J53" s="156"/>
    </row>
    <row r="54" spans="1:12" s="85" customFormat="1">
      <c r="A54" s="25">
        <v>8.1999999999999993</v>
      </c>
      <c r="B54" s="25" t="s">
        <v>66</v>
      </c>
      <c r="C54" s="160">
        <v>1</v>
      </c>
      <c r="D54" s="160">
        <v>1</v>
      </c>
      <c r="E54" s="161">
        <v>130000</v>
      </c>
      <c r="F54" s="28">
        <v>130000</v>
      </c>
      <c r="G54" s="28">
        <f t="shared" si="3"/>
        <v>100</v>
      </c>
      <c r="H54" s="28">
        <f t="shared" si="4"/>
        <v>0</v>
      </c>
      <c r="I54" s="28">
        <f t="shared" si="5"/>
        <v>0</v>
      </c>
      <c r="J54" s="25"/>
      <c r="K54" s="84"/>
      <c r="L54" s="84"/>
    </row>
    <row r="55" spans="1:12" s="85" customFormat="1">
      <c r="A55" s="25">
        <v>8.3000000000000007</v>
      </c>
      <c r="B55" s="25" t="s">
        <v>130</v>
      </c>
      <c r="C55" s="160">
        <v>8</v>
      </c>
      <c r="D55" s="160">
        <v>8</v>
      </c>
      <c r="E55" s="161">
        <v>370000</v>
      </c>
      <c r="F55" s="28">
        <v>368125</v>
      </c>
      <c r="G55" s="28">
        <f t="shared" si="3"/>
        <v>99.493243243243242</v>
      </c>
      <c r="H55" s="28">
        <f t="shared" si="4"/>
        <v>1875</v>
      </c>
      <c r="I55" s="28">
        <f t="shared" si="5"/>
        <v>0.5067567567567568</v>
      </c>
      <c r="J55" s="25"/>
      <c r="K55" s="84"/>
      <c r="L55" s="84"/>
    </row>
    <row r="56" spans="1:12" s="84" customFormat="1">
      <c r="A56" s="25">
        <v>8.4</v>
      </c>
      <c r="B56" s="25" t="s">
        <v>131</v>
      </c>
      <c r="C56" s="160">
        <v>1</v>
      </c>
      <c r="D56" s="160">
        <v>1</v>
      </c>
      <c r="E56" s="161">
        <v>2000000</v>
      </c>
      <c r="F56" s="28">
        <v>1900730</v>
      </c>
      <c r="G56" s="28">
        <f t="shared" si="3"/>
        <v>95.036500000000004</v>
      </c>
      <c r="H56" s="28">
        <f t="shared" si="4"/>
        <v>99270</v>
      </c>
      <c r="I56" s="28">
        <f t="shared" si="5"/>
        <v>4.9634999999999998</v>
      </c>
      <c r="J56" s="25"/>
    </row>
    <row r="57" spans="1:12" s="85" customFormat="1">
      <c r="A57" s="25">
        <v>8.5</v>
      </c>
      <c r="B57" s="25" t="s">
        <v>35</v>
      </c>
      <c r="C57" s="160">
        <v>5</v>
      </c>
      <c r="D57" s="160">
        <v>5</v>
      </c>
      <c r="E57" s="161">
        <v>726050</v>
      </c>
      <c r="F57" s="28">
        <v>672592</v>
      </c>
      <c r="G57" s="28">
        <f t="shared" si="3"/>
        <v>92.637146202052193</v>
      </c>
      <c r="H57" s="28">
        <f t="shared" si="4"/>
        <v>53458</v>
      </c>
      <c r="I57" s="28">
        <f t="shared" si="5"/>
        <v>7.3628537979477997</v>
      </c>
      <c r="J57" s="25"/>
      <c r="K57" s="84"/>
      <c r="L57" s="84"/>
    </row>
    <row r="58" spans="1:12" s="85" customFormat="1">
      <c r="A58" s="25">
        <v>8.6</v>
      </c>
      <c r="B58" s="25" t="s">
        <v>65</v>
      </c>
      <c r="C58" s="160">
        <v>8</v>
      </c>
      <c r="D58" s="160">
        <v>7</v>
      </c>
      <c r="E58" s="161">
        <v>673548</v>
      </c>
      <c r="F58" s="28">
        <v>556696.5</v>
      </c>
      <c r="G58" s="28">
        <f t="shared" si="3"/>
        <v>82.651347788130906</v>
      </c>
      <c r="H58" s="28">
        <f t="shared" si="4"/>
        <v>116851.5</v>
      </c>
      <c r="I58" s="28">
        <f t="shared" si="5"/>
        <v>17.348652211869087</v>
      </c>
      <c r="J58" s="25"/>
    </row>
    <row r="59" spans="1:12" s="84" customFormat="1">
      <c r="A59" s="163">
        <v>8.6999999999999993</v>
      </c>
      <c r="B59" s="163" t="s">
        <v>108</v>
      </c>
      <c r="C59" s="164">
        <v>1</v>
      </c>
      <c r="D59" s="164">
        <v>1</v>
      </c>
      <c r="E59" s="165">
        <v>135000</v>
      </c>
      <c r="F59" s="166">
        <v>26000</v>
      </c>
      <c r="G59" s="166">
        <f t="shared" si="3"/>
        <v>19.25925925925926</v>
      </c>
      <c r="H59" s="166">
        <f t="shared" si="4"/>
        <v>109000</v>
      </c>
      <c r="I59" s="166">
        <f t="shared" si="5"/>
        <v>80.740740740740748</v>
      </c>
      <c r="J59" s="163"/>
      <c r="K59" s="81"/>
      <c r="L59" s="81"/>
    </row>
    <row r="60" spans="1:12" s="64" customFormat="1">
      <c r="A60" s="115">
        <v>9</v>
      </c>
      <c r="B60" s="114" t="s">
        <v>19</v>
      </c>
      <c r="C60" s="115">
        <v>37</v>
      </c>
      <c r="D60" s="115">
        <v>35</v>
      </c>
      <c r="E60" s="116">
        <v>4602700</v>
      </c>
      <c r="F60" s="117">
        <v>4118203.35</v>
      </c>
      <c r="G60" s="117">
        <f t="shared" si="3"/>
        <v>89.473642644534735</v>
      </c>
      <c r="H60" s="117">
        <f t="shared" si="4"/>
        <v>484496.64999999991</v>
      </c>
      <c r="I60" s="117">
        <f t="shared" si="5"/>
        <v>10.526357355465269</v>
      </c>
      <c r="J60" s="114"/>
    </row>
    <row r="61" spans="1:12" s="82" customFormat="1">
      <c r="A61" s="156">
        <v>9.1</v>
      </c>
      <c r="B61" s="156" t="s">
        <v>80</v>
      </c>
      <c r="C61" s="157">
        <v>1</v>
      </c>
      <c r="D61" s="157">
        <v>1</v>
      </c>
      <c r="E61" s="158">
        <v>25660</v>
      </c>
      <c r="F61" s="159">
        <v>25660</v>
      </c>
      <c r="G61" s="159">
        <f t="shared" si="3"/>
        <v>100</v>
      </c>
      <c r="H61" s="159">
        <f t="shared" si="4"/>
        <v>0</v>
      </c>
      <c r="I61" s="159">
        <f t="shared" si="5"/>
        <v>0</v>
      </c>
      <c r="J61" s="156"/>
    </row>
    <row r="62" spans="1:12" s="87" customFormat="1">
      <c r="A62" s="25">
        <v>9.1999999999999993</v>
      </c>
      <c r="B62" s="25" t="s">
        <v>81</v>
      </c>
      <c r="C62" s="160">
        <v>1</v>
      </c>
      <c r="D62" s="160">
        <v>1</v>
      </c>
      <c r="E62" s="161">
        <v>302826</v>
      </c>
      <c r="F62" s="28">
        <v>302825.90000000002</v>
      </c>
      <c r="G62" s="28">
        <f t="shared" si="3"/>
        <v>99.999966977736406</v>
      </c>
      <c r="H62" s="28">
        <f t="shared" si="4"/>
        <v>9.9999999976716936E-2</v>
      </c>
      <c r="I62" s="28">
        <f t="shared" si="5"/>
        <v>3.3022263602437353E-5</v>
      </c>
      <c r="J62" s="25"/>
      <c r="K62" s="119"/>
      <c r="L62" s="119"/>
    </row>
    <row r="63" spans="1:12" s="81" customFormat="1">
      <c r="A63" s="25">
        <v>9.3000000000000007</v>
      </c>
      <c r="B63" s="25" t="s">
        <v>82</v>
      </c>
      <c r="C63" s="160">
        <v>2</v>
      </c>
      <c r="D63" s="160">
        <v>2</v>
      </c>
      <c r="E63" s="161">
        <v>759346</v>
      </c>
      <c r="F63" s="28">
        <v>759345.4</v>
      </c>
      <c r="G63" s="28">
        <f t="shared" si="3"/>
        <v>99.999920984636773</v>
      </c>
      <c r="H63" s="28">
        <f t="shared" si="4"/>
        <v>0.59999999997671694</v>
      </c>
      <c r="I63" s="28">
        <f t="shared" si="5"/>
        <v>7.90153632173893E-5</v>
      </c>
      <c r="J63" s="25"/>
      <c r="K63" s="84"/>
      <c r="L63" s="84"/>
    </row>
    <row r="64" spans="1:12" s="84" customFormat="1">
      <c r="A64" s="25">
        <v>9.4</v>
      </c>
      <c r="B64" s="25" t="s">
        <v>79</v>
      </c>
      <c r="C64" s="160">
        <v>1</v>
      </c>
      <c r="D64" s="160">
        <v>1</v>
      </c>
      <c r="E64" s="161">
        <v>255980</v>
      </c>
      <c r="F64" s="28">
        <v>255959.85</v>
      </c>
      <c r="G64" s="28">
        <f t="shared" si="3"/>
        <v>99.992128291272749</v>
      </c>
      <c r="H64" s="28">
        <f t="shared" si="4"/>
        <v>20.149999999994179</v>
      </c>
      <c r="I64" s="28">
        <f t="shared" si="5"/>
        <v>7.8717087272420425E-3</v>
      </c>
      <c r="J64" s="25"/>
      <c r="K64" s="85"/>
      <c r="L64" s="85"/>
    </row>
    <row r="65" spans="1:12" s="82" customFormat="1">
      <c r="A65" s="25">
        <v>9.5</v>
      </c>
      <c r="B65" s="25" t="s">
        <v>35</v>
      </c>
      <c r="C65" s="160">
        <v>28</v>
      </c>
      <c r="D65" s="160">
        <v>26</v>
      </c>
      <c r="E65" s="161">
        <v>2531600</v>
      </c>
      <c r="F65" s="28">
        <v>2291398.9</v>
      </c>
      <c r="G65" s="28">
        <f t="shared" si="3"/>
        <v>90.511885763943752</v>
      </c>
      <c r="H65" s="28">
        <f t="shared" si="4"/>
        <v>240201.10000000009</v>
      </c>
      <c r="I65" s="28">
        <f t="shared" si="5"/>
        <v>9.4881142360562514</v>
      </c>
      <c r="J65" s="25"/>
    </row>
    <row r="66" spans="1:12" s="84" customFormat="1">
      <c r="A66" s="25">
        <v>9.6</v>
      </c>
      <c r="B66" s="25" t="s">
        <v>83</v>
      </c>
      <c r="C66" s="160">
        <v>2</v>
      </c>
      <c r="D66" s="160">
        <v>2</v>
      </c>
      <c r="E66" s="161">
        <v>403210</v>
      </c>
      <c r="F66" s="28">
        <v>322727.3</v>
      </c>
      <c r="G66" s="28">
        <f t="shared" si="3"/>
        <v>80.039507948711588</v>
      </c>
      <c r="H66" s="28">
        <f t="shared" si="4"/>
        <v>80482.700000000012</v>
      </c>
      <c r="I66" s="28">
        <f t="shared" si="5"/>
        <v>19.960492051288412</v>
      </c>
      <c r="J66" s="25"/>
    </row>
    <row r="67" spans="1:12" s="85" customFormat="1">
      <c r="A67" s="163">
        <v>9.6999999999999993</v>
      </c>
      <c r="B67" s="163" t="s">
        <v>111</v>
      </c>
      <c r="C67" s="164">
        <v>2</v>
      </c>
      <c r="D67" s="164">
        <v>2</v>
      </c>
      <c r="E67" s="165">
        <v>324078</v>
      </c>
      <c r="F67" s="166">
        <v>160286</v>
      </c>
      <c r="G67" s="166">
        <f t="shared" si="3"/>
        <v>49.459080838563558</v>
      </c>
      <c r="H67" s="166">
        <f t="shared" si="4"/>
        <v>163792</v>
      </c>
      <c r="I67" s="166">
        <f t="shared" si="5"/>
        <v>50.540919161436442</v>
      </c>
      <c r="J67" s="163"/>
    </row>
    <row r="68" spans="1:12" s="84" customFormat="1">
      <c r="A68" s="115">
        <v>10</v>
      </c>
      <c r="B68" s="114" t="s">
        <v>20</v>
      </c>
      <c r="C68" s="115">
        <v>39</v>
      </c>
      <c r="D68" s="115">
        <v>26</v>
      </c>
      <c r="E68" s="116">
        <v>17109000</v>
      </c>
      <c r="F68" s="117">
        <v>15230566.449999999</v>
      </c>
      <c r="G68" s="117">
        <f t="shared" si="3"/>
        <v>89.020787012683385</v>
      </c>
      <c r="H68" s="117">
        <f t="shared" si="4"/>
        <v>1878433.5500000007</v>
      </c>
      <c r="I68" s="117">
        <f t="shared" si="5"/>
        <v>10.97921298731662</v>
      </c>
      <c r="J68" s="114"/>
    </row>
    <row r="69" spans="1:12" s="84" customFormat="1">
      <c r="A69" s="156">
        <v>10.1</v>
      </c>
      <c r="B69" s="156" t="s">
        <v>126</v>
      </c>
      <c r="C69" s="157">
        <v>1</v>
      </c>
      <c r="D69" s="157">
        <v>1</v>
      </c>
      <c r="E69" s="158">
        <v>100835</v>
      </c>
      <c r="F69" s="159">
        <v>100835</v>
      </c>
      <c r="G69" s="159">
        <f t="shared" si="3"/>
        <v>100</v>
      </c>
      <c r="H69" s="159">
        <f t="shared" si="4"/>
        <v>0</v>
      </c>
      <c r="I69" s="159">
        <f t="shared" si="5"/>
        <v>0</v>
      </c>
      <c r="J69" s="156"/>
      <c r="K69" s="85"/>
      <c r="L69" s="85"/>
    </row>
    <row r="70" spans="1:12" s="85" customFormat="1">
      <c r="A70" s="25">
        <v>10.199999999999999</v>
      </c>
      <c r="B70" s="25" t="s">
        <v>64</v>
      </c>
      <c r="C70" s="160">
        <v>1</v>
      </c>
      <c r="D70" s="160">
        <v>1</v>
      </c>
      <c r="E70" s="161">
        <v>56105</v>
      </c>
      <c r="F70" s="28">
        <v>56105</v>
      </c>
      <c r="G70" s="28">
        <f t="shared" si="3"/>
        <v>100</v>
      </c>
      <c r="H70" s="28">
        <f t="shared" si="4"/>
        <v>0</v>
      </c>
      <c r="I70" s="28">
        <f t="shared" si="5"/>
        <v>0</v>
      </c>
      <c r="J70" s="25"/>
      <c r="K70" s="84"/>
      <c r="L70" s="84"/>
    </row>
    <row r="71" spans="1:12" s="84" customFormat="1">
      <c r="A71" s="25">
        <v>10.3</v>
      </c>
      <c r="B71" s="25" t="s">
        <v>62</v>
      </c>
      <c r="C71" s="160">
        <v>3</v>
      </c>
      <c r="D71" s="160">
        <v>3</v>
      </c>
      <c r="E71" s="161">
        <v>423535</v>
      </c>
      <c r="F71" s="28">
        <v>423495</v>
      </c>
      <c r="G71" s="28">
        <f t="shared" ref="G71:G86" si="6">F71*100/E71</f>
        <v>99.990555680168114</v>
      </c>
      <c r="H71" s="28">
        <f t="shared" ref="H71:H86" si="7">E71-F71</f>
        <v>40</v>
      </c>
      <c r="I71" s="28">
        <f t="shared" ref="I71:I86" si="8">H71*100/E71</f>
        <v>9.4443198318911077E-3</v>
      </c>
      <c r="J71" s="25"/>
      <c r="K71" s="81"/>
      <c r="L71" s="81"/>
    </row>
    <row r="72" spans="1:12" s="84" customFormat="1">
      <c r="A72" s="25">
        <v>10.4</v>
      </c>
      <c r="B72" s="25" t="s">
        <v>61</v>
      </c>
      <c r="C72" s="160">
        <v>2</v>
      </c>
      <c r="D72" s="160">
        <v>1</v>
      </c>
      <c r="E72" s="161">
        <v>446894</v>
      </c>
      <c r="F72" s="28">
        <v>446579.4</v>
      </c>
      <c r="G72" s="28">
        <f t="shared" si="6"/>
        <v>99.929602993103515</v>
      </c>
      <c r="H72" s="28">
        <f t="shared" si="7"/>
        <v>314.59999999997672</v>
      </c>
      <c r="I72" s="28">
        <f t="shared" si="8"/>
        <v>7.0397006896484787E-2</v>
      </c>
      <c r="J72" s="25"/>
      <c r="K72" s="85"/>
      <c r="L72" s="85"/>
    </row>
    <row r="73" spans="1:12" s="84" customFormat="1">
      <c r="A73" s="25">
        <v>10.5</v>
      </c>
      <c r="B73" s="25" t="s">
        <v>63</v>
      </c>
      <c r="C73" s="160">
        <v>3</v>
      </c>
      <c r="D73" s="160">
        <v>3</v>
      </c>
      <c r="E73" s="161">
        <v>414274</v>
      </c>
      <c r="F73" s="28">
        <v>413691.05</v>
      </c>
      <c r="G73" s="28">
        <f t="shared" si="6"/>
        <v>99.859283952166919</v>
      </c>
      <c r="H73" s="28">
        <f t="shared" si="7"/>
        <v>582.95000000001164</v>
      </c>
      <c r="I73" s="28">
        <f t="shared" si="8"/>
        <v>0.14071604783307948</v>
      </c>
      <c r="J73" s="25"/>
    </row>
    <row r="74" spans="1:12" s="85" customFormat="1">
      <c r="A74" s="163">
        <v>10.6</v>
      </c>
      <c r="B74" s="163" t="s">
        <v>35</v>
      </c>
      <c r="C74" s="164">
        <v>29</v>
      </c>
      <c r="D74" s="164">
        <v>17</v>
      </c>
      <c r="E74" s="165">
        <v>15667357</v>
      </c>
      <c r="F74" s="166">
        <v>13789861</v>
      </c>
      <c r="G74" s="166">
        <f t="shared" si="6"/>
        <v>88.016511017142207</v>
      </c>
      <c r="H74" s="166">
        <f t="shared" si="7"/>
        <v>1877496</v>
      </c>
      <c r="I74" s="166">
        <f t="shared" si="8"/>
        <v>11.983488982857798</v>
      </c>
      <c r="J74" s="163"/>
      <c r="K74" s="84"/>
      <c r="L74" s="84"/>
    </row>
    <row r="75" spans="1:12" s="84" customFormat="1">
      <c r="A75" s="115">
        <v>11</v>
      </c>
      <c r="B75" s="114" t="s">
        <v>24</v>
      </c>
      <c r="C75" s="115">
        <v>78</v>
      </c>
      <c r="D75" s="115">
        <v>69</v>
      </c>
      <c r="E75" s="116">
        <v>12317350</v>
      </c>
      <c r="F75" s="117">
        <v>10805945.15</v>
      </c>
      <c r="G75" s="117">
        <f t="shared" si="6"/>
        <v>87.72946412986559</v>
      </c>
      <c r="H75" s="117">
        <f t="shared" si="7"/>
        <v>1511404.8499999996</v>
      </c>
      <c r="I75" s="117">
        <f t="shared" si="8"/>
        <v>12.270535870134401</v>
      </c>
      <c r="J75" s="114"/>
    </row>
    <row r="76" spans="1:12" s="84" customFormat="1">
      <c r="A76" s="156">
        <v>11.1</v>
      </c>
      <c r="B76" s="156" t="s">
        <v>89</v>
      </c>
      <c r="C76" s="157">
        <v>4</v>
      </c>
      <c r="D76" s="157">
        <v>4</v>
      </c>
      <c r="E76" s="158">
        <v>286000</v>
      </c>
      <c r="F76" s="159">
        <v>286000</v>
      </c>
      <c r="G76" s="159">
        <f t="shared" si="6"/>
        <v>100</v>
      </c>
      <c r="H76" s="159">
        <f t="shared" si="7"/>
        <v>0</v>
      </c>
      <c r="I76" s="159">
        <f t="shared" si="8"/>
        <v>0</v>
      </c>
      <c r="J76" s="156"/>
    </row>
    <row r="77" spans="1:12" s="85" customFormat="1">
      <c r="A77" s="25">
        <v>11.2</v>
      </c>
      <c r="B77" s="25" t="s">
        <v>87</v>
      </c>
      <c r="C77" s="160">
        <v>1</v>
      </c>
      <c r="D77" s="160">
        <v>1</v>
      </c>
      <c r="E77" s="161">
        <v>350600</v>
      </c>
      <c r="F77" s="28">
        <v>350600</v>
      </c>
      <c r="G77" s="28">
        <f t="shared" si="6"/>
        <v>100</v>
      </c>
      <c r="H77" s="28">
        <f t="shared" si="7"/>
        <v>0</v>
      </c>
      <c r="I77" s="28">
        <f t="shared" si="8"/>
        <v>0</v>
      </c>
      <c r="J77" s="25"/>
    </row>
    <row r="78" spans="1:12" s="84" customFormat="1">
      <c r="A78" s="25">
        <v>11.3</v>
      </c>
      <c r="B78" s="25" t="s">
        <v>84</v>
      </c>
      <c r="C78" s="160">
        <v>5</v>
      </c>
      <c r="D78" s="160">
        <v>5</v>
      </c>
      <c r="E78" s="161">
        <v>1709000</v>
      </c>
      <c r="F78" s="28">
        <v>1709000</v>
      </c>
      <c r="G78" s="28">
        <f t="shared" si="6"/>
        <v>100</v>
      </c>
      <c r="H78" s="28">
        <f t="shared" si="7"/>
        <v>0</v>
      </c>
      <c r="I78" s="28">
        <f t="shared" si="8"/>
        <v>0</v>
      </c>
      <c r="J78" s="25"/>
      <c r="K78" s="81"/>
      <c r="L78" s="81"/>
    </row>
    <row r="79" spans="1:12" s="84" customFormat="1">
      <c r="A79" s="25">
        <v>11.4</v>
      </c>
      <c r="B79" s="25" t="s">
        <v>86</v>
      </c>
      <c r="C79" s="160">
        <v>1</v>
      </c>
      <c r="D79" s="160">
        <v>1</v>
      </c>
      <c r="E79" s="161">
        <v>900000</v>
      </c>
      <c r="F79" s="28">
        <v>899999.39</v>
      </c>
      <c r="G79" s="28">
        <f t="shared" si="6"/>
        <v>99.999932222222228</v>
      </c>
      <c r="H79" s="28">
        <f t="shared" si="7"/>
        <v>0.60999999998603016</v>
      </c>
      <c r="I79" s="28">
        <f t="shared" si="8"/>
        <v>6.7777777776225571E-5</v>
      </c>
      <c r="J79" s="25"/>
    </row>
    <row r="80" spans="1:12" s="85" customFormat="1">
      <c r="A80" s="25">
        <v>11.5</v>
      </c>
      <c r="B80" s="25" t="s">
        <v>128</v>
      </c>
      <c r="C80" s="160">
        <v>1</v>
      </c>
      <c r="D80" s="160">
        <v>1</v>
      </c>
      <c r="E80" s="161">
        <v>5400</v>
      </c>
      <c r="F80" s="28">
        <v>5399.25</v>
      </c>
      <c r="G80" s="28">
        <f t="shared" si="6"/>
        <v>99.986111111111114</v>
      </c>
      <c r="H80" s="28">
        <f t="shared" si="7"/>
        <v>0.75</v>
      </c>
      <c r="I80" s="28">
        <f t="shared" si="8"/>
        <v>1.3888888888888888E-2</v>
      </c>
      <c r="J80" s="25"/>
      <c r="K80" s="84"/>
      <c r="L80" s="84"/>
    </row>
    <row r="81" spans="1:12" s="85" customFormat="1">
      <c r="A81" s="25">
        <v>11.6</v>
      </c>
      <c r="B81" s="25" t="s">
        <v>85</v>
      </c>
      <c r="C81" s="160">
        <v>5</v>
      </c>
      <c r="D81" s="160">
        <v>5</v>
      </c>
      <c r="E81" s="161">
        <v>2955500</v>
      </c>
      <c r="F81" s="28">
        <v>2954349.13</v>
      </c>
      <c r="G81" s="28">
        <f t="shared" si="6"/>
        <v>99.961060057519873</v>
      </c>
      <c r="H81" s="28">
        <f t="shared" si="7"/>
        <v>1150.8700000001118</v>
      </c>
      <c r="I81" s="28">
        <f t="shared" si="8"/>
        <v>3.893994248012559E-2</v>
      </c>
      <c r="J81" s="25"/>
      <c r="K81" s="84"/>
      <c r="L81" s="84"/>
    </row>
    <row r="82" spans="1:12" s="85" customFormat="1">
      <c r="A82" s="25">
        <v>11.7</v>
      </c>
      <c r="B82" s="25" t="s">
        <v>90</v>
      </c>
      <c r="C82" s="160">
        <v>2</v>
      </c>
      <c r="D82" s="160">
        <v>2</v>
      </c>
      <c r="E82" s="161">
        <v>265200</v>
      </c>
      <c r="F82" s="28">
        <v>255450</v>
      </c>
      <c r="G82" s="28">
        <f t="shared" si="6"/>
        <v>96.32352941176471</v>
      </c>
      <c r="H82" s="28">
        <f t="shared" si="7"/>
        <v>9750</v>
      </c>
      <c r="I82" s="28">
        <f t="shared" si="8"/>
        <v>3.6764705882352939</v>
      </c>
      <c r="J82" s="25"/>
      <c r="K82" s="81"/>
      <c r="L82" s="81"/>
    </row>
    <row r="83" spans="1:12" s="84" customFormat="1">
      <c r="A83" s="25">
        <v>11.8</v>
      </c>
      <c r="B83" s="25" t="s">
        <v>35</v>
      </c>
      <c r="C83" s="160">
        <v>42</v>
      </c>
      <c r="D83" s="160">
        <v>36</v>
      </c>
      <c r="E83" s="161">
        <v>3806950</v>
      </c>
      <c r="F83" s="28">
        <v>3094443.25</v>
      </c>
      <c r="G83" s="28">
        <f t="shared" si="6"/>
        <v>81.284052850707255</v>
      </c>
      <c r="H83" s="28">
        <f t="shared" si="7"/>
        <v>712506.75</v>
      </c>
      <c r="I83" s="28">
        <f t="shared" si="8"/>
        <v>18.715947149292742</v>
      </c>
      <c r="J83" s="25"/>
      <c r="K83" s="85"/>
      <c r="L83" s="85"/>
    </row>
    <row r="84" spans="1:12" s="85" customFormat="1">
      <c r="A84" s="25">
        <v>11.9</v>
      </c>
      <c r="B84" s="25" t="s">
        <v>88</v>
      </c>
      <c r="C84" s="160">
        <v>7</v>
      </c>
      <c r="D84" s="160">
        <v>6</v>
      </c>
      <c r="E84" s="161">
        <v>974700</v>
      </c>
      <c r="F84" s="28">
        <v>770252.5</v>
      </c>
      <c r="G84" s="28">
        <f t="shared" si="6"/>
        <v>79.024571663075818</v>
      </c>
      <c r="H84" s="28">
        <f t="shared" si="7"/>
        <v>204447.5</v>
      </c>
      <c r="I84" s="28">
        <f t="shared" si="8"/>
        <v>20.975428336924182</v>
      </c>
      <c r="J84" s="25"/>
      <c r="K84" s="84"/>
      <c r="L84" s="84"/>
    </row>
    <row r="85" spans="1:12" s="85" customFormat="1">
      <c r="A85" s="162">
        <v>11.1</v>
      </c>
      <c r="B85" s="25" t="s">
        <v>67</v>
      </c>
      <c r="C85" s="160">
        <v>7</v>
      </c>
      <c r="D85" s="160">
        <v>6</v>
      </c>
      <c r="E85" s="161">
        <v>314000</v>
      </c>
      <c r="F85" s="28">
        <v>191551.63</v>
      </c>
      <c r="G85" s="28">
        <f t="shared" si="6"/>
        <v>61.003703821656053</v>
      </c>
      <c r="H85" s="28">
        <f t="shared" si="7"/>
        <v>122448.37</v>
      </c>
      <c r="I85" s="28">
        <f t="shared" si="8"/>
        <v>38.996296178343947</v>
      </c>
      <c r="J85" s="25"/>
    </row>
    <row r="86" spans="1:12" s="85" customFormat="1">
      <c r="A86" s="163">
        <v>11.12</v>
      </c>
      <c r="B86" s="163" t="s">
        <v>49</v>
      </c>
      <c r="C86" s="164">
        <v>3</v>
      </c>
      <c r="D86" s="164">
        <v>2</v>
      </c>
      <c r="E86" s="165">
        <v>750000</v>
      </c>
      <c r="F86" s="166">
        <v>288900</v>
      </c>
      <c r="G86" s="166">
        <f t="shared" si="6"/>
        <v>38.520000000000003</v>
      </c>
      <c r="H86" s="166">
        <f t="shared" si="7"/>
        <v>461100</v>
      </c>
      <c r="I86" s="166">
        <f t="shared" si="8"/>
        <v>61.48</v>
      </c>
      <c r="J86" s="163"/>
    </row>
    <row r="87" spans="1:12" s="84" customFormat="1">
      <c r="A87" s="115">
        <v>12</v>
      </c>
      <c r="B87" s="114" t="s">
        <v>28</v>
      </c>
      <c r="C87" s="115">
        <v>11</v>
      </c>
      <c r="D87" s="115">
        <v>11</v>
      </c>
      <c r="E87" s="116">
        <v>2137150</v>
      </c>
      <c r="F87" s="117">
        <v>1632829.8</v>
      </c>
      <c r="G87" s="117">
        <f t="shared" ref="G87" si="9">F87*100/E87</f>
        <v>76.402208548768215</v>
      </c>
      <c r="H87" s="117">
        <f t="shared" ref="H87" si="10">E87-F87</f>
        <v>504320.19999999995</v>
      </c>
      <c r="I87" s="117">
        <f t="shared" ref="I87" si="11">H87*100/E87</f>
        <v>23.597791451231778</v>
      </c>
      <c r="J87" s="114"/>
    </row>
    <row r="88" spans="1:12" s="85" customFormat="1">
      <c r="A88" s="156">
        <v>12.1</v>
      </c>
      <c r="B88" s="156" t="s">
        <v>49</v>
      </c>
      <c r="C88" s="157">
        <v>7</v>
      </c>
      <c r="D88" s="157">
        <v>7</v>
      </c>
      <c r="E88" s="158">
        <v>1610150</v>
      </c>
      <c r="F88" s="159">
        <v>1286983.8</v>
      </c>
      <c r="G88" s="159">
        <f>F88*100/E88</f>
        <v>79.929435145793875</v>
      </c>
      <c r="H88" s="159">
        <f>E88-F88</f>
        <v>323166.19999999995</v>
      </c>
      <c r="I88" s="159">
        <f>H88*100/E88</f>
        <v>20.070564854206129</v>
      </c>
      <c r="J88" s="156"/>
      <c r="K88" s="84"/>
      <c r="L88" s="84"/>
    </row>
    <row r="89" spans="1:12" s="85" customFormat="1">
      <c r="A89" s="163">
        <v>12.2</v>
      </c>
      <c r="B89" s="163" t="s">
        <v>35</v>
      </c>
      <c r="C89" s="164">
        <v>4</v>
      </c>
      <c r="D89" s="164">
        <v>4</v>
      </c>
      <c r="E89" s="165">
        <v>527000</v>
      </c>
      <c r="F89" s="166">
        <v>345846</v>
      </c>
      <c r="G89" s="166">
        <f>F89*100/E89</f>
        <v>65.625426944971537</v>
      </c>
      <c r="H89" s="166">
        <f>E89-F89</f>
        <v>181154</v>
      </c>
      <c r="I89" s="166">
        <f>H89*100/E89</f>
        <v>34.374573055028463</v>
      </c>
      <c r="J89" s="163"/>
      <c r="K89" s="84"/>
      <c r="L89" s="84"/>
    </row>
    <row r="90" spans="1:12" s="84" customFormat="1">
      <c r="A90" s="115">
        <v>13</v>
      </c>
      <c r="B90" s="114" t="s">
        <v>15</v>
      </c>
      <c r="C90" s="115">
        <v>59</v>
      </c>
      <c r="D90" s="115">
        <v>31</v>
      </c>
      <c r="E90" s="116">
        <v>490566872</v>
      </c>
      <c r="F90" s="117">
        <f>SUM(F91:F101)</f>
        <v>391789778.94</v>
      </c>
      <c r="G90" s="117">
        <f t="shared" ref="G90:G102" si="12">F90*100/E90</f>
        <v>79.864703734009993</v>
      </c>
      <c r="H90" s="117">
        <f t="shared" ref="H90:H102" si="13">E90-F90</f>
        <v>98777093.060000002</v>
      </c>
      <c r="I90" s="117">
        <f t="shared" ref="I90:I102" si="14">H90*100/E90</f>
        <v>20.135296265990011</v>
      </c>
      <c r="J90" s="114"/>
    </row>
    <row r="91" spans="1:12" s="86" customFormat="1">
      <c r="A91" s="156">
        <v>13.1</v>
      </c>
      <c r="B91" s="156" t="s">
        <v>104</v>
      </c>
      <c r="C91" s="157">
        <v>3</v>
      </c>
      <c r="D91" s="157">
        <v>2</v>
      </c>
      <c r="E91" s="158">
        <v>306958691</v>
      </c>
      <c r="F91" s="159">
        <f>250995823.01+20432099.33</f>
        <v>271427922.33999997</v>
      </c>
      <c r="G91" s="159">
        <f>F91*100/E91</f>
        <v>88.424902209398581</v>
      </c>
      <c r="H91" s="159">
        <f>E91-F91</f>
        <v>35530768.660000026</v>
      </c>
      <c r="I91" s="159">
        <f>H91*100/E91</f>
        <v>11.575097790601417</v>
      </c>
      <c r="J91" s="156"/>
    </row>
    <row r="92" spans="1:12" s="84" customFormat="1">
      <c r="A92" s="25">
        <v>13.2</v>
      </c>
      <c r="B92" s="25" t="s">
        <v>55</v>
      </c>
      <c r="C92" s="160">
        <v>1</v>
      </c>
      <c r="D92" s="160">
        <v>1</v>
      </c>
      <c r="E92" s="161">
        <v>150000</v>
      </c>
      <c r="F92" s="28">
        <v>125000</v>
      </c>
      <c r="G92" s="28">
        <f t="shared" ref="G92:G101" si="15">F92*100/E92</f>
        <v>83.333333333333329</v>
      </c>
      <c r="H92" s="28">
        <f t="shared" ref="H92:H101" si="16">E92-F92</f>
        <v>25000</v>
      </c>
      <c r="I92" s="28">
        <f t="shared" ref="I92:I101" si="17">H92*100/E92</f>
        <v>16.666666666666668</v>
      </c>
      <c r="J92" s="25"/>
    </row>
    <row r="93" spans="1:12" s="80" customFormat="1">
      <c r="A93" s="25">
        <v>13.3</v>
      </c>
      <c r="B93" s="25" t="s">
        <v>36</v>
      </c>
      <c r="C93" s="160">
        <v>1</v>
      </c>
      <c r="D93" s="160">
        <v>1</v>
      </c>
      <c r="E93" s="161">
        <v>589000</v>
      </c>
      <c r="F93" s="28">
        <v>488525.5</v>
      </c>
      <c r="G93" s="28">
        <f t="shared" si="15"/>
        <v>82.941511035653647</v>
      </c>
      <c r="H93" s="28">
        <f t="shared" si="16"/>
        <v>100474.5</v>
      </c>
      <c r="I93" s="28">
        <f t="shared" si="17"/>
        <v>17.058488964346349</v>
      </c>
      <c r="J93" s="25"/>
    </row>
    <row r="94" spans="1:12" s="84" customFormat="1">
      <c r="A94" s="25">
        <v>13.4</v>
      </c>
      <c r="B94" s="25" t="s">
        <v>53</v>
      </c>
      <c r="C94" s="160">
        <v>6</v>
      </c>
      <c r="D94" s="160">
        <v>6</v>
      </c>
      <c r="E94" s="161">
        <v>600000</v>
      </c>
      <c r="F94" s="28">
        <v>453980</v>
      </c>
      <c r="G94" s="28">
        <f t="shared" si="15"/>
        <v>75.663333333333327</v>
      </c>
      <c r="H94" s="28">
        <f t="shared" si="16"/>
        <v>146020</v>
      </c>
      <c r="I94" s="28">
        <f t="shared" si="17"/>
        <v>24.336666666666666</v>
      </c>
      <c r="J94" s="25"/>
    </row>
    <row r="95" spans="1:12" s="84" customFormat="1">
      <c r="A95" s="25">
        <v>13.5</v>
      </c>
      <c r="B95" s="25" t="s">
        <v>57</v>
      </c>
      <c r="C95" s="160">
        <v>13</v>
      </c>
      <c r="D95" s="160">
        <v>12</v>
      </c>
      <c r="E95" s="161">
        <v>174717109</v>
      </c>
      <c r="F95" s="28">
        <v>118775145</v>
      </c>
      <c r="G95" s="28">
        <f t="shared" si="15"/>
        <v>67.981404728943858</v>
      </c>
      <c r="H95" s="28">
        <f t="shared" si="16"/>
        <v>55941964</v>
      </c>
      <c r="I95" s="28">
        <f t="shared" si="17"/>
        <v>32.018595271056142</v>
      </c>
      <c r="J95" s="25"/>
      <c r="K95" s="85"/>
      <c r="L95" s="85"/>
    </row>
    <row r="96" spans="1:12" s="85" customFormat="1">
      <c r="A96" s="25">
        <v>13.6</v>
      </c>
      <c r="B96" s="25" t="s">
        <v>56</v>
      </c>
      <c r="C96" s="160">
        <v>1</v>
      </c>
      <c r="D96" s="160">
        <v>1</v>
      </c>
      <c r="E96" s="161">
        <v>75600</v>
      </c>
      <c r="F96" s="28">
        <v>36000</v>
      </c>
      <c r="G96" s="28">
        <f t="shared" si="15"/>
        <v>47.61904761904762</v>
      </c>
      <c r="H96" s="28">
        <f t="shared" si="16"/>
        <v>39600</v>
      </c>
      <c r="I96" s="28">
        <f t="shared" si="17"/>
        <v>52.38095238095238</v>
      </c>
      <c r="J96" s="25"/>
      <c r="K96" s="81"/>
      <c r="L96" s="81"/>
    </row>
    <row r="97" spans="1:12" s="84" customFormat="1">
      <c r="A97" s="25">
        <v>13.7</v>
      </c>
      <c r="B97" s="25" t="s">
        <v>102</v>
      </c>
      <c r="C97" s="160">
        <v>1</v>
      </c>
      <c r="D97" s="160">
        <v>1</v>
      </c>
      <c r="E97" s="161">
        <v>80000</v>
      </c>
      <c r="F97" s="28">
        <v>31466</v>
      </c>
      <c r="G97" s="28">
        <f t="shared" si="15"/>
        <v>39.332500000000003</v>
      </c>
      <c r="H97" s="28">
        <f t="shared" si="16"/>
        <v>48534</v>
      </c>
      <c r="I97" s="28">
        <f t="shared" si="17"/>
        <v>60.667499999999997</v>
      </c>
      <c r="J97" s="25"/>
    </row>
    <row r="98" spans="1:12" s="84" customFormat="1">
      <c r="A98" s="25">
        <v>13.8</v>
      </c>
      <c r="B98" s="25" t="s">
        <v>54</v>
      </c>
      <c r="C98" s="160">
        <v>6</v>
      </c>
      <c r="D98" s="160">
        <v>3</v>
      </c>
      <c r="E98" s="161">
        <v>701850</v>
      </c>
      <c r="F98" s="28">
        <v>125329.1</v>
      </c>
      <c r="G98" s="28">
        <f t="shared" si="15"/>
        <v>17.856963738690602</v>
      </c>
      <c r="H98" s="28">
        <f t="shared" si="16"/>
        <v>576520.9</v>
      </c>
      <c r="I98" s="28">
        <f t="shared" si="17"/>
        <v>82.143036261309391</v>
      </c>
      <c r="J98" s="25"/>
    </row>
    <row r="99" spans="1:12" s="81" customFormat="1">
      <c r="A99" s="25">
        <v>13.9</v>
      </c>
      <c r="B99" s="25" t="s">
        <v>35</v>
      </c>
      <c r="C99" s="160">
        <v>4</v>
      </c>
      <c r="D99" s="160">
        <v>1</v>
      </c>
      <c r="E99" s="161">
        <v>258950</v>
      </c>
      <c r="F99" s="28">
        <v>43360</v>
      </c>
      <c r="G99" s="28">
        <f t="shared" si="15"/>
        <v>16.74454527901139</v>
      </c>
      <c r="H99" s="28">
        <f t="shared" si="16"/>
        <v>215590</v>
      </c>
      <c r="I99" s="28">
        <f t="shared" si="17"/>
        <v>83.25545472098861</v>
      </c>
      <c r="J99" s="25"/>
      <c r="K99" s="84"/>
      <c r="L99" s="84"/>
    </row>
    <row r="100" spans="1:12" s="81" customFormat="1">
      <c r="A100" s="162">
        <v>13.1</v>
      </c>
      <c r="B100" s="25" t="s">
        <v>37</v>
      </c>
      <c r="C100" s="160">
        <v>20</v>
      </c>
      <c r="D100" s="160">
        <v>3</v>
      </c>
      <c r="E100" s="161">
        <v>6315872</v>
      </c>
      <c r="F100" s="28">
        <f>283051</f>
        <v>283051</v>
      </c>
      <c r="G100" s="28">
        <f t="shared" si="15"/>
        <v>4.48158227399162</v>
      </c>
      <c r="H100" s="28">
        <f t="shared" si="16"/>
        <v>6032821</v>
      </c>
      <c r="I100" s="28">
        <f t="shared" si="17"/>
        <v>95.51841772600838</v>
      </c>
      <c r="J100" s="25"/>
      <c r="K100" s="84"/>
      <c r="L100" s="84"/>
    </row>
    <row r="101" spans="1:12" s="84" customFormat="1">
      <c r="A101" s="163">
        <v>13.11</v>
      </c>
      <c r="B101" s="163" t="s">
        <v>58</v>
      </c>
      <c r="C101" s="164">
        <v>3</v>
      </c>
      <c r="D101" s="164">
        <v>0</v>
      </c>
      <c r="E101" s="165">
        <v>119800</v>
      </c>
      <c r="F101" s="166">
        <v>0</v>
      </c>
      <c r="G101" s="166">
        <f t="shared" si="15"/>
        <v>0</v>
      </c>
      <c r="H101" s="166">
        <f t="shared" si="16"/>
        <v>119800</v>
      </c>
      <c r="I101" s="166">
        <f t="shared" si="17"/>
        <v>100</v>
      </c>
      <c r="J101" s="163"/>
      <c r="K101" s="85"/>
      <c r="L101" s="85"/>
    </row>
    <row r="102" spans="1:12" s="84" customFormat="1">
      <c r="A102" s="115">
        <v>14</v>
      </c>
      <c r="B102" s="114" t="s">
        <v>16</v>
      </c>
      <c r="C102" s="115">
        <v>13</v>
      </c>
      <c r="D102" s="115">
        <v>7</v>
      </c>
      <c r="E102" s="116">
        <v>1128000</v>
      </c>
      <c r="F102" s="117">
        <v>233463</v>
      </c>
      <c r="G102" s="117">
        <f t="shared" si="12"/>
        <v>20.697074468085106</v>
      </c>
      <c r="H102" s="117">
        <f t="shared" si="13"/>
        <v>894537</v>
      </c>
      <c r="I102" s="117">
        <f t="shared" si="14"/>
        <v>79.302925531914894</v>
      </c>
      <c r="J102" s="114"/>
    </row>
    <row r="103" spans="1:12" s="85" customFormat="1">
      <c r="A103" s="156">
        <v>14.1</v>
      </c>
      <c r="B103" s="156" t="s">
        <v>77</v>
      </c>
      <c r="C103" s="157">
        <v>2</v>
      </c>
      <c r="D103" s="157">
        <v>1</v>
      </c>
      <c r="E103" s="158">
        <v>100900</v>
      </c>
      <c r="F103" s="159">
        <v>50175</v>
      </c>
      <c r="G103" s="159">
        <f>F103*100/E103</f>
        <v>49.727452923686819</v>
      </c>
      <c r="H103" s="159">
        <f>E103-F103</f>
        <v>50725</v>
      </c>
      <c r="I103" s="159">
        <f>H103*100/E103</f>
        <v>50.272547076313181</v>
      </c>
      <c r="J103" s="156"/>
    </row>
    <row r="104" spans="1:12" s="82" customFormat="1">
      <c r="A104" s="25">
        <v>14.2</v>
      </c>
      <c r="B104" s="25" t="s">
        <v>35</v>
      </c>
      <c r="C104" s="160">
        <v>4</v>
      </c>
      <c r="D104" s="160">
        <v>3</v>
      </c>
      <c r="E104" s="161">
        <v>345140</v>
      </c>
      <c r="F104" s="28">
        <v>66334</v>
      </c>
      <c r="G104" s="28">
        <f>F104*100/E104</f>
        <v>19.219447180854146</v>
      </c>
      <c r="H104" s="28">
        <f>E104-F104</f>
        <v>278806</v>
      </c>
      <c r="I104" s="28">
        <f>H104*100/E104</f>
        <v>80.780552819145854</v>
      </c>
      <c r="J104" s="25"/>
      <c r="K104" s="83"/>
      <c r="L104" s="83"/>
    </row>
    <row r="105" spans="1:12" s="81" customFormat="1">
      <c r="A105" s="163">
        <v>14.3</v>
      </c>
      <c r="B105" s="163" t="s">
        <v>76</v>
      </c>
      <c r="C105" s="164">
        <v>7</v>
      </c>
      <c r="D105" s="164">
        <v>3</v>
      </c>
      <c r="E105" s="165">
        <v>681960</v>
      </c>
      <c r="F105" s="166">
        <v>116954</v>
      </c>
      <c r="G105" s="166">
        <f>F105*100/E105</f>
        <v>17.149686198604023</v>
      </c>
      <c r="H105" s="166">
        <f>E105-F105</f>
        <v>565006</v>
      </c>
      <c r="I105" s="166">
        <f>H105*100/E105</f>
        <v>82.85031380139597</v>
      </c>
      <c r="J105" s="163"/>
      <c r="K105" s="85"/>
      <c r="L105" s="85"/>
    </row>
    <row r="106" spans="1:12" s="52" customFormat="1" ht="17.100000000000001" customHeight="1">
      <c r="A106" s="134" t="s">
        <v>29</v>
      </c>
      <c r="B106" s="135"/>
      <c r="C106" s="57">
        <f>SUM(C102,C90,C87,C75,C68,C60,C52,C49,C36,C32,C27,C25,C21,C7)</f>
        <v>445</v>
      </c>
      <c r="D106" s="57">
        <f>SUM(D102,D90,D87,D75,D68,D60,D52,D49,D36,D32,D27,D25,D21,D7)</f>
        <v>379</v>
      </c>
      <c r="E106" s="58">
        <f>SUM(E102,E90,E87,E75,E68,E60,E52,E49,E36,E32,E27,E25,E21,E7)</f>
        <v>563659700</v>
      </c>
      <c r="F106" s="58">
        <f>SUM(F102,F90,F87,F75,F68,F60,F52,F49,F36,F32,F27,F25,F21,F7)</f>
        <v>458805255.48000002</v>
      </c>
      <c r="G106" s="58">
        <f t="shared" ref="G106" si="18">F106*100/E106</f>
        <v>81.397562302218873</v>
      </c>
      <c r="H106" s="58">
        <f t="shared" ref="H106" si="19">E106-F106</f>
        <v>104854444.51999998</v>
      </c>
      <c r="I106" s="58">
        <f t="shared" ref="I106" si="20">H106*100/E106</f>
        <v>18.602437697781124</v>
      </c>
      <c r="J106" s="59"/>
    </row>
    <row r="107" spans="1:12" ht="17.100000000000001" customHeight="1">
      <c r="A107" s="122" t="s">
        <v>30</v>
      </c>
      <c r="B107" s="122"/>
      <c r="C107" s="122"/>
      <c r="D107" s="122"/>
      <c r="E107" s="122"/>
      <c r="F107" s="122"/>
      <c r="G107" s="122"/>
      <c r="H107" s="122"/>
      <c r="I107" s="122"/>
      <c r="J107" s="122"/>
    </row>
    <row r="108" spans="1:12">
      <c r="F108" s="54"/>
    </row>
    <row r="109" spans="1:12">
      <c r="E109" s="17">
        <v>563659700</v>
      </c>
    </row>
    <row r="110" spans="1:12">
      <c r="E110" s="17">
        <f>E106-E109</f>
        <v>0</v>
      </c>
    </row>
  </sheetData>
  <sortState ref="A28:L29">
    <sortCondition descending="1" ref="G104:G105"/>
  </sortState>
  <mergeCells count="10">
    <mergeCell ref="A107:J107"/>
    <mergeCell ref="A1:J1"/>
    <mergeCell ref="A2:J2"/>
    <mergeCell ref="A3:J3"/>
    <mergeCell ref="A4:A6"/>
    <mergeCell ref="B4:B6"/>
    <mergeCell ref="C4:C6"/>
    <mergeCell ref="H4:H6"/>
    <mergeCell ref="J4:J6"/>
    <mergeCell ref="A106:B10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6" orientation="landscape" horizontalDpi="300" verticalDpi="300" r:id="rId1"/>
  <rowBreaks count="2" manualBreakCount="2">
    <brk id="26" max="9" man="1"/>
    <brk id="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9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4" sqref="L14"/>
    </sheetView>
  </sheetViews>
  <sheetFormatPr defaultRowHeight="18.75"/>
  <cols>
    <col min="1" max="1" width="7" style="104" bestFit="1" customWidth="1"/>
    <col min="2" max="2" width="43.5" style="104" customWidth="1"/>
    <col min="3" max="3" width="7.5" style="17" customWidth="1"/>
    <col min="4" max="4" width="11.5" style="17" bestFit="1" customWidth="1"/>
    <col min="5" max="5" width="12.625" style="17" bestFit="1" customWidth="1"/>
    <col min="6" max="6" width="12.625" style="11" bestFit="1" customWidth="1"/>
    <col min="7" max="7" width="10.125" style="11" bestFit="1" customWidth="1"/>
    <col min="8" max="8" width="12.125" style="11" bestFit="1" customWidth="1"/>
    <col min="9" max="9" width="10.125" style="11" bestFit="1" customWidth="1"/>
    <col min="10" max="10" width="10.25" style="104" customWidth="1"/>
    <col min="11" max="11" width="11.125" style="104" bestFit="1" customWidth="1"/>
    <col min="12" max="12" width="9.625" style="104" bestFit="1" customWidth="1"/>
    <col min="13" max="13" width="10.875" style="104" bestFit="1" customWidth="1"/>
    <col min="14" max="16384" width="9" style="104"/>
  </cols>
  <sheetData>
    <row r="1" spans="1:13" ht="17.100000000000001" customHeight="1">
      <c r="A1" s="123" t="s">
        <v>141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3" ht="17.100000000000001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3" ht="17.100000000000001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3" ht="17.100000000000001" customHeight="1">
      <c r="A4" s="125" t="s">
        <v>2</v>
      </c>
      <c r="B4" s="125" t="s">
        <v>3</v>
      </c>
      <c r="C4" s="128" t="s">
        <v>33</v>
      </c>
      <c r="D4" s="105" t="s">
        <v>4</v>
      </c>
      <c r="E4" s="105" t="s">
        <v>7</v>
      </c>
      <c r="F4" s="108" t="s">
        <v>9</v>
      </c>
      <c r="G4" s="108" t="s">
        <v>11</v>
      </c>
      <c r="H4" s="131" t="s">
        <v>31</v>
      </c>
      <c r="I4" s="108" t="s">
        <v>11</v>
      </c>
      <c r="J4" s="125" t="s">
        <v>14</v>
      </c>
    </row>
    <row r="5" spans="1:13" ht="17.100000000000001" customHeight="1">
      <c r="A5" s="126"/>
      <c r="B5" s="126"/>
      <c r="C5" s="129"/>
      <c r="D5" s="106" t="s">
        <v>5</v>
      </c>
      <c r="E5" s="106" t="s">
        <v>8</v>
      </c>
      <c r="F5" s="109" t="s">
        <v>160</v>
      </c>
      <c r="G5" s="109" t="s">
        <v>12</v>
      </c>
      <c r="H5" s="132"/>
      <c r="I5" s="109" t="s">
        <v>32</v>
      </c>
      <c r="J5" s="126"/>
    </row>
    <row r="6" spans="1:13" ht="17.100000000000001" customHeight="1">
      <c r="A6" s="127"/>
      <c r="B6" s="127"/>
      <c r="C6" s="130"/>
      <c r="D6" s="107" t="s">
        <v>6</v>
      </c>
      <c r="E6" s="107"/>
      <c r="F6" s="110"/>
      <c r="G6" s="110"/>
      <c r="H6" s="133"/>
      <c r="I6" s="110"/>
      <c r="J6" s="127"/>
    </row>
    <row r="7" spans="1:13" s="81" customFormat="1">
      <c r="A7" s="39">
        <v>1</v>
      </c>
      <c r="B7" s="40" t="s">
        <v>26</v>
      </c>
      <c r="C7" s="39">
        <v>17</v>
      </c>
      <c r="D7" s="39">
        <v>17</v>
      </c>
      <c r="E7" s="172">
        <v>7020995</v>
      </c>
      <c r="F7" s="43">
        <f>SUM(F8:F13)</f>
        <v>6649204.6100000003</v>
      </c>
      <c r="G7" s="43">
        <f t="shared" ref="G7:G70" si="0">F7*100/E7</f>
        <v>94.704591158375706</v>
      </c>
      <c r="H7" s="43">
        <f t="shared" ref="H7:H70" si="1">E7-F7</f>
        <v>371790.38999999966</v>
      </c>
      <c r="I7" s="43">
        <f t="shared" ref="I7:I70" si="2">H7*100/E7</f>
        <v>5.2954088416242957</v>
      </c>
      <c r="J7" s="40"/>
    </row>
    <row r="8" spans="1:13" s="81" customFormat="1" hidden="1">
      <c r="A8" s="30">
        <v>1.1000000000000001</v>
      </c>
      <c r="B8" s="30" t="s">
        <v>132</v>
      </c>
      <c r="C8" s="29">
        <v>2</v>
      </c>
      <c r="D8" s="29">
        <v>2</v>
      </c>
      <c r="E8" s="173">
        <v>1032000</v>
      </c>
      <c r="F8" s="33">
        <v>1032000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</row>
    <row r="9" spans="1:13" s="89" customFormat="1" hidden="1">
      <c r="A9" s="30">
        <v>1.2</v>
      </c>
      <c r="B9" s="30" t="s">
        <v>41</v>
      </c>
      <c r="C9" s="29">
        <v>1</v>
      </c>
      <c r="D9" s="29">
        <v>1</v>
      </c>
      <c r="E9" s="173">
        <v>288700</v>
      </c>
      <c r="F9" s="33">
        <v>288219.95</v>
      </c>
      <c r="G9" s="33">
        <f t="shared" si="0"/>
        <v>99.83372012469691</v>
      </c>
      <c r="H9" s="33">
        <f t="shared" si="1"/>
        <v>480.04999999998836</v>
      </c>
      <c r="I9" s="33">
        <f t="shared" si="2"/>
        <v>0.16627987530307875</v>
      </c>
      <c r="J9" s="30"/>
      <c r="K9" s="81"/>
      <c r="L9" s="81"/>
      <c r="M9" s="81"/>
    </row>
    <row r="10" spans="1:13" s="81" customFormat="1" hidden="1">
      <c r="A10" s="30">
        <v>1.3</v>
      </c>
      <c r="B10" s="30" t="s">
        <v>40</v>
      </c>
      <c r="C10" s="29">
        <v>3</v>
      </c>
      <c r="D10" s="29">
        <v>3</v>
      </c>
      <c r="E10" s="173">
        <v>70000</v>
      </c>
      <c r="F10" s="33">
        <v>69850</v>
      </c>
      <c r="G10" s="33">
        <f t="shared" si="0"/>
        <v>99.785714285714292</v>
      </c>
      <c r="H10" s="33">
        <f t="shared" si="1"/>
        <v>150</v>
      </c>
      <c r="I10" s="33">
        <f t="shared" si="2"/>
        <v>0.21428571428571427</v>
      </c>
      <c r="J10" s="30"/>
      <c r="K10" s="89"/>
      <c r="L10" s="89"/>
      <c r="M10" s="89"/>
    </row>
    <row r="11" spans="1:13" s="81" customFormat="1" hidden="1">
      <c r="A11" s="30">
        <v>1.4</v>
      </c>
      <c r="B11" s="30" t="s">
        <v>97</v>
      </c>
      <c r="C11" s="29">
        <v>3</v>
      </c>
      <c r="D11" s="29">
        <v>3</v>
      </c>
      <c r="E11" s="173">
        <v>2007890</v>
      </c>
      <c r="F11" s="33">
        <v>1908029</v>
      </c>
      <c r="G11" s="33">
        <f t="shared" si="0"/>
        <v>95.026570180637393</v>
      </c>
      <c r="H11" s="33">
        <f t="shared" si="1"/>
        <v>99861</v>
      </c>
      <c r="I11" s="33">
        <f t="shared" si="2"/>
        <v>4.9734298193626145</v>
      </c>
      <c r="J11" s="30"/>
    </row>
    <row r="12" spans="1:13" s="83" customFormat="1" hidden="1">
      <c r="A12" s="30">
        <v>1.5</v>
      </c>
      <c r="B12" s="30" t="s">
        <v>35</v>
      </c>
      <c r="C12" s="29">
        <v>6</v>
      </c>
      <c r="D12" s="29">
        <v>6</v>
      </c>
      <c r="E12" s="173">
        <v>3562405</v>
      </c>
      <c r="F12" s="33">
        <f>3218149.66+ค่าจ้างเงินรายได้!C7+ค่าจ้างเงินรายได้!D7</f>
        <v>3320605.66</v>
      </c>
      <c r="G12" s="33">
        <f t="shared" si="0"/>
        <v>93.212469104439279</v>
      </c>
      <c r="H12" s="33">
        <f t="shared" si="1"/>
        <v>241799.33999999985</v>
      </c>
      <c r="I12" s="33">
        <f t="shared" si="2"/>
        <v>6.7875308955607192</v>
      </c>
      <c r="J12" s="30"/>
    </row>
    <row r="13" spans="1:13" s="87" customFormat="1" hidden="1">
      <c r="A13" s="30">
        <v>1.6</v>
      </c>
      <c r="B13" s="30" t="s">
        <v>98</v>
      </c>
      <c r="C13" s="29">
        <v>2</v>
      </c>
      <c r="D13" s="29">
        <v>2</v>
      </c>
      <c r="E13" s="173">
        <v>60000</v>
      </c>
      <c r="F13" s="33">
        <v>30500</v>
      </c>
      <c r="G13" s="33">
        <f t="shared" si="0"/>
        <v>50.833333333333336</v>
      </c>
      <c r="H13" s="33">
        <f t="shared" si="1"/>
        <v>29500</v>
      </c>
      <c r="I13" s="33">
        <f t="shared" si="2"/>
        <v>49.166666666666664</v>
      </c>
      <c r="J13" s="30"/>
    </row>
    <row r="14" spans="1:13" s="81" customFormat="1">
      <c r="A14" s="29">
        <v>2</v>
      </c>
      <c r="B14" s="30" t="s">
        <v>17</v>
      </c>
      <c r="C14" s="29">
        <v>27</v>
      </c>
      <c r="D14" s="29">
        <v>22</v>
      </c>
      <c r="E14" s="173">
        <v>6485940</v>
      </c>
      <c r="F14" s="33">
        <f>SUM(F15:F20)</f>
        <v>5523241.4700000007</v>
      </c>
      <c r="G14" s="33">
        <f t="shared" si="0"/>
        <v>85.157147152147587</v>
      </c>
      <c r="H14" s="33">
        <f t="shared" si="1"/>
        <v>962698.52999999933</v>
      </c>
      <c r="I14" s="33">
        <f t="shared" si="2"/>
        <v>14.842852847852422</v>
      </c>
      <c r="J14" s="30"/>
    </row>
    <row r="15" spans="1:13" s="81" customFormat="1" hidden="1">
      <c r="A15" s="30">
        <v>2.1</v>
      </c>
      <c r="B15" s="30" t="s">
        <v>95</v>
      </c>
      <c r="C15" s="29">
        <v>2</v>
      </c>
      <c r="D15" s="29">
        <v>2</v>
      </c>
      <c r="E15" s="173">
        <v>1227500</v>
      </c>
      <c r="F15" s="33">
        <v>1227500</v>
      </c>
      <c r="G15" s="33">
        <f t="shared" si="0"/>
        <v>100</v>
      </c>
      <c r="H15" s="33">
        <f t="shared" si="1"/>
        <v>0</v>
      </c>
      <c r="I15" s="33">
        <f t="shared" si="2"/>
        <v>0</v>
      </c>
      <c r="J15" s="30"/>
    </row>
    <row r="16" spans="1:13" s="81" customFormat="1" hidden="1">
      <c r="A16" s="30">
        <v>2.2000000000000002</v>
      </c>
      <c r="B16" s="30" t="s">
        <v>92</v>
      </c>
      <c r="C16" s="29">
        <v>4</v>
      </c>
      <c r="D16" s="29">
        <v>3</v>
      </c>
      <c r="E16" s="173">
        <v>75000</v>
      </c>
      <c r="F16" s="33">
        <v>74880</v>
      </c>
      <c r="G16" s="33">
        <f t="shared" si="0"/>
        <v>99.84</v>
      </c>
      <c r="H16" s="33">
        <f t="shared" si="1"/>
        <v>120</v>
      </c>
      <c r="I16" s="33">
        <f t="shared" si="2"/>
        <v>0.16</v>
      </c>
      <c r="J16" s="30"/>
    </row>
    <row r="17" spans="1:13" s="81" customFormat="1" hidden="1">
      <c r="A17" s="30">
        <v>2.2999999999999998</v>
      </c>
      <c r="B17" s="30" t="s">
        <v>93</v>
      </c>
      <c r="C17" s="29">
        <v>10</v>
      </c>
      <c r="D17" s="29">
        <v>7</v>
      </c>
      <c r="E17" s="173">
        <v>2822900</v>
      </c>
      <c r="F17" s="33">
        <v>2371279</v>
      </c>
      <c r="G17" s="33">
        <f t="shared" si="0"/>
        <v>84.001523256225866</v>
      </c>
      <c r="H17" s="33">
        <f t="shared" si="1"/>
        <v>451621</v>
      </c>
      <c r="I17" s="33">
        <f t="shared" si="2"/>
        <v>15.998476743774132</v>
      </c>
      <c r="J17" s="30"/>
    </row>
    <row r="18" spans="1:13" s="89" customFormat="1" hidden="1">
      <c r="A18" s="30">
        <v>2.4</v>
      </c>
      <c r="B18" s="30" t="s">
        <v>94</v>
      </c>
      <c r="C18" s="29">
        <v>6</v>
      </c>
      <c r="D18" s="29">
        <v>5</v>
      </c>
      <c r="E18" s="173">
        <v>566275</v>
      </c>
      <c r="F18" s="33">
        <v>471784.03</v>
      </c>
      <c r="G18" s="33">
        <f t="shared" si="0"/>
        <v>83.31358968698953</v>
      </c>
      <c r="H18" s="33">
        <f t="shared" si="1"/>
        <v>94490.969999999972</v>
      </c>
      <c r="I18" s="33">
        <f t="shared" si="2"/>
        <v>16.686410313010455</v>
      </c>
      <c r="J18" s="30"/>
      <c r="K18" s="81"/>
      <c r="L18" s="81"/>
      <c r="M18" s="81"/>
    </row>
    <row r="19" spans="1:13" s="81" customFormat="1" hidden="1">
      <c r="A19" s="30">
        <v>2.5</v>
      </c>
      <c r="B19" s="30" t="s">
        <v>35</v>
      </c>
      <c r="C19" s="29">
        <v>2</v>
      </c>
      <c r="D19" s="29">
        <v>2</v>
      </c>
      <c r="E19" s="173">
        <v>1548965</v>
      </c>
      <c r="F19" s="33">
        <f>1177788.44+ค่าจ้างเงินรายได้!C6+ค่าจ้างเงินรายได้!D6</f>
        <v>1211498.44</v>
      </c>
      <c r="G19" s="33">
        <f t="shared" si="0"/>
        <v>78.213416055236877</v>
      </c>
      <c r="H19" s="33">
        <f t="shared" si="1"/>
        <v>337466.56000000006</v>
      </c>
      <c r="I19" s="33">
        <f t="shared" si="2"/>
        <v>21.78658394476312</v>
      </c>
      <c r="J19" s="30"/>
    </row>
    <row r="20" spans="1:13" s="81" customFormat="1" hidden="1">
      <c r="A20" s="30">
        <v>2.6</v>
      </c>
      <c r="B20" s="30" t="s">
        <v>96</v>
      </c>
      <c r="C20" s="29">
        <v>3</v>
      </c>
      <c r="D20" s="29">
        <v>3</v>
      </c>
      <c r="E20" s="173">
        <v>245300</v>
      </c>
      <c r="F20" s="33">
        <v>166300</v>
      </c>
      <c r="G20" s="33">
        <f t="shared" si="0"/>
        <v>67.794537301263759</v>
      </c>
      <c r="H20" s="33">
        <f t="shared" si="1"/>
        <v>79000</v>
      </c>
      <c r="I20" s="33">
        <f t="shared" si="2"/>
        <v>32.205462698736241</v>
      </c>
      <c r="J20" s="30"/>
    </row>
    <row r="21" spans="1:13" s="52" customFormat="1">
      <c r="A21" s="29">
        <v>3</v>
      </c>
      <c r="B21" s="30" t="s">
        <v>20</v>
      </c>
      <c r="C21" s="29">
        <v>25</v>
      </c>
      <c r="D21" s="29">
        <v>23</v>
      </c>
      <c r="E21" s="173">
        <v>2869840</v>
      </c>
      <c r="F21" s="33">
        <f>SUM(F22:F28)</f>
        <v>2372619.14</v>
      </c>
      <c r="G21" s="33">
        <f t="shared" si="0"/>
        <v>82.674265464276758</v>
      </c>
      <c r="H21" s="33">
        <f t="shared" si="1"/>
        <v>497220.85999999987</v>
      </c>
      <c r="I21" s="33">
        <f t="shared" si="2"/>
        <v>17.325734535723242</v>
      </c>
      <c r="J21" s="30"/>
      <c r="K21" s="94"/>
      <c r="L21" s="94"/>
      <c r="M21" s="94"/>
    </row>
    <row r="22" spans="1:13" s="87" customFormat="1" hidden="1">
      <c r="A22" s="30">
        <v>3.1</v>
      </c>
      <c r="B22" s="30" t="s">
        <v>49</v>
      </c>
      <c r="C22" s="29">
        <v>1</v>
      </c>
      <c r="D22" s="29">
        <v>1</v>
      </c>
      <c r="E22" s="173">
        <v>15000</v>
      </c>
      <c r="F22" s="33">
        <v>15000</v>
      </c>
      <c r="G22" s="33">
        <f t="shared" si="0"/>
        <v>100</v>
      </c>
      <c r="H22" s="33">
        <f t="shared" si="1"/>
        <v>0</v>
      </c>
      <c r="I22" s="33">
        <f t="shared" si="2"/>
        <v>0</v>
      </c>
      <c r="J22" s="30"/>
    </row>
    <row r="23" spans="1:13" s="81" customFormat="1" hidden="1">
      <c r="A23" s="30">
        <v>3.2</v>
      </c>
      <c r="B23" s="30" t="s">
        <v>61</v>
      </c>
      <c r="C23" s="29">
        <v>3</v>
      </c>
      <c r="D23" s="29">
        <v>3</v>
      </c>
      <c r="E23" s="173">
        <v>373283</v>
      </c>
      <c r="F23" s="33">
        <v>367917.5</v>
      </c>
      <c r="G23" s="33">
        <f t="shared" si="0"/>
        <v>98.562618710201107</v>
      </c>
      <c r="H23" s="33">
        <f t="shared" si="1"/>
        <v>5365.5</v>
      </c>
      <c r="I23" s="33">
        <f t="shared" si="2"/>
        <v>1.4373812897988925</v>
      </c>
      <c r="J23" s="30"/>
    </row>
    <row r="24" spans="1:13" s="81" customFormat="1" hidden="1">
      <c r="A24" s="30">
        <v>3.3</v>
      </c>
      <c r="B24" s="30" t="s">
        <v>64</v>
      </c>
      <c r="C24" s="29">
        <v>5</v>
      </c>
      <c r="D24" s="29">
        <v>5</v>
      </c>
      <c r="E24" s="173">
        <v>224818</v>
      </c>
      <c r="F24" s="33">
        <v>214818</v>
      </c>
      <c r="G24" s="33">
        <f t="shared" si="0"/>
        <v>95.551957583467512</v>
      </c>
      <c r="H24" s="33">
        <f t="shared" si="1"/>
        <v>10000</v>
      </c>
      <c r="I24" s="33">
        <f t="shared" si="2"/>
        <v>4.4480424165324841</v>
      </c>
      <c r="J24" s="30"/>
    </row>
    <row r="25" spans="1:13" s="83" customFormat="1" hidden="1">
      <c r="A25" s="30">
        <v>3.4</v>
      </c>
      <c r="B25" s="30" t="s">
        <v>62</v>
      </c>
      <c r="C25" s="29">
        <v>7</v>
      </c>
      <c r="D25" s="29">
        <v>6</v>
      </c>
      <c r="E25" s="173">
        <v>639838</v>
      </c>
      <c r="F25" s="33">
        <v>579118</v>
      </c>
      <c r="G25" s="33">
        <f t="shared" si="0"/>
        <v>90.510097868522976</v>
      </c>
      <c r="H25" s="33">
        <f t="shared" si="1"/>
        <v>60720</v>
      </c>
      <c r="I25" s="33">
        <f t="shared" si="2"/>
        <v>9.4899021314770309</v>
      </c>
      <c r="J25" s="30"/>
      <c r="K25" s="88"/>
      <c r="L25" s="88"/>
      <c r="M25" s="88"/>
    </row>
    <row r="26" spans="1:13" s="81" customFormat="1" hidden="1">
      <c r="A26" s="30">
        <v>3.5</v>
      </c>
      <c r="B26" s="30" t="s">
        <v>35</v>
      </c>
      <c r="C26" s="29">
        <v>6</v>
      </c>
      <c r="D26" s="29">
        <v>5</v>
      </c>
      <c r="E26" s="173">
        <v>1130667</v>
      </c>
      <c r="F26" s="33">
        <f>875734.14+ค่าจ้างเงินรายได้!C17+ค่าจ้างเงินรายได้!D17</f>
        <v>883831.14</v>
      </c>
      <c r="G26" s="33">
        <f t="shared" si="0"/>
        <v>78.169004667156642</v>
      </c>
      <c r="H26" s="33">
        <f t="shared" si="1"/>
        <v>246835.86</v>
      </c>
      <c r="I26" s="33">
        <f t="shared" si="2"/>
        <v>21.830995332843358</v>
      </c>
      <c r="J26" s="30"/>
    </row>
    <row r="27" spans="1:13" s="81" customFormat="1" hidden="1">
      <c r="A27" s="30">
        <v>3.6</v>
      </c>
      <c r="B27" s="30" t="s">
        <v>63</v>
      </c>
      <c r="C27" s="29">
        <v>2</v>
      </c>
      <c r="D27" s="29">
        <v>2</v>
      </c>
      <c r="E27" s="173">
        <v>436234</v>
      </c>
      <c r="F27" s="33">
        <v>306999.5</v>
      </c>
      <c r="G27" s="33">
        <f t="shared" si="0"/>
        <v>70.374959310828586</v>
      </c>
      <c r="H27" s="33">
        <f t="shared" si="1"/>
        <v>129234.5</v>
      </c>
      <c r="I27" s="33">
        <f t="shared" si="2"/>
        <v>29.625040689171406</v>
      </c>
      <c r="J27" s="30"/>
    </row>
    <row r="28" spans="1:13" s="81" customFormat="1" hidden="1">
      <c r="A28" s="30">
        <v>3.7</v>
      </c>
      <c r="B28" s="30" t="s">
        <v>51</v>
      </c>
      <c r="C28" s="29">
        <v>1</v>
      </c>
      <c r="D28" s="29">
        <v>1</v>
      </c>
      <c r="E28" s="173">
        <v>50000</v>
      </c>
      <c r="F28" s="33">
        <v>4935</v>
      </c>
      <c r="G28" s="33">
        <f t="shared" si="0"/>
        <v>9.8699999999999992</v>
      </c>
      <c r="H28" s="33">
        <f t="shared" si="1"/>
        <v>45065</v>
      </c>
      <c r="I28" s="33">
        <f t="shared" si="2"/>
        <v>90.13</v>
      </c>
      <c r="J28" s="30"/>
    </row>
    <row r="29" spans="1:13" s="81" customFormat="1">
      <c r="A29" s="29">
        <v>4</v>
      </c>
      <c r="B29" s="30" t="s">
        <v>18</v>
      </c>
      <c r="C29" s="29">
        <v>70</v>
      </c>
      <c r="D29" s="29">
        <v>64</v>
      </c>
      <c r="E29" s="173">
        <v>5476610</v>
      </c>
      <c r="F29" s="33">
        <f>SUM(F30:F39)</f>
        <v>4405394.07</v>
      </c>
      <c r="G29" s="33">
        <f t="shared" si="0"/>
        <v>80.440164079603989</v>
      </c>
      <c r="H29" s="33">
        <f t="shared" si="1"/>
        <v>1071215.9299999997</v>
      </c>
      <c r="I29" s="33">
        <f t="shared" si="2"/>
        <v>19.559835920396004</v>
      </c>
      <c r="J29" s="30"/>
    </row>
    <row r="30" spans="1:13" s="81" customFormat="1" hidden="1">
      <c r="A30" s="30">
        <v>4.0999999999999996</v>
      </c>
      <c r="B30" s="30" t="s">
        <v>70</v>
      </c>
      <c r="C30" s="29">
        <v>4</v>
      </c>
      <c r="D30" s="29">
        <v>4</v>
      </c>
      <c r="E30" s="173">
        <v>57330</v>
      </c>
      <c r="F30" s="33">
        <v>57330</v>
      </c>
      <c r="G30" s="33">
        <f t="shared" si="0"/>
        <v>100</v>
      </c>
      <c r="H30" s="33">
        <f t="shared" si="1"/>
        <v>0</v>
      </c>
      <c r="I30" s="33">
        <f t="shared" si="2"/>
        <v>0</v>
      </c>
      <c r="J30" s="30"/>
    </row>
    <row r="31" spans="1:13" s="89" customFormat="1" hidden="1">
      <c r="A31" s="30">
        <v>4.2</v>
      </c>
      <c r="B31" s="30" t="s">
        <v>67</v>
      </c>
      <c r="C31" s="29">
        <v>2</v>
      </c>
      <c r="D31" s="29">
        <v>2</v>
      </c>
      <c r="E31" s="173">
        <v>25000</v>
      </c>
      <c r="F31" s="33">
        <v>25000</v>
      </c>
      <c r="G31" s="33">
        <f t="shared" si="0"/>
        <v>100</v>
      </c>
      <c r="H31" s="33">
        <f t="shared" si="1"/>
        <v>0</v>
      </c>
      <c r="I31" s="33">
        <f t="shared" si="2"/>
        <v>0</v>
      </c>
      <c r="J31" s="30"/>
      <c r="K31" s="81"/>
      <c r="L31" s="81"/>
      <c r="M31" s="81"/>
    </row>
    <row r="32" spans="1:13" s="81" customFormat="1" hidden="1">
      <c r="A32" s="30">
        <v>4.3</v>
      </c>
      <c r="B32" s="30" t="s">
        <v>165</v>
      </c>
      <c r="C32" s="29">
        <v>2</v>
      </c>
      <c r="D32" s="29">
        <v>2</v>
      </c>
      <c r="E32" s="173">
        <v>32500</v>
      </c>
      <c r="F32" s="33">
        <v>32500</v>
      </c>
      <c r="G32" s="33">
        <f t="shared" si="0"/>
        <v>100</v>
      </c>
      <c r="H32" s="33">
        <f t="shared" si="1"/>
        <v>0</v>
      </c>
      <c r="I32" s="33">
        <f t="shared" si="2"/>
        <v>0</v>
      </c>
      <c r="J32" s="30"/>
    </row>
    <row r="33" spans="1:13" s="81" customFormat="1" hidden="1">
      <c r="A33" s="30">
        <v>4.4000000000000004</v>
      </c>
      <c r="B33" s="30" t="s">
        <v>74</v>
      </c>
      <c r="C33" s="29">
        <v>6</v>
      </c>
      <c r="D33" s="29">
        <v>2</v>
      </c>
      <c r="E33" s="173">
        <v>44940</v>
      </c>
      <c r="F33" s="33">
        <v>44940</v>
      </c>
      <c r="G33" s="33">
        <f t="shared" si="0"/>
        <v>100</v>
      </c>
      <c r="H33" s="33">
        <f t="shared" si="1"/>
        <v>0</v>
      </c>
      <c r="I33" s="33">
        <f t="shared" si="2"/>
        <v>0</v>
      </c>
      <c r="J33" s="30"/>
    </row>
    <row r="34" spans="1:13" s="81" customFormat="1" hidden="1">
      <c r="A34" s="30">
        <v>4.5</v>
      </c>
      <c r="B34" s="30" t="s">
        <v>75</v>
      </c>
      <c r="C34" s="29">
        <v>3</v>
      </c>
      <c r="D34" s="29">
        <v>3</v>
      </c>
      <c r="E34" s="173">
        <v>45465</v>
      </c>
      <c r="F34" s="33">
        <v>45465</v>
      </c>
      <c r="G34" s="33">
        <f t="shared" si="0"/>
        <v>100</v>
      </c>
      <c r="H34" s="33">
        <f t="shared" si="1"/>
        <v>0</v>
      </c>
      <c r="I34" s="33">
        <f t="shared" si="2"/>
        <v>0</v>
      </c>
      <c r="J34" s="30"/>
    </row>
    <row r="35" spans="1:13" s="81" customFormat="1" hidden="1">
      <c r="A35" s="30">
        <v>4.5999999999999996</v>
      </c>
      <c r="B35" s="30" t="s">
        <v>73</v>
      </c>
      <c r="C35" s="29">
        <v>3</v>
      </c>
      <c r="D35" s="29">
        <v>3</v>
      </c>
      <c r="E35" s="173">
        <v>48090</v>
      </c>
      <c r="F35" s="33">
        <v>47940</v>
      </c>
      <c r="G35" s="33">
        <f t="shared" si="0"/>
        <v>99.688084840923267</v>
      </c>
      <c r="H35" s="33">
        <f t="shared" si="1"/>
        <v>150</v>
      </c>
      <c r="I35" s="33">
        <f t="shared" si="2"/>
        <v>0.31191515907673112</v>
      </c>
      <c r="J35" s="30"/>
    </row>
    <row r="36" spans="1:13" s="81" customFormat="1" hidden="1">
      <c r="A36" s="30">
        <v>4.7</v>
      </c>
      <c r="B36" s="30" t="s">
        <v>45</v>
      </c>
      <c r="C36" s="29">
        <v>2</v>
      </c>
      <c r="D36" s="29">
        <v>2</v>
      </c>
      <c r="E36" s="173">
        <v>57068</v>
      </c>
      <c r="F36" s="33">
        <v>52068</v>
      </c>
      <c r="G36" s="33">
        <f t="shared" si="0"/>
        <v>91.238522464428399</v>
      </c>
      <c r="H36" s="33">
        <f t="shared" si="1"/>
        <v>5000</v>
      </c>
      <c r="I36" s="33">
        <f t="shared" si="2"/>
        <v>8.7614775355715988</v>
      </c>
      <c r="J36" s="30"/>
      <c r="K36" s="89"/>
      <c r="L36" s="89"/>
      <c r="M36" s="89"/>
    </row>
    <row r="37" spans="1:13" s="89" customFormat="1" hidden="1">
      <c r="A37" s="30">
        <v>4.8</v>
      </c>
      <c r="B37" s="30" t="s">
        <v>72</v>
      </c>
      <c r="C37" s="29">
        <v>4</v>
      </c>
      <c r="D37" s="29">
        <v>4</v>
      </c>
      <c r="E37" s="173">
        <v>57330</v>
      </c>
      <c r="F37" s="33">
        <v>48096</v>
      </c>
      <c r="G37" s="33">
        <f t="shared" si="0"/>
        <v>83.893249607535324</v>
      </c>
      <c r="H37" s="33">
        <f t="shared" si="1"/>
        <v>9234</v>
      </c>
      <c r="I37" s="33">
        <f t="shared" si="2"/>
        <v>16.106750392464679</v>
      </c>
      <c r="J37" s="30"/>
      <c r="K37" s="81"/>
      <c r="L37" s="81"/>
      <c r="M37" s="81"/>
    </row>
    <row r="38" spans="1:13" s="81" customFormat="1" hidden="1">
      <c r="A38" s="30">
        <v>4.9000000000000004</v>
      </c>
      <c r="B38" s="30" t="s">
        <v>71</v>
      </c>
      <c r="C38" s="29">
        <v>3</v>
      </c>
      <c r="D38" s="29">
        <v>3</v>
      </c>
      <c r="E38" s="173">
        <v>53918</v>
      </c>
      <c r="F38" s="33">
        <v>44421.55</v>
      </c>
      <c r="G38" s="33">
        <f t="shared" si="0"/>
        <v>82.387236173448571</v>
      </c>
      <c r="H38" s="33">
        <f t="shared" si="1"/>
        <v>9496.4499999999971</v>
      </c>
      <c r="I38" s="33">
        <f t="shared" si="2"/>
        <v>17.612763826551426</v>
      </c>
      <c r="J38" s="30"/>
    </row>
    <row r="39" spans="1:13" s="81" customFormat="1" hidden="1">
      <c r="A39" s="174">
        <v>4.0999999999999996</v>
      </c>
      <c r="B39" s="30" t="s">
        <v>35</v>
      </c>
      <c r="C39" s="29">
        <v>41</v>
      </c>
      <c r="D39" s="29">
        <v>39</v>
      </c>
      <c r="E39" s="173">
        <v>5054969</v>
      </c>
      <c r="F39" s="33">
        <v>4007633.52</v>
      </c>
      <c r="G39" s="33">
        <f t="shared" si="0"/>
        <v>79.281070170756735</v>
      </c>
      <c r="H39" s="33">
        <f t="shared" si="1"/>
        <v>1047335.48</v>
      </c>
      <c r="I39" s="33">
        <f t="shared" si="2"/>
        <v>20.718929829243265</v>
      </c>
      <c r="J39" s="30"/>
    </row>
    <row r="40" spans="1:13" s="81" customFormat="1">
      <c r="A40" s="29">
        <v>5</v>
      </c>
      <c r="B40" s="30" t="s">
        <v>25</v>
      </c>
      <c r="C40" s="29">
        <v>8</v>
      </c>
      <c r="D40" s="29">
        <v>6</v>
      </c>
      <c r="E40" s="173">
        <v>2720650</v>
      </c>
      <c r="F40" s="33">
        <f>SUM(F41:F43)</f>
        <v>2120298.23</v>
      </c>
      <c r="G40" s="33">
        <f t="shared" si="0"/>
        <v>77.933516990425076</v>
      </c>
      <c r="H40" s="33">
        <f t="shared" si="1"/>
        <v>600351.77</v>
      </c>
      <c r="I40" s="33">
        <f t="shared" si="2"/>
        <v>22.066483009574917</v>
      </c>
      <c r="J40" s="30"/>
    </row>
    <row r="41" spans="1:13" s="81" customFormat="1" hidden="1">
      <c r="A41" s="30">
        <v>5.0999999999999996</v>
      </c>
      <c r="B41" s="30" t="s">
        <v>35</v>
      </c>
      <c r="C41" s="29">
        <v>4</v>
      </c>
      <c r="D41" s="29">
        <v>3</v>
      </c>
      <c r="E41" s="173">
        <v>2148850</v>
      </c>
      <c r="F41" s="33">
        <f>1698724.23+ค่าจ้างเงินรายได้!C16+ค่าจ้างเงินรายได้!D16</f>
        <v>1731331.23</v>
      </c>
      <c r="G41" s="33">
        <f t="shared" si="0"/>
        <v>80.570129604206898</v>
      </c>
      <c r="H41" s="33">
        <f t="shared" si="1"/>
        <v>417518.77</v>
      </c>
      <c r="I41" s="33">
        <f t="shared" si="2"/>
        <v>19.429870395793099</v>
      </c>
      <c r="J41" s="30"/>
      <c r="K41" s="89"/>
      <c r="L41" s="89"/>
      <c r="M41" s="89"/>
    </row>
    <row r="42" spans="1:13" s="81" customFormat="1" hidden="1">
      <c r="A42" s="30">
        <v>5.2</v>
      </c>
      <c r="B42" s="30" t="s">
        <v>108</v>
      </c>
      <c r="C42" s="29">
        <v>3</v>
      </c>
      <c r="D42" s="29">
        <v>2</v>
      </c>
      <c r="E42" s="173">
        <v>528300</v>
      </c>
      <c r="F42" s="33">
        <v>384967</v>
      </c>
      <c r="G42" s="33">
        <f t="shared" si="0"/>
        <v>72.869013817906492</v>
      </c>
      <c r="H42" s="33">
        <f t="shared" si="1"/>
        <v>143333</v>
      </c>
      <c r="I42" s="33">
        <f t="shared" si="2"/>
        <v>27.130986182093508</v>
      </c>
      <c r="J42" s="30"/>
      <c r="K42" s="89"/>
      <c r="L42" s="89"/>
      <c r="M42" s="89"/>
    </row>
    <row r="43" spans="1:13" s="81" customFormat="1" hidden="1">
      <c r="A43" s="30">
        <v>5.3</v>
      </c>
      <c r="B43" s="30" t="s">
        <v>109</v>
      </c>
      <c r="C43" s="29">
        <v>1</v>
      </c>
      <c r="D43" s="29">
        <v>1</v>
      </c>
      <c r="E43" s="173">
        <v>43500</v>
      </c>
      <c r="F43" s="33">
        <v>4000</v>
      </c>
      <c r="G43" s="33">
        <f t="shared" si="0"/>
        <v>9.1954022988505741</v>
      </c>
      <c r="H43" s="33">
        <f t="shared" si="1"/>
        <v>39500</v>
      </c>
      <c r="I43" s="33">
        <f t="shared" si="2"/>
        <v>90.804597701149419</v>
      </c>
      <c r="J43" s="30"/>
    </row>
    <row r="44" spans="1:13" s="91" customFormat="1">
      <c r="A44" s="29">
        <v>6</v>
      </c>
      <c r="B44" s="30" t="s">
        <v>22</v>
      </c>
      <c r="C44" s="29">
        <v>79</v>
      </c>
      <c r="D44" s="29">
        <v>58</v>
      </c>
      <c r="E44" s="173">
        <v>5266668</v>
      </c>
      <c r="F44" s="33">
        <f>SUM(F45:F57)</f>
        <v>4037967.4099999997</v>
      </c>
      <c r="G44" s="33">
        <f t="shared" si="0"/>
        <v>76.670247868291668</v>
      </c>
      <c r="H44" s="33">
        <f t="shared" si="1"/>
        <v>1228700.5900000003</v>
      </c>
      <c r="I44" s="33">
        <f t="shared" si="2"/>
        <v>23.329752131708325</v>
      </c>
      <c r="J44" s="30"/>
    </row>
    <row r="45" spans="1:13" s="91" customFormat="1" hidden="1">
      <c r="A45" s="30">
        <v>6.1</v>
      </c>
      <c r="B45" s="30" t="s">
        <v>47</v>
      </c>
      <c r="C45" s="29">
        <v>4</v>
      </c>
      <c r="D45" s="29">
        <v>4</v>
      </c>
      <c r="E45" s="173">
        <v>140591</v>
      </c>
      <c r="F45" s="33">
        <v>137334.18</v>
      </c>
      <c r="G45" s="33">
        <f t="shared" si="0"/>
        <v>97.683479027818279</v>
      </c>
      <c r="H45" s="33">
        <f t="shared" si="1"/>
        <v>3256.820000000007</v>
      </c>
      <c r="I45" s="33">
        <f t="shared" si="2"/>
        <v>2.3165209721817237</v>
      </c>
      <c r="J45" s="30"/>
    </row>
    <row r="46" spans="1:13" s="91" customFormat="1" hidden="1">
      <c r="A46" s="30">
        <v>6.2</v>
      </c>
      <c r="B46" s="30" t="s">
        <v>43</v>
      </c>
      <c r="C46" s="29">
        <v>6</v>
      </c>
      <c r="D46" s="29">
        <v>6</v>
      </c>
      <c r="E46" s="173">
        <v>284500</v>
      </c>
      <c r="F46" s="33">
        <v>272704.64000000001</v>
      </c>
      <c r="G46" s="33">
        <f t="shared" si="0"/>
        <v>95.854003514938483</v>
      </c>
      <c r="H46" s="33">
        <f t="shared" si="1"/>
        <v>11795.359999999986</v>
      </c>
      <c r="I46" s="33">
        <f t="shared" si="2"/>
        <v>4.1459964850615068</v>
      </c>
      <c r="J46" s="30"/>
      <c r="K46" s="81"/>
      <c r="L46" s="81"/>
      <c r="M46" s="81"/>
    </row>
    <row r="47" spans="1:13" s="91" customFormat="1" hidden="1">
      <c r="A47" s="30">
        <v>6.3</v>
      </c>
      <c r="B47" s="30" t="s">
        <v>35</v>
      </c>
      <c r="C47" s="29">
        <v>3</v>
      </c>
      <c r="D47" s="29">
        <v>3</v>
      </c>
      <c r="E47" s="173">
        <v>1426496</v>
      </c>
      <c r="F47" s="33">
        <f>1250804.9+ค่าจ้างเงินรายได้!C11+ค่าจ้างเงินรายได้!D11</f>
        <v>1294105.8999999999</v>
      </c>
      <c r="G47" s="33">
        <f t="shared" si="0"/>
        <v>90.719209868096357</v>
      </c>
      <c r="H47" s="33">
        <f t="shared" si="1"/>
        <v>132390.10000000009</v>
      </c>
      <c r="I47" s="33">
        <f t="shared" si="2"/>
        <v>9.2807901319036361</v>
      </c>
      <c r="J47" s="30"/>
    </row>
    <row r="48" spans="1:13" s="95" customFormat="1" hidden="1">
      <c r="A48" s="30">
        <v>6.4</v>
      </c>
      <c r="B48" s="30" t="s">
        <v>51</v>
      </c>
      <c r="C48" s="29">
        <v>3</v>
      </c>
      <c r="D48" s="29">
        <v>2</v>
      </c>
      <c r="E48" s="173">
        <v>191200</v>
      </c>
      <c r="F48" s="33">
        <v>166160</v>
      </c>
      <c r="G48" s="33">
        <f t="shared" si="0"/>
        <v>86.903765690376574</v>
      </c>
      <c r="H48" s="33">
        <f t="shared" si="1"/>
        <v>25040</v>
      </c>
      <c r="I48" s="33">
        <f t="shared" si="2"/>
        <v>13.096234309623432</v>
      </c>
      <c r="J48" s="30"/>
      <c r="K48" s="83"/>
      <c r="L48" s="83"/>
      <c r="M48" s="83"/>
    </row>
    <row r="49" spans="1:13" s="87" customFormat="1" hidden="1">
      <c r="A49" s="30">
        <v>6.5</v>
      </c>
      <c r="B49" s="30" t="s">
        <v>44</v>
      </c>
      <c r="C49" s="29">
        <v>8</v>
      </c>
      <c r="D49" s="29">
        <v>7</v>
      </c>
      <c r="E49" s="173">
        <v>730235</v>
      </c>
      <c r="F49" s="33">
        <v>592543.64</v>
      </c>
      <c r="G49" s="33">
        <f t="shared" si="0"/>
        <v>81.144239867987707</v>
      </c>
      <c r="H49" s="33">
        <f t="shared" si="1"/>
        <v>137691.35999999999</v>
      </c>
      <c r="I49" s="33">
        <f t="shared" si="2"/>
        <v>18.855760132012296</v>
      </c>
      <c r="J49" s="30"/>
      <c r="K49" s="121"/>
      <c r="L49" s="121"/>
      <c r="M49" s="121"/>
    </row>
    <row r="50" spans="1:13" s="81" customFormat="1" hidden="1">
      <c r="A50" s="30">
        <v>6.6</v>
      </c>
      <c r="B50" s="30" t="s">
        <v>48</v>
      </c>
      <c r="C50" s="29">
        <v>7</v>
      </c>
      <c r="D50" s="29">
        <v>5</v>
      </c>
      <c r="E50" s="173">
        <v>206050</v>
      </c>
      <c r="F50" s="33">
        <v>152867.54999999999</v>
      </c>
      <c r="G50" s="33">
        <f t="shared" si="0"/>
        <v>74.189541373453039</v>
      </c>
      <c r="H50" s="33">
        <f t="shared" si="1"/>
        <v>53182.450000000012</v>
      </c>
      <c r="I50" s="33">
        <f t="shared" si="2"/>
        <v>25.810458626546961</v>
      </c>
      <c r="J50" s="30"/>
    </row>
    <row r="51" spans="1:13" s="81" customFormat="1" hidden="1">
      <c r="A51" s="30">
        <v>6.7</v>
      </c>
      <c r="B51" s="30" t="s">
        <v>46</v>
      </c>
      <c r="C51" s="29">
        <v>13</v>
      </c>
      <c r="D51" s="29">
        <v>9</v>
      </c>
      <c r="E51" s="173">
        <v>667050</v>
      </c>
      <c r="F51" s="33">
        <v>458966.73</v>
      </c>
      <c r="G51" s="33">
        <f t="shared" si="0"/>
        <v>68.80544636833821</v>
      </c>
      <c r="H51" s="33">
        <f t="shared" si="1"/>
        <v>208083.27000000002</v>
      </c>
      <c r="I51" s="33">
        <f t="shared" si="2"/>
        <v>31.194553631661794</v>
      </c>
      <c r="J51" s="30"/>
    </row>
    <row r="52" spans="1:13" s="81" customFormat="1" hidden="1">
      <c r="A52" s="30">
        <v>6.8</v>
      </c>
      <c r="B52" s="30" t="s">
        <v>100</v>
      </c>
      <c r="C52" s="29">
        <v>9</v>
      </c>
      <c r="D52" s="29">
        <v>6</v>
      </c>
      <c r="E52" s="173">
        <v>309190</v>
      </c>
      <c r="F52" s="33">
        <v>212464.41</v>
      </c>
      <c r="G52" s="33">
        <f t="shared" si="0"/>
        <v>68.716455900902361</v>
      </c>
      <c r="H52" s="33">
        <f t="shared" si="1"/>
        <v>96725.59</v>
      </c>
      <c r="I52" s="33">
        <f t="shared" si="2"/>
        <v>31.283544099097643</v>
      </c>
      <c r="J52" s="30"/>
      <c r="K52" s="89"/>
      <c r="L52" s="89"/>
      <c r="M52" s="89"/>
    </row>
    <row r="53" spans="1:13" s="81" customFormat="1" hidden="1">
      <c r="A53" s="30">
        <v>6.9</v>
      </c>
      <c r="B53" s="30" t="s">
        <v>49</v>
      </c>
      <c r="C53" s="29">
        <v>3</v>
      </c>
      <c r="D53" s="29">
        <v>3</v>
      </c>
      <c r="E53" s="173">
        <v>457200</v>
      </c>
      <c r="F53" s="33">
        <v>286883</v>
      </c>
      <c r="G53" s="33">
        <f t="shared" si="0"/>
        <v>62.747812773403325</v>
      </c>
      <c r="H53" s="33">
        <f t="shared" si="1"/>
        <v>170317</v>
      </c>
      <c r="I53" s="33">
        <f t="shared" si="2"/>
        <v>37.252187226596675</v>
      </c>
      <c r="J53" s="30"/>
      <c r="K53" s="93"/>
      <c r="L53" s="93"/>
      <c r="M53" s="93"/>
    </row>
    <row r="54" spans="1:13" s="89" customFormat="1" hidden="1">
      <c r="A54" s="174">
        <v>6.1</v>
      </c>
      <c r="B54" s="30" t="s">
        <v>45</v>
      </c>
      <c r="C54" s="29">
        <v>9</v>
      </c>
      <c r="D54" s="29">
        <v>3</v>
      </c>
      <c r="E54" s="173">
        <v>411089</v>
      </c>
      <c r="F54" s="33">
        <v>252293.36</v>
      </c>
      <c r="G54" s="33">
        <f t="shared" si="0"/>
        <v>61.3719559511444</v>
      </c>
      <c r="H54" s="33">
        <f t="shared" si="1"/>
        <v>158795.64000000001</v>
      </c>
      <c r="I54" s="33">
        <f t="shared" si="2"/>
        <v>38.628044048855607</v>
      </c>
      <c r="J54" s="30"/>
      <c r="K54" s="81"/>
      <c r="L54" s="81"/>
      <c r="M54" s="81"/>
    </row>
    <row r="55" spans="1:13" s="81" customFormat="1" hidden="1">
      <c r="A55" s="30">
        <v>6.11</v>
      </c>
      <c r="B55" s="30" t="s">
        <v>42</v>
      </c>
      <c r="C55" s="29">
        <v>7</v>
      </c>
      <c r="D55" s="29">
        <v>5</v>
      </c>
      <c r="E55" s="173">
        <v>155216</v>
      </c>
      <c r="F55" s="33">
        <v>86876</v>
      </c>
      <c r="G55" s="33">
        <f t="shared" si="0"/>
        <v>55.971033914029483</v>
      </c>
      <c r="H55" s="33">
        <f t="shared" si="1"/>
        <v>68340</v>
      </c>
      <c r="I55" s="33">
        <f t="shared" si="2"/>
        <v>44.028966085970517</v>
      </c>
      <c r="J55" s="30"/>
    </row>
    <row r="56" spans="1:13" s="81" customFormat="1" hidden="1">
      <c r="A56" s="30">
        <v>6.12</v>
      </c>
      <c r="B56" s="30" t="s">
        <v>52</v>
      </c>
      <c r="C56" s="29">
        <v>4</v>
      </c>
      <c r="D56" s="29">
        <v>4</v>
      </c>
      <c r="E56" s="173">
        <v>228983</v>
      </c>
      <c r="F56" s="33">
        <v>110000</v>
      </c>
      <c r="G56" s="33">
        <f t="shared" si="0"/>
        <v>48.038500674722577</v>
      </c>
      <c r="H56" s="33">
        <f t="shared" si="1"/>
        <v>118983</v>
      </c>
      <c r="I56" s="33">
        <f t="shared" si="2"/>
        <v>51.961499325277423</v>
      </c>
      <c r="J56" s="30"/>
      <c r="K56" s="89"/>
      <c r="L56" s="89"/>
      <c r="M56" s="89"/>
    </row>
    <row r="57" spans="1:13" s="81" customFormat="1" hidden="1">
      <c r="A57" s="30">
        <v>6.13</v>
      </c>
      <c r="B57" s="30" t="s">
        <v>50</v>
      </c>
      <c r="C57" s="29">
        <v>3</v>
      </c>
      <c r="D57" s="29">
        <v>1</v>
      </c>
      <c r="E57" s="173">
        <v>58868</v>
      </c>
      <c r="F57" s="33">
        <v>14768</v>
      </c>
      <c r="G57" s="33">
        <f t="shared" si="0"/>
        <v>25.086634504314738</v>
      </c>
      <c r="H57" s="33">
        <f t="shared" si="1"/>
        <v>44100</v>
      </c>
      <c r="I57" s="33">
        <f t="shared" si="2"/>
        <v>74.913365495685255</v>
      </c>
      <c r="J57" s="30"/>
    </row>
    <row r="58" spans="1:13" s="81" customFormat="1">
      <c r="A58" s="29">
        <v>7</v>
      </c>
      <c r="B58" s="30" t="s">
        <v>23</v>
      </c>
      <c r="C58" s="29">
        <v>45</v>
      </c>
      <c r="D58" s="29">
        <v>37</v>
      </c>
      <c r="E58" s="173">
        <v>7042496</v>
      </c>
      <c r="F58" s="33">
        <f>SUM(F59:F70)</f>
        <v>4899727.4000000004</v>
      </c>
      <c r="G58" s="33">
        <f t="shared" si="0"/>
        <v>69.573733517207543</v>
      </c>
      <c r="H58" s="33">
        <f t="shared" si="1"/>
        <v>2142768.5999999996</v>
      </c>
      <c r="I58" s="33">
        <f t="shared" si="2"/>
        <v>30.42626648279246</v>
      </c>
      <c r="J58" s="30"/>
    </row>
    <row r="59" spans="1:13" s="81" customFormat="1" hidden="1">
      <c r="A59" s="30">
        <v>7.1</v>
      </c>
      <c r="B59" s="30" t="s">
        <v>167</v>
      </c>
      <c r="C59" s="29">
        <v>4</v>
      </c>
      <c r="D59" s="29">
        <v>4</v>
      </c>
      <c r="E59" s="173">
        <v>97550</v>
      </c>
      <c r="F59" s="33">
        <v>97550</v>
      </c>
      <c r="G59" s="33">
        <f t="shared" si="0"/>
        <v>100</v>
      </c>
      <c r="H59" s="33">
        <f t="shared" si="1"/>
        <v>0</v>
      </c>
      <c r="I59" s="33">
        <f t="shared" si="2"/>
        <v>0</v>
      </c>
      <c r="J59" s="30"/>
      <c r="K59" s="91"/>
      <c r="L59" s="91"/>
      <c r="M59" s="91"/>
    </row>
    <row r="60" spans="1:13" s="81" customFormat="1" hidden="1">
      <c r="A60" s="30">
        <v>7.2</v>
      </c>
      <c r="B60" s="30" t="s">
        <v>59</v>
      </c>
      <c r="C60" s="29">
        <v>2</v>
      </c>
      <c r="D60" s="29">
        <v>2</v>
      </c>
      <c r="E60" s="173">
        <v>34250</v>
      </c>
      <c r="F60" s="33">
        <v>34230</v>
      </c>
      <c r="G60" s="33">
        <f t="shared" si="0"/>
        <v>99.941605839416056</v>
      </c>
      <c r="H60" s="33">
        <f t="shared" si="1"/>
        <v>20</v>
      </c>
      <c r="I60" s="33">
        <f t="shared" si="2"/>
        <v>5.8394160583941604E-2</v>
      </c>
      <c r="J60" s="30"/>
      <c r="K60" s="93"/>
      <c r="L60" s="93"/>
      <c r="M60" s="93"/>
    </row>
    <row r="61" spans="1:13" s="81" customFormat="1" hidden="1">
      <c r="A61" s="30">
        <v>7.3</v>
      </c>
      <c r="B61" s="30" t="s">
        <v>112</v>
      </c>
      <c r="C61" s="29">
        <v>1</v>
      </c>
      <c r="D61" s="29">
        <v>1</v>
      </c>
      <c r="E61" s="173">
        <v>42800</v>
      </c>
      <c r="F61" s="33">
        <v>42500</v>
      </c>
      <c r="G61" s="33">
        <f t="shared" si="0"/>
        <v>99.299065420560751</v>
      </c>
      <c r="H61" s="33">
        <f t="shared" si="1"/>
        <v>300</v>
      </c>
      <c r="I61" s="33">
        <f t="shared" si="2"/>
        <v>0.7009345794392523</v>
      </c>
      <c r="J61" s="30"/>
    </row>
    <row r="62" spans="1:13" s="81" customFormat="1" hidden="1">
      <c r="A62" s="30">
        <v>7.4</v>
      </c>
      <c r="B62" s="30" t="s">
        <v>136</v>
      </c>
      <c r="C62" s="29">
        <v>1</v>
      </c>
      <c r="D62" s="29">
        <v>1</v>
      </c>
      <c r="E62" s="173">
        <v>81650</v>
      </c>
      <c r="F62" s="33">
        <v>76925</v>
      </c>
      <c r="G62" s="33">
        <f t="shared" si="0"/>
        <v>94.213104715248008</v>
      </c>
      <c r="H62" s="33">
        <f t="shared" si="1"/>
        <v>4725</v>
      </c>
      <c r="I62" s="33">
        <f t="shared" si="2"/>
        <v>5.7868952847519903</v>
      </c>
      <c r="J62" s="30"/>
    </row>
    <row r="63" spans="1:13" s="81" customFormat="1" hidden="1">
      <c r="A63" s="30">
        <v>7.5</v>
      </c>
      <c r="B63" s="30" t="s">
        <v>35</v>
      </c>
      <c r="C63" s="29">
        <v>7</v>
      </c>
      <c r="D63" s="29">
        <v>5</v>
      </c>
      <c r="E63" s="173">
        <v>2724816</v>
      </c>
      <c r="F63" s="33">
        <v>2274677</v>
      </c>
      <c r="G63" s="33">
        <f t="shared" si="0"/>
        <v>83.480022137274588</v>
      </c>
      <c r="H63" s="33">
        <f t="shared" si="1"/>
        <v>450139</v>
      </c>
      <c r="I63" s="33">
        <f t="shared" si="2"/>
        <v>16.519977862725408</v>
      </c>
      <c r="J63" s="30"/>
    </row>
    <row r="64" spans="1:13" s="120" customFormat="1" hidden="1">
      <c r="A64" s="30">
        <v>7.6</v>
      </c>
      <c r="B64" s="30" t="s">
        <v>60</v>
      </c>
      <c r="C64" s="29">
        <v>6</v>
      </c>
      <c r="D64" s="29">
        <v>5</v>
      </c>
      <c r="E64" s="173">
        <v>324100</v>
      </c>
      <c r="F64" s="33">
        <v>259260</v>
      </c>
      <c r="G64" s="33">
        <f t="shared" si="0"/>
        <v>79.99382906510337</v>
      </c>
      <c r="H64" s="33">
        <f t="shared" si="1"/>
        <v>64840</v>
      </c>
      <c r="I64" s="33">
        <f t="shared" si="2"/>
        <v>20.006170934896637</v>
      </c>
      <c r="J64" s="30"/>
      <c r="K64" s="91"/>
      <c r="L64" s="91"/>
      <c r="M64" s="91"/>
    </row>
    <row r="65" spans="1:13" s="81" customFormat="1" ht="37.5" hidden="1">
      <c r="A65" s="30">
        <v>7.7</v>
      </c>
      <c r="B65" s="176" t="s">
        <v>162</v>
      </c>
      <c r="C65" s="177">
        <v>2</v>
      </c>
      <c r="D65" s="177">
        <v>2</v>
      </c>
      <c r="E65" s="178">
        <v>226800</v>
      </c>
      <c r="F65" s="179">
        <v>169955</v>
      </c>
      <c r="G65" s="179">
        <f t="shared" si="0"/>
        <v>74.936067019400355</v>
      </c>
      <c r="H65" s="179">
        <f t="shared" si="1"/>
        <v>56845</v>
      </c>
      <c r="I65" s="179">
        <f t="shared" si="2"/>
        <v>25.063932980599649</v>
      </c>
      <c r="J65" s="176"/>
      <c r="K65" s="120"/>
      <c r="L65" s="120"/>
      <c r="M65" s="120"/>
    </row>
    <row r="66" spans="1:13" s="81" customFormat="1" hidden="1">
      <c r="A66" s="30">
        <v>7.8</v>
      </c>
      <c r="B66" s="30" t="s">
        <v>137</v>
      </c>
      <c r="C66" s="29">
        <v>4</v>
      </c>
      <c r="D66" s="29">
        <v>4</v>
      </c>
      <c r="E66" s="173">
        <v>111350</v>
      </c>
      <c r="F66" s="33">
        <v>79355</v>
      </c>
      <c r="G66" s="33">
        <f t="shared" si="0"/>
        <v>71.26627750336776</v>
      </c>
      <c r="H66" s="33">
        <f t="shared" si="1"/>
        <v>31995</v>
      </c>
      <c r="I66" s="33">
        <f t="shared" si="2"/>
        <v>28.73372249663224</v>
      </c>
      <c r="J66" s="30"/>
    </row>
    <row r="67" spans="1:13" s="81" customFormat="1" hidden="1">
      <c r="A67" s="30">
        <v>7.9</v>
      </c>
      <c r="B67" s="30" t="s">
        <v>51</v>
      </c>
      <c r="C67" s="29">
        <v>3</v>
      </c>
      <c r="D67" s="29">
        <v>3</v>
      </c>
      <c r="E67" s="173">
        <v>350000</v>
      </c>
      <c r="F67" s="33">
        <v>221240</v>
      </c>
      <c r="G67" s="33">
        <f t="shared" si="0"/>
        <v>63.21142857142857</v>
      </c>
      <c r="H67" s="33">
        <f t="shared" si="1"/>
        <v>128760</v>
      </c>
      <c r="I67" s="33">
        <f t="shared" si="2"/>
        <v>36.78857142857143</v>
      </c>
      <c r="J67" s="30"/>
      <c r="K67" s="91"/>
      <c r="L67" s="91"/>
      <c r="M67" s="91"/>
    </row>
    <row r="68" spans="1:13" s="91" customFormat="1" hidden="1">
      <c r="A68" s="174">
        <v>7.1</v>
      </c>
      <c r="B68" s="30" t="s">
        <v>138</v>
      </c>
      <c r="C68" s="29">
        <v>1</v>
      </c>
      <c r="D68" s="29">
        <v>1</v>
      </c>
      <c r="E68" s="173">
        <v>896000</v>
      </c>
      <c r="F68" s="33">
        <v>521345</v>
      </c>
      <c r="G68" s="33">
        <f t="shared" si="0"/>
        <v>58.185825892857146</v>
      </c>
      <c r="H68" s="33">
        <f t="shared" si="1"/>
        <v>374655</v>
      </c>
      <c r="I68" s="33">
        <f t="shared" si="2"/>
        <v>41.814174107142854</v>
      </c>
      <c r="J68" s="30"/>
      <c r="K68" s="93"/>
      <c r="L68" s="93"/>
      <c r="M68" s="93"/>
    </row>
    <row r="69" spans="1:13" s="93" customFormat="1" hidden="1">
      <c r="A69" s="30">
        <v>7.11</v>
      </c>
      <c r="B69" s="30" t="s">
        <v>49</v>
      </c>
      <c r="C69" s="29">
        <v>13</v>
      </c>
      <c r="D69" s="29">
        <v>8</v>
      </c>
      <c r="E69" s="173">
        <v>2011000</v>
      </c>
      <c r="F69" s="33">
        <v>1049640.3999999999</v>
      </c>
      <c r="G69" s="33">
        <f t="shared" si="0"/>
        <v>52.194947787170555</v>
      </c>
      <c r="H69" s="33">
        <f t="shared" si="1"/>
        <v>961359.60000000009</v>
      </c>
      <c r="I69" s="33">
        <f t="shared" si="2"/>
        <v>47.805052212829445</v>
      </c>
      <c r="J69" s="30"/>
      <c r="K69" s="89"/>
      <c r="L69" s="89"/>
      <c r="M69" s="89"/>
    </row>
    <row r="70" spans="1:13" s="91" customFormat="1" hidden="1">
      <c r="A70" s="30">
        <v>7.12</v>
      </c>
      <c r="B70" s="30" t="s">
        <v>113</v>
      </c>
      <c r="C70" s="29">
        <v>1</v>
      </c>
      <c r="D70" s="29">
        <v>1</v>
      </c>
      <c r="E70" s="173">
        <v>142180</v>
      </c>
      <c r="F70" s="33">
        <v>73050</v>
      </c>
      <c r="G70" s="33">
        <f t="shared" si="0"/>
        <v>51.378534252356168</v>
      </c>
      <c r="H70" s="33">
        <f t="shared" si="1"/>
        <v>69130</v>
      </c>
      <c r="I70" s="33">
        <f t="shared" si="2"/>
        <v>48.621465747643832</v>
      </c>
      <c r="J70" s="30"/>
      <c r="K70" s="89"/>
      <c r="L70" s="89"/>
      <c r="M70" s="89"/>
    </row>
    <row r="71" spans="1:13" s="81" customFormat="1">
      <c r="A71" s="29">
        <v>8</v>
      </c>
      <c r="B71" s="30" t="s">
        <v>28</v>
      </c>
      <c r="C71" s="29">
        <v>31</v>
      </c>
      <c r="D71" s="29">
        <v>21</v>
      </c>
      <c r="E71" s="173">
        <v>25859443</v>
      </c>
      <c r="F71" s="33">
        <f>SUM(F72:F75)</f>
        <v>18484899.399999999</v>
      </c>
      <c r="G71" s="33">
        <f t="shared" ref="G71:G134" si="3">F71*100/E71</f>
        <v>71.482202458885126</v>
      </c>
      <c r="H71" s="33">
        <f t="shared" ref="H71:H134" si="4">E71-F71</f>
        <v>7374543.6000000015</v>
      </c>
      <c r="I71" s="33">
        <f t="shared" ref="I71:I134" si="5">H71*100/E71</f>
        <v>28.51779754111487</v>
      </c>
      <c r="J71" s="30"/>
    </row>
    <row r="72" spans="1:13" s="81" customFormat="1" hidden="1">
      <c r="A72" s="30">
        <v>8.1</v>
      </c>
      <c r="B72" s="30" t="s">
        <v>35</v>
      </c>
      <c r="C72" s="29">
        <v>7</v>
      </c>
      <c r="D72" s="29">
        <v>6</v>
      </c>
      <c r="E72" s="173">
        <v>17435728</v>
      </c>
      <c r="F72" s="33">
        <f>13381091.43+ค่าจ้างเงินรายได้!C8+ค่าจ้างเงินรายได้!D8+ค่าจ้างเงินรายได้!C9+ค่าจ้างเงินรายได้!D9</f>
        <v>14066095.75</v>
      </c>
      <c r="G72" s="33">
        <f t="shared" si="3"/>
        <v>80.673980174501466</v>
      </c>
      <c r="H72" s="33">
        <f t="shared" si="4"/>
        <v>3369632.25</v>
      </c>
      <c r="I72" s="33">
        <f t="shared" si="5"/>
        <v>19.326019825498541</v>
      </c>
      <c r="J72" s="30"/>
    </row>
    <row r="73" spans="1:13" s="81" customFormat="1" hidden="1">
      <c r="A73" s="30">
        <v>8.1999999999999993</v>
      </c>
      <c r="B73" s="30" t="s">
        <v>49</v>
      </c>
      <c r="C73" s="29">
        <v>11</v>
      </c>
      <c r="D73" s="29">
        <v>4</v>
      </c>
      <c r="E73" s="173">
        <v>1804750</v>
      </c>
      <c r="F73" s="33">
        <v>1271710</v>
      </c>
      <c r="G73" s="33">
        <f t="shared" si="3"/>
        <v>70.464607286327748</v>
      </c>
      <c r="H73" s="33">
        <f t="shared" si="4"/>
        <v>533040</v>
      </c>
      <c r="I73" s="33">
        <f t="shared" si="5"/>
        <v>29.535392713672255</v>
      </c>
      <c r="J73" s="30"/>
    </row>
    <row r="74" spans="1:13" s="81" customFormat="1" hidden="1">
      <c r="A74" s="30">
        <v>8.3000000000000007</v>
      </c>
      <c r="B74" s="30" t="s">
        <v>110</v>
      </c>
      <c r="C74" s="29">
        <v>6</v>
      </c>
      <c r="D74" s="29">
        <v>5</v>
      </c>
      <c r="E74" s="173">
        <v>4358965</v>
      </c>
      <c r="F74" s="33">
        <f>2197092.45+ค่าจ้างเงินรายได้!C10+ค่าจ้างเงินรายได้!D10</f>
        <v>2207636.4500000002</v>
      </c>
      <c r="G74" s="33">
        <f t="shared" si="3"/>
        <v>50.645886122049625</v>
      </c>
      <c r="H74" s="33">
        <f t="shared" si="4"/>
        <v>2151328.5499999998</v>
      </c>
      <c r="I74" s="33">
        <f t="shared" si="5"/>
        <v>49.354113877950375</v>
      </c>
      <c r="J74" s="30"/>
    </row>
    <row r="75" spans="1:13" s="81" customFormat="1" hidden="1">
      <c r="A75" s="30">
        <v>8.4</v>
      </c>
      <c r="B75" s="30" t="s">
        <v>91</v>
      </c>
      <c r="C75" s="29">
        <v>7</v>
      </c>
      <c r="D75" s="29">
        <v>6</v>
      </c>
      <c r="E75" s="173">
        <v>2260000</v>
      </c>
      <c r="F75" s="33">
        <v>939457.2</v>
      </c>
      <c r="G75" s="33">
        <f t="shared" si="3"/>
        <v>41.568902654867259</v>
      </c>
      <c r="H75" s="33">
        <f t="shared" si="4"/>
        <v>1320542.8</v>
      </c>
      <c r="I75" s="33">
        <f t="shared" si="5"/>
        <v>58.431097345132741</v>
      </c>
      <c r="J75" s="30"/>
    </row>
    <row r="76" spans="1:13" s="81" customFormat="1">
      <c r="A76" s="29">
        <v>9</v>
      </c>
      <c r="B76" s="30" t="s">
        <v>19</v>
      </c>
      <c r="C76" s="29">
        <v>14</v>
      </c>
      <c r="D76" s="29">
        <v>14</v>
      </c>
      <c r="E76" s="173">
        <v>2889671</v>
      </c>
      <c r="F76" s="33">
        <f>SUM(F77:F86)</f>
        <v>1964058.1400000001</v>
      </c>
      <c r="G76" s="33">
        <f t="shared" si="3"/>
        <v>67.968226832743241</v>
      </c>
      <c r="H76" s="33">
        <f t="shared" si="4"/>
        <v>925612.85999999987</v>
      </c>
      <c r="I76" s="33">
        <f t="shared" si="5"/>
        <v>32.031773167256752</v>
      </c>
      <c r="J76" s="30"/>
    </row>
    <row r="77" spans="1:13" s="81" customFormat="1" hidden="1">
      <c r="A77" s="30">
        <v>9.1</v>
      </c>
      <c r="B77" s="30" t="s">
        <v>80</v>
      </c>
      <c r="C77" s="29">
        <v>1</v>
      </c>
      <c r="D77" s="29">
        <v>1</v>
      </c>
      <c r="E77" s="173">
        <v>94536</v>
      </c>
      <c r="F77" s="33">
        <v>94536</v>
      </c>
      <c r="G77" s="33">
        <f t="shared" si="3"/>
        <v>100</v>
      </c>
      <c r="H77" s="33">
        <f t="shared" si="4"/>
        <v>0</v>
      </c>
      <c r="I77" s="33">
        <f t="shared" si="5"/>
        <v>0</v>
      </c>
      <c r="J77" s="30"/>
    </row>
    <row r="78" spans="1:13" s="89" customFormat="1" hidden="1">
      <c r="A78" s="30">
        <v>9.1999999999999993</v>
      </c>
      <c r="B78" s="30" t="s">
        <v>82</v>
      </c>
      <c r="C78" s="29">
        <v>1</v>
      </c>
      <c r="D78" s="29">
        <v>1</v>
      </c>
      <c r="E78" s="173">
        <v>192777</v>
      </c>
      <c r="F78" s="33">
        <v>192772.6</v>
      </c>
      <c r="G78" s="33">
        <f t="shared" si="3"/>
        <v>99.99771757004207</v>
      </c>
      <c r="H78" s="33">
        <f t="shared" si="4"/>
        <v>4.3999999999941792</v>
      </c>
      <c r="I78" s="33">
        <f t="shared" si="5"/>
        <v>2.2824299579276464E-3</v>
      </c>
      <c r="J78" s="30"/>
      <c r="K78" s="81"/>
      <c r="L78" s="81"/>
      <c r="M78" s="81"/>
    </row>
    <row r="79" spans="1:13" s="89" customFormat="1" hidden="1">
      <c r="A79" s="30">
        <v>9.3000000000000007</v>
      </c>
      <c r="B79" s="30" t="s">
        <v>111</v>
      </c>
      <c r="C79" s="29">
        <v>1</v>
      </c>
      <c r="D79" s="29">
        <v>1</v>
      </c>
      <c r="E79" s="173">
        <v>122686</v>
      </c>
      <c r="F79" s="33">
        <v>118504.98</v>
      </c>
      <c r="G79" s="33">
        <f t="shared" si="3"/>
        <v>96.59209689777154</v>
      </c>
      <c r="H79" s="33">
        <f t="shared" si="4"/>
        <v>4181.0200000000041</v>
      </c>
      <c r="I79" s="33">
        <f t="shared" si="5"/>
        <v>3.4079031022284565</v>
      </c>
      <c r="J79" s="30"/>
      <c r="K79" s="81"/>
      <c r="L79" s="81"/>
      <c r="M79" s="81"/>
    </row>
    <row r="80" spans="1:13" s="81" customFormat="1" hidden="1">
      <c r="A80" s="30">
        <v>9.4</v>
      </c>
      <c r="B80" s="30" t="s">
        <v>135</v>
      </c>
      <c r="C80" s="29">
        <v>1</v>
      </c>
      <c r="D80" s="29">
        <v>1</v>
      </c>
      <c r="E80" s="173">
        <v>121293</v>
      </c>
      <c r="F80" s="33">
        <v>115678</v>
      </c>
      <c r="G80" s="33">
        <f t="shared" si="3"/>
        <v>95.370713891156129</v>
      </c>
      <c r="H80" s="33">
        <f t="shared" si="4"/>
        <v>5615</v>
      </c>
      <c r="I80" s="33">
        <f t="shared" si="5"/>
        <v>4.6292861088438739</v>
      </c>
      <c r="J80" s="30"/>
    </row>
    <row r="81" spans="1:13" s="81" customFormat="1" hidden="1">
      <c r="A81" s="30">
        <v>9.5</v>
      </c>
      <c r="B81" s="30" t="s">
        <v>51</v>
      </c>
      <c r="C81" s="29">
        <v>1</v>
      </c>
      <c r="D81" s="29">
        <v>1</v>
      </c>
      <c r="E81" s="173">
        <v>75000</v>
      </c>
      <c r="F81" s="33">
        <v>71420</v>
      </c>
      <c r="G81" s="33">
        <f t="shared" si="3"/>
        <v>95.226666666666674</v>
      </c>
      <c r="H81" s="33">
        <f t="shared" si="4"/>
        <v>3580</v>
      </c>
      <c r="I81" s="33">
        <f t="shared" si="5"/>
        <v>4.7733333333333334</v>
      </c>
      <c r="J81" s="30"/>
    </row>
    <row r="82" spans="1:13" s="81" customFormat="1" hidden="1">
      <c r="A82" s="30">
        <v>9.6</v>
      </c>
      <c r="B82" s="30" t="s">
        <v>35</v>
      </c>
      <c r="C82" s="29">
        <v>5</v>
      </c>
      <c r="D82" s="29">
        <v>5</v>
      </c>
      <c r="E82" s="173">
        <v>1276712</v>
      </c>
      <c r="F82" s="33">
        <f>864371.06+ค่าจ้างเงินรายได้!C12+ค่าจ้างเงินรายได้!D12</f>
        <v>881322.06</v>
      </c>
      <c r="G82" s="33">
        <f t="shared" si="3"/>
        <v>69.030608312602993</v>
      </c>
      <c r="H82" s="33">
        <f t="shared" si="4"/>
        <v>395389.93999999994</v>
      </c>
      <c r="I82" s="33">
        <f t="shared" si="5"/>
        <v>30.969391687396996</v>
      </c>
      <c r="J82" s="30"/>
      <c r="K82" s="89"/>
      <c r="L82" s="89"/>
      <c r="M82" s="89"/>
    </row>
    <row r="83" spans="1:13" s="81" customFormat="1" hidden="1">
      <c r="A83" s="30">
        <v>9.6999999999999993</v>
      </c>
      <c r="B83" s="30" t="s">
        <v>134</v>
      </c>
      <c r="C83" s="29">
        <v>1</v>
      </c>
      <c r="D83" s="29">
        <v>1</v>
      </c>
      <c r="E83" s="173">
        <v>304495</v>
      </c>
      <c r="F83" s="33">
        <v>209255</v>
      </c>
      <c r="G83" s="33">
        <f t="shared" si="3"/>
        <v>68.721982298559908</v>
      </c>
      <c r="H83" s="33">
        <f t="shared" si="4"/>
        <v>95240</v>
      </c>
      <c r="I83" s="33">
        <f t="shared" si="5"/>
        <v>31.278017701440088</v>
      </c>
      <c r="J83" s="30"/>
      <c r="K83" s="89"/>
      <c r="L83" s="89"/>
      <c r="M83" s="89"/>
    </row>
    <row r="84" spans="1:13" s="81" customFormat="1" hidden="1">
      <c r="A84" s="30">
        <v>9.8000000000000007</v>
      </c>
      <c r="B84" s="30" t="s">
        <v>83</v>
      </c>
      <c r="C84" s="29">
        <v>1</v>
      </c>
      <c r="D84" s="29">
        <v>1</v>
      </c>
      <c r="E84" s="173">
        <v>231244</v>
      </c>
      <c r="F84" s="33">
        <v>124714.5</v>
      </c>
      <c r="G84" s="33">
        <f t="shared" si="3"/>
        <v>53.931993911193373</v>
      </c>
      <c r="H84" s="33">
        <f t="shared" si="4"/>
        <v>106529.5</v>
      </c>
      <c r="I84" s="33">
        <f t="shared" si="5"/>
        <v>46.068006088806627</v>
      </c>
      <c r="J84" s="30"/>
    </row>
    <row r="85" spans="1:13" s="89" customFormat="1" hidden="1">
      <c r="A85" s="30">
        <v>9.9</v>
      </c>
      <c r="B85" s="30" t="s">
        <v>81</v>
      </c>
      <c r="C85" s="29">
        <v>1</v>
      </c>
      <c r="D85" s="29">
        <v>1</v>
      </c>
      <c r="E85" s="173">
        <v>183745</v>
      </c>
      <c r="F85" s="33">
        <v>77005</v>
      </c>
      <c r="G85" s="33">
        <f t="shared" si="3"/>
        <v>41.908623363901057</v>
      </c>
      <c r="H85" s="33">
        <f t="shared" si="4"/>
        <v>106740</v>
      </c>
      <c r="I85" s="33">
        <f t="shared" si="5"/>
        <v>58.091376636098943</v>
      </c>
      <c r="J85" s="30"/>
    </row>
    <row r="86" spans="1:13" s="83" customFormat="1" hidden="1">
      <c r="A86" s="174">
        <v>9.1</v>
      </c>
      <c r="B86" s="30" t="s">
        <v>133</v>
      </c>
      <c r="C86" s="29">
        <v>1</v>
      </c>
      <c r="D86" s="29">
        <v>1</v>
      </c>
      <c r="E86" s="173">
        <v>287183</v>
      </c>
      <c r="F86" s="33">
        <v>78850</v>
      </c>
      <c r="G86" s="33">
        <f t="shared" si="3"/>
        <v>27.456360578446496</v>
      </c>
      <c r="H86" s="33">
        <f t="shared" si="4"/>
        <v>208333</v>
      </c>
      <c r="I86" s="33">
        <f t="shared" si="5"/>
        <v>72.543639421553507</v>
      </c>
      <c r="J86" s="30"/>
    </row>
    <row r="87" spans="1:13" s="81" customFormat="1">
      <c r="A87" s="29">
        <v>10</v>
      </c>
      <c r="B87" s="30" t="s">
        <v>15</v>
      </c>
      <c r="C87" s="29">
        <v>61</v>
      </c>
      <c r="D87" s="29">
        <v>42</v>
      </c>
      <c r="E87" s="173">
        <v>64789537</v>
      </c>
      <c r="F87" s="33">
        <f>SUM(F88:F101)</f>
        <v>42708595.469999999</v>
      </c>
      <c r="G87" s="33">
        <f t="shared" si="3"/>
        <v>65.918970018260822</v>
      </c>
      <c r="H87" s="33">
        <f t="shared" si="4"/>
        <v>22080941.530000001</v>
      </c>
      <c r="I87" s="33">
        <f t="shared" si="5"/>
        <v>34.081029981739178</v>
      </c>
      <c r="J87" s="30"/>
    </row>
    <row r="88" spans="1:13" s="81" customFormat="1" hidden="1">
      <c r="A88" s="30">
        <v>10.1</v>
      </c>
      <c r="B88" s="30" t="s">
        <v>102</v>
      </c>
      <c r="C88" s="29">
        <v>1</v>
      </c>
      <c r="D88" s="29">
        <v>1</v>
      </c>
      <c r="E88" s="173">
        <v>54300</v>
      </c>
      <c r="F88" s="33">
        <v>54300</v>
      </c>
      <c r="G88" s="33">
        <f t="shared" si="3"/>
        <v>100</v>
      </c>
      <c r="H88" s="33">
        <f t="shared" si="4"/>
        <v>0</v>
      </c>
      <c r="I88" s="33">
        <f t="shared" si="5"/>
        <v>0</v>
      </c>
      <c r="J88" s="30"/>
      <c r="K88" s="91"/>
      <c r="L88" s="91"/>
      <c r="M88" s="91"/>
    </row>
    <row r="89" spans="1:13" s="81" customFormat="1" hidden="1">
      <c r="A89" s="30">
        <v>10.199999999999999</v>
      </c>
      <c r="B89" s="30" t="s">
        <v>55</v>
      </c>
      <c r="C89" s="29">
        <v>1</v>
      </c>
      <c r="D89" s="29">
        <v>1</v>
      </c>
      <c r="E89" s="173">
        <v>135820</v>
      </c>
      <c r="F89" s="33">
        <v>106745</v>
      </c>
      <c r="G89" s="33">
        <f t="shared" si="3"/>
        <v>78.59299072301576</v>
      </c>
      <c r="H89" s="33">
        <f t="shared" si="4"/>
        <v>29075</v>
      </c>
      <c r="I89" s="33">
        <f t="shared" si="5"/>
        <v>21.407009276984244</v>
      </c>
      <c r="J89" s="30"/>
      <c r="K89" s="91"/>
      <c r="L89" s="91"/>
      <c r="M89" s="91"/>
    </row>
    <row r="90" spans="1:13" s="81" customFormat="1" hidden="1">
      <c r="A90" s="30">
        <v>10.3</v>
      </c>
      <c r="B90" s="30" t="s">
        <v>54</v>
      </c>
      <c r="C90" s="29">
        <v>4</v>
      </c>
      <c r="D90" s="29">
        <v>4</v>
      </c>
      <c r="E90" s="173">
        <v>24722966</v>
      </c>
      <c r="F90" s="33">
        <f>16584412.19+ค่าจ้างเงินรายได้!C14+ค่าจ้างเงินรายได้!D14+ค่าจ้างเงินรายได้!C23+ค่าจ้างเงินรายได้!C24</f>
        <v>17908378.189999998</v>
      </c>
      <c r="G90" s="33">
        <f t="shared" si="3"/>
        <v>72.436204418191565</v>
      </c>
      <c r="H90" s="33">
        <f t="shared" si="4"/>
        <v>6814587.8100000024</v>
      </c>
      <c r="I90" s="33">
        <f t="shared" si="5"/>
        <v>27.563795581808439</v>
      </c>
      <c r="J90" s="30"/>
      <c r="K90" s="89"/>
      <c r="L90" s="89"/>
      <c r="M90" s="89"/>
    </row>
    <row r="91" spans="1:13" s="81" customFormat="1" hidden="1">
      <c r="A91" s="30">
        <v>10.4</v>
      </c>
      <c r="B91" s="30" t="s">
        <v>35</v>
      </c>
      <c r="C91" s="29">
        <v>9</v>
      </c>
      <c r="D91" s="29">
        <v>7</v>
      </c>
      <c r="E91" s="173">
        <v>3955710</v>
      </c>
      <c r="F91" s="33">
        <v>2858167</v>
      </c>
      <c r="G91" s="33">
        <f t="shared" si="3"/>
        <v>72.25420973731643</v>
      </c>
      <c r="H91" s="33">
        <f t="shared" si="4"/>
        <v>1097543</v>
      </c>
      <c r="I91" s="33">
        <f t="shared" si="5"/>
        <v>27.745790262683563</v>
      </c>
      <c r="J91" s="30"/>
    </row>
    <row r="92" spans="1:13" s="81" customFormat="1" hidden="1">
      <c r="A92" s="30">
        <v>10.5</v>
      </c>
      <c r="B92" s="30" t="s">
        <v>104</v>
      </c>
      <c r="C92" s="29">
        <v>3</v>
      </c>
      <c r="D92" s="29">
        <v>3</v>
      </c>
      <c r="E92" s="173">
        <v>20184317</v>
      </c>
      <c r="F92" s="33">
        <v>13556588.300000001</v>
      </c>
      <c r="G92" s="33">
        <f t="shared" si="3"/>
        <v>67.163968441438968</v>
      </c>
      <c r="H92" s="33">
        <f t="shared" si="4"/>
        <v>6627728.6999999993</v>
      </c>
      <c r="I92" s="33">
        <f t="shared" si="5"/>
        <v>32.836031558561032</v>
      </c>
      <c r="J92" s="30"/>
    </row>
    <row r="93" spans="1:13" s="81" customFormat="1" hidden="1">
      <c r="A93" s="30">
        <v>10.6</v>
      </c>
      <c r="B93" s="30" t="s">
        <v>101</v>
      </c>
      <c r="C93" s="29">
        <v>2</v>
      </c>
      <c r="D93" s="29">
        <v>2</v>
      </c>
      <c r="E93" s="173">
        <v>1858349</v>
      </c>
      <c r="F93" s="33">
        <v>1185886.31</v>
      </c>
      <c r="G93" s="33">
        <f t="shared" si="3"/>
        <v>63.813971971895484</v>
      </c>
      <c r="H93" s="33">
        <f t="shared" si="4"/>
        <v>672462.69</v>
      </c>
      <c r="I93" s="33">
        <f t="shared" si="5"/>
        <v>36.186028028104516</v>
      </c>
      <c r="J93" s="30"/>
      <c r="K93" s="89"/>
      <c r="L93" s="89"/>
      <c r="M93" s="89"/>
    </row>
    <row r="94" spans="1:13" s="91" customFormat="1" hidden="1">
      <c r="A94" s="30">
        <v>10.7</v>
      </c>
      <c r="B94" s="30" t="s">
        <v>57</v>
      </c>
      <c r="C94" s="29">
        <v>2</v>
      </c>
      <c r="D94" s="29">
        <v>2</v>
      </c>
      <c r="E94" s="173">
        <v>5217990</v>
      </c>
      <c r="F94" s="33">
        <v>3224495.5</v>
      </c>
      <c r="G94" s="33">
        <f t="shared" si="3"/>
        <v>61.795739355575613</v>
      </c>
      <c r="H94" s="33">
        <f t="shared" si="4"/>
        <v>1993494.5</v>
      </c>
      <c r="I94" s="33">
        <f t="shared" si="5"/>
        <v>38.204260644424387</v>
      </c>
      <c r="J94" s="30"/>
      <c r="K94" s="81"/>
      <c r="L94" s="81"/>
      <c r="M94" s="81"/>
    </row>
    <row r="95" spans="1:13" s="91" customFormat="1" hidden="1">
      <c r="A95" s="30">
        <v>10.8</v>
      </c>
      <c r="B95" s="30" t="s">
        <v>36</v>
      </c>
      <c r="C95" s="29">
        <v>8</v>
      </c>
      <c r="D95" s="29">
        <v>5</v>
      </c>
      <c r="E95" s="173">
        <v>2762400</v>
      </c>
      <c r="F95" s="33">
        <v>1638858.4</v>
      </c>
      <c r="G95" s="33">
        <f t="shared" si="3"/>
        <v>59.327338546191719</v>
      </c>
      <c r="H95" s="33">
        <f t="shared" si="4"/>
        <v>1123541.6000000001</v>
      </c>
      <c r="I95" s="33">
        <f t="shared" si="5"/>
        <v>40.672661453808288</v>
      </c>
      <c r="J95" s="30"/>
      <c r="K95" s="93"/>
      <c r="L95" s="93"/>
      <c r="M95" s="93"/>
    </row>
    <row r="96" spans="1:13" s="93" customFormat="1" hidden="1">
      <c r="A96" s="30">
        <v>10.9</v>
      </c>
      <c r="B96" s="30" t="s">
        <v>105</v>
      </c>
      <c r="C96" s="29">
        <v>9</v>
      </c>
      <c r="D96" s="29">
        <v>6</v>
      </c>
      <c r="E96" s="173">
        <v>2604575</v>
      </c>
      <c r="F96" s="33">
        <v>1311659.77</v>
      </c>
      <c r="G96" s="33">
        <f t="shared" si="3"/>
        <v>50.35983874528474</v>
      </c>
      <c r="H96" s="33">
        <f t="shared" si="4"/>
        <v>1292915.23</v>
      </c>
      <c r="I96" s="33">
        <f t="shared" si="5"/>
        <v>49.64016125471526</v>
      </c>
      <c r="J96" s="30"/>
      <c r="K96" s="81"/>
      <c r="L96" s="81"/>
      <c r="M96" s="81"/>
    </row>
    <row r="97" spans="1:13" s="81" customFormat="1" hidden="1">
      <c r="A97" s="174">
        <v>10.1</v>
      </c>
      <c r="B97" s="30" t="s">
        <v>107</v>
      </c>
      <c r="C97" s="29">
        <v>3</v>
      </c>
      <c r="D97" s="29">
        <v>3</v>
      </c>
      <c r="E97" s="173">
        <v>297580</v>
      </c>
      <c r="F97" s="33">
        <v>148284</v>
      </c>
      <c r="G97" s="33">
        <f t="shared" si="3"/>
        <v>49.829961690973853</v>
      </c>
      <c r="H97" s="33">
        <f t="shared" si="4"/>
        <v>149296</v>
      </c>
      <c r="I97" s="33">
        <f t="shared" si="5"/>
        <v>50.170038309026147</v>
      </c>
      <c r="J97" s="30"/>
    </row>
    <row r="98" spans="1:13" s="81" customFormat="1" hidden="1">
      <c r="A98" s="30">
        <v>10.11</v>
      </c>
      <c r="B98" s="30" t="s">
        <v>106</v>
      </c>
      <c r="C98" s="29">
        <v>3</v>
      </c>
      <c r="D98" s="29">
        <v>2</v>
      </c>
      <c r="E98" s="173">
        <v>569450</v>
      </c>
      <c r="F98" s="33">
        <v>237036</v>
      </c>
      <c r="G98" s="33">
        <f t="shared" si="3"/>
        <v>41.62542804460444</v>
      </c>
      <c r="H98" s="33">
        <f t="shared" si="4"/>
        <v>332414</v>
      </c>
      <c r="I98" s="33">
        <f t="shared" si="5"/>
        <v>58.37457195539556</v>
      </c>
      <c r="J98" s="30"/>
      <c r="K98" s="89"/>
      <c r="L98" s="89"/>
      <c r="M98" s="89"/>
    </row>
    <row r="99" spans="1:13" s="52" customFormat="1" hidden="1">
      <c r="A99" s="30">
        <v>10.119999999999999</v>
      </c>
      <c r="B99" s="30" t="s">
        <v>103</v>
      </c>
      <c r="C99" s="29">
        <v>6</v>
      </c>
      <c r="D99" s="29">
        <v>3</v>
      </c>
      <c r="E99" s="173">
        <v>1727700</v>
      </c>
      <c r="F99" s="33">
        <v>390355</v>
      </c>
      <c r="G99" s="33">
        <f t="shared" si="3"/>
        <v>22.593910979915496</v>
      </c>
      <c r="H99" s="33">
        <f t="shared" si="4"/>
        <v>1337345</v>
      </c>
      <c r="I99" s="33">
        <f t="shared" si="5"/>
        <v>77.406089020084508</v>
      </c>
      <c r="J99" s="30"/>
      <c r="K99" s="94"/>
      <c r="L99" s="94"/>
      <c r="M99" s="94"/>
    </row>
    <row r="100" spans="1:13" s="92" customFormat="1" hidden="1">
      <c r="A100" s="30">
        <v>10.130000000000001</v>
      </c>
      <c r="B100" s="30" t="s">
        <v>56</v>
      </c>
      <c r="C100" s="29">
        <v>3</v>
      </c>
      <c r="D100" s="29">
        <v>1</v>
      </c>
      <c r="E100" s="173">
        <v>298380</v>
      </c>
      <c r="F100" s="33">
        <v>37548</v>
      </c>
      <c r="G100" s="33">
        <f t="shared" si="3"/>
        <v>12.58395334807963</v>
      </c>
      <c r="H100" s="33">
        <f t="shared" si="4"/>
        <v>260832</v>
      </c>
      <c r="I100" s="33">
        <f t="shared" si="5"/>
        <v>87.416046651920368</v>
      </c>
      <c r="J100" s="30"/>
      <c r="K100" s="87"/>
      <c r="L100" s="87"/>
      <c r="M100" s="87"/>
    </row>
    <row r="101" spans="1:13" s="81" customFormat="1" hidden="1">
      <c r="A101" s="30">
        <v>10.14</v>
      </c>
      <c r="B101" s="30" t="s">
        <v>53</v>
      </c>
      <c r="C101" s="29">
        <v>7</v>
      </c>
      <c r="D101" s="29">
        <v>2</v>
      </c>
      <c r="E101" s="173">
        <v>400000</v>
      </c>
      <c r="F101" s="33">
        <v>50294</v>
      </c>
      <c r="G101" s="33">
        <f t="shared" si="3"/>
        <v>12.573499999999999</v>
      </c>
      <c r="H101" s="33">
        <f t="shared" si="4"/>
        <v>349706</v>
      </c>
      <c r="I101" s="33">
        <f t="shared" si="5"/>
        <v>87.426500000000004</v>
      </c>
      <c r="J101" s="30"/>
      <c r="K101" s="91"/>
      <c r="L101" s="91"/>
      <c r="M101" s="91"/>
    </row>
    <row r="102" spans="1:13" s="91" customFormat="1">
      <c r="A102" s="29">
        <v>11</v>
      </c>
      <c r="B102" s="30" t="s">
        <v>24</v>
      </c>
      <c r="C102" s="29">
        <v>35</v>
      </c>
      <c r="D102" s="29">
        <v>27</v>
      </c>
      <c r="E102" s="173">
        <v>5176278</v>
      </c>
      <c r="F102" s="33">
        <f>SUM(F103:F114)</f>
        <v>3139157.6499999994</v>
      </c>
      <c r="G102" s="33">
        <f t="shared" si="3"/>
        <v>60.645074511067591</v>
      </c>
      <c r="H102" s="33">
        <f t="shared" si="4"/>
        <v>2037120.3500000006</v>
      </c>
      <c r="I102" s="33">
        <f t="shared" si="5"/>
        <v>39.354925488932409</v>
      </c>
      <c r="J102" s="30"/>
      <c r="K102" s="81"/>
      <c r="L102" s="81"/>
      <c r="M102" s="81"/>
    </row>
    <row r="103" spans="1:13" s="91" customFormat="1" hidden="1">
      <c r="A103" s="30">
        <v>11.1</v>
      </c>
      <c r="B103" s="30" t="s">
        <v>89</v>
      </c>
      <c r="C103" s="29">
        <v>1</v>
      </c>
      <c r="D103" s="29">
        <v>1</v>
      </c>
      <c r="E103" s="173">
        <v>145557</v>
      </c>
      <c r="F103" s="33">
        <v>145557</v>
      </c>
      <c r="G103" s="33">
        <f t="shared" si="3"/>
        <v>100</v>
      </c>
      <c r="H103" s="33">
        <f t="shared" si="4"/>
        <v>0</v>
      </c>
      <c r="I103" s="33">
        <f t="shared" si="5"/>
        <v>0</v>
      </c>
      <c r="J103" s="30"/>
    </row>
    <row r="104" spans="1:13" s="93" customFormat="1" hidden="1">
      <c r="A104" s="30">
        <v>11.2</v>
      </c>
      <c r="B104" s="30" t="s">
        <v>88</v>
      </c>
      <c r="C104" s="29">
        <v>1</v>
      </c>
      <c r="D104" s="29">
        <v>1</v>
      </c>
      <c r="E104" s="173">
        <v>830951</v>
      </c>
      <c r="F104" s="33">
        <v>686160</v>
      </c>
      <c r="G104" s="33">
        <f t="shared" si="3"/>
        <v>82.575266170929453</v>
      </c>
      <c r="H104" s="33">
        <f t="shared" si="4"/>
        <v>144791</v>
      </c>
      <c r="I104" s="33">
        <f t="shared" si="5"/>
        <v>17.424733829070547</v>
      </c>
      <c r="J104" s="30"/>
      <c r="K104" s="81"/>
      <c r="L104" s="81"/>
      <c r="M104" s="81"/>
    </row>
    <row r="105" spans="1:13" s="91" customFormat="1" hidden="1">
      <c r="A105" s="30">
        <v>11.3</v>
      </c>
      <c r="B105" s="30" t="s">
        <v>84</v>
      </c>
      <c r="C105" s="29">
        <v>5</v>
      </c>
      <c r="D105" s="29">
        <v>5</v>
      </c>
      <c r="E105" s="173">
        <v>450024</v>
      </c>
      <c r="F105" s="33">
        <v>365506</v>
      </c>
      <c r="G105" s="33">
        <f t="shared" si="3"/>
        <v>81.219223863616165</v>
      </c>
      <c r="H105" s="33">
        <f t="shared" si="4"/>
        <v>84518</v>
      </c>
      <c r="I105" s="33">
        <f t="shared" si="5"/>
        <v>18.780776136383839</v>
      </c>
      <c r="J105" s="30"/>
      <c r="K105" s="89"/>
      <c r="L105" s="89"/>
      <c r="M105" s="89"/>
    </row>
    <row r="106" spans="1:13" s="91" customFormat="1" hidden="1">
      <c r="A106" s="30">
        <v>11.4</v>
      </c>
      <c r="B106" s="30" t="s">
        <v>99</v>
      </c>
      <c r="C106" s="29">
        <v>1</v>
      </c>
      <c r="D106" s="29">
        <v>1</v>
      </c>
      <c r="E106" s="173">
        <v>808768</v>
      </c>
      <c r="F106" s="33">
        <f>626465.09+ค่าจ้างเงินรายได้!C15+ค่าจ้างเงินรายได้!D15</f>
        <v>644812.09</v>
      </c>
      <c r="G106" s="33">
        <f t="shared" si="3"/>
        <v>79.727695705072406</v>
      </c>
      <c r="H106" s="33">
        <f t="shared" si="4"/>
        <v>163955.91000000003</v>
      </c>
      <c r="I106" s="33">
        <f t="shared" si="5"/>
        <v>20.272304294927597</v>
      </c>
      <c r="J106" s="30"/>
      <c r="K106" s="81"/>
      <c r="L106" s="81"/>
      <c r="M106" s="81"/>
    </row>
    <row r="107" spans="1:13" s="93" customFormat="1" hidden="1">
      <c r="A107" s="30">
        <v>11.5</v>
      </c>
      <c r="B107" s="30" t="s">
        <v>86</v>
      </c>
      <c r="C107" s="29">
        <v>1</v>
      </c>
      <c r="D107" s="29">
        <v>1</v>
      </c>
      <c r="E107" s="173">
        <v>662663</v>
      </c>
      <c r="F107" s="33">
        <f>457419.72+ค่าจ้างเงินรายได้!C4+ค่าจ้างเงินรายได้!D4</f>
        <v>473977.72</v>
      </c>
      <c r="G107" s="33">
        <f t="shared" si="3"/>
        <v>71.52620864602369</v>
      </c>
      <c r="H107" s="33">
        <f t="shared" si="4"/>
        <v>188685.28000000003</v>
      </c>
      <c r="I107" s="33">
        <f t="shared" si="5"/>
        <v>28.47379135397631</v>
      </c>
      <c r="J107" s="30"/>
      <c r="K107" s="81"/>
      <c r="L107" s="81"/>
      <c r="M107" s="81"/>
    </row>
    <row r="108" spans="1:13" s="81" customFormat="1" hidden="1">
      <c r="A108" s="30">
        <v>11.6</v>
      </c>
      <c r="B108" s="30" t="s">
        <v>90</v>
      </c>
      <c r="C108" s="29">
        <v>7</v>
      </c>
      <c r="D108" s="29">
        <v>7</v>
      </c>
      <c r="E108" s="173">
        <v>193186</v>
      </c>
      <c r="F108" s="33">
        <v>123295</v>
      </c>
      <c r="G108" s="33">
        <f t="shared" si="3"/>
        <v>63.821912560951624</v>
      </c>
      <c r="H108" s="33">
        <f t="shared" si="4"/>
        <v>69891</v>
      </c>
      <c r="I108" s="33">
        <f t="shared" si="5"/>
        <v>36.178087439048376</v>
      </c>
      <c r="J108" s="30"/>
      <c r="K108" s="93"/>
      <c r="L108" s="93"/>
      <c r="M108" s="93"/>
    </row>
    <row r="109" spans="1:13" s="81" customFormat="1" hidden="1">
      <c r="A109" s="30">
        <v>11.7</v>
      </c>
      <c r="B109" s="30" t="s">
        <v>49</v>
      </c>
      <c r="C109" s="29">
        <v>1</v>
      </c>
      <c r="D109" s="29">
        <v>1</v>
      </c>
      <c r="E109" s="173">
        <v>80000</v>
      </c>
      <c r="F109" s="33">
        <v>37880</v>
      </c>
      <c r="G109" s="33">
        <f t="shared" si="3"/>
        <v>47.35</v>
      </c>
      <c r="H109" s="33">
        <f t="shared" si="4"/>
        <v>42120</v>
      </c>
      <c r="I109" s="33">
        <f t="shared" si="5"/>
        <v>52.65</v>
      </c>
      <c r="J109" s="30"/>
      <c r="K109" s="93"/>
      <c r="L109" s="93"/>
      <c r="M109" s="93"/>
    </row>
    <row r="110" spans="1:13" s="89" customFormat="1" hidden="1">
      <c r="A110" s="30">
        <v>11.8</v>
      </c>
      <c r="B110" s="30" t="s">
        <v>87</v>
      </c>
      <c r="C110" s="29">
        <v>1</v>
      </c>
      <c r="D110" s="29">
        <v>1</v>
      </c>
      <c r="E110" s="173">
        <v>360074</v>
      </c>
      <c r="F110" s="33">
        <v>145260</v>
      </c>
      <c r="G110" s="33">
        <f t="shared" si="3"/>
        <v>40.34170753789499</v>
      </c>
      <c r="H110" s="33">
        <f t="shared" si="4"/>
        <v>214814</v>
      </c>
      <c r="I110" s="33">
        <f t="shared" si="5"/>
        <v>59.65829246210501</v>
      </c>
      <c r="J110" s="30"/>
      <c r="K110" s="91"/>
      <c r="L110" s="91"/>
      <c r="M110" s="91"/>
    </row>
    <row r="111" spans="1:13" s="89" customFormat="1" hidden="1">
      <c r="A111" s="30">
        <v>11.9</v>
      </c>
      <c r="B111" s="30" t="s">
        <v>35</v>
      </c>
      <c r="C111" s="29">
        <v>9</v>
      </c>
      <c r="D111" s="29">
        <v>6</v>
      </c>
      <c r="E111" s="173">
        <v>1203288</v>
      </c>
      <c r="F111" s="33">
        <f>436938.92+ค่าจ้างเงินรายได้!C13+ค่าจ้างเงินรายได้!D13</f>
        <v>463392.92</v>
      </c>
      <c r="G111" s="33">
        <f t="shared" si="3"/>
        <v>38.510557738463277</v>
      </c>
      <c r="H111" s="33">
        <f t="shared" si="4"/>
        <v>739895.08000000007</v>
      </c>
      <c r="I111" s="33">
        <f t="shared" si="5"/>
        <v>61.489442261536723</v>
      </c>
      <c r="J111" s="30"/>
      <c r="K111" s="81"/>
      <c r="L111" s="81"/>
      <c r="M111" s="81"/>
    </row>
    <row r="112" spans="1:13" s="89" customFormat="1" hidden="1">
      <c r="A112" s="174">
        <v>11.1</v>
      </c>
      <c r="B112" s="30" t="s">
        <v>85</v>
      </c>
      <c r="C112" s="29">
        <v>3</v>
      </c>
      <c r="D112" s="29">
        <v>2</v>
      </c>
      <c r="E112" s="173">
        <v>186633</v>
      </c>
      <c r="F112" s="33">
        <v>48066.92</v>
      </c>
      <c r="G112" s="33">
        <f t="shared" si="3"/>
        <v>25.754780772960839</v>
      </c>
      <c r="H112" s="33">
        <f t="shared" si="4"/>
        <v>138566.08000000002</v>
      </c>
      <c r="I112" s="33">
        <f t="shared" si="5"/>
        <v>74.245219227039172</v>
      </c>
      <c r="J112" s="30"/>
      <c r="K112" s="81"/>
      <c r="L112" s="81"/>
      <c r="M112" s="81"/>
    </row>
    <row r="113" spans="1:13" s="81" customFormat="1" hidden="1">
      <c r="A113" s="30">
        <v>11.11</v>
      </c>
      <c r="B113" s="30" t="s">
        <v>67</v>
      </c>
      <c r="C113" s="29">
        <v>4</v>
      </c>
      <c r="D113" s="29">
        <v>1</v>
      </c>
      <c r="E113" s="173">
        <v>145134</v>
      </c>
      <c r="F113" s="33">
        <v>5250</v>
      </c>
      <c r="G113" s="33">
        <f t="shared" si="3"/>
        <v>3.6173467278515026</v>
      </c>
      <c r="H113" s="33">
        <f t="shared" si="4"/>
        <v>139884</v>
      </c>
      <c r="I113" s="33">
        <f t="shared" si="5"/>
        <v>96.382653272148502</v>
      </c>
      <c r="J113" s="30"/>
    </row>
    <row r="114" spans="1:13" s="81" customFormat="1" hidden="1">
      <c r="A114" s="30">
        <v>11.12</v>
      </c>
      <c r="B114" s="30" t="s">
        <v>51</v>
      </c>
      <c r="C114" s="29">
        <v>1</v>
      </c>
      <c r="D114" s="29">
        <v>0</v>
      </c>
      <c r="E114" s="173">
        <v>110000</v>
      </c>
      <c r="F114" s="33">
        <v>0</v>
      </c>
      <c r="G114" s="33">
        <f t="shared" si="3"/>
        <v>0</v>
      </c>
      <c r="H114" s="33">
        <f t="shared" si="4"/>
        <v>110000</v>
      </c>
      <c r="I114" s="33">
        <f t="shared" si="5"/>
        <v>100</v>
      </c>
      <c r="J114" s="30"/>
      <c r="K114" s="90"/>
      <c r="L114" s="90"/>
    </row>
    <row r="115" spans="1:13" s="81" customFormat="1">
      <c r="A115" s="29">
        <v>12</v>
      </c>
      <c r="B115" s="30" t="s">
        <v>27</v>
      </c>
      <c r="C115" s="29">
        <v>16</v>
      </c>
      <c r="D115" s="29">
        <v>15</v>
      </c>
      <c r="E115" s="173">
        <v>8229014</v>
      </c>
      <c r="F115" s="33">
        <f>SUM(F116:F119)</f>
        <v>4648206.74</v>
      </c>
      <c r="G115" s="33">
        <f t="shared" si="3"/>
        <v>56.485585514862414</v>
      </c>
      <c r="H115" s="33">
        <f t="shared" si="4"/>
        <v>3580807.26</v>
      </c>
      <c r="I115" s="33">
        <f t="shared" si="5"/>
        <v>43.514414485137586</v>
      </c>
      <c r="J115" s="30"/>
    </row>
    <row r="116" spans="1:13" s="81" customFormat="1" hidden="1">
      <c r="A116" s="30">
        <v>12.1</v>
      </c>
      <c r="B116" s="30" t="s">
        <v>39</v>
      </c>
      <c r="C116" s="29">
        <v>4</v>
      </c>
      <c r="D116" s="29">
        <v>4</v>
      </c>
      <c r="E116" s="173">
        <v>692750</v>
      </c>
      <c r="F116" s="33">
        <v>549266</v>
      </c>
      <c r="G116" s="33">
        <f t="shared" si="3"/>
        <v>79.287766149404547</v>
      </c>
      <c r="H116" s="33">
        <f t="shared" si="4"/>
        <v>143484</v>
      </c>
      <c r="I116" s="33">
        <f t="shared" si="5"/>
        <v>20.712233850595453</v>
      </c>
      <c r="J116" s="30"/>
      <c r="K116" s="89"/>
      <c r="L116" s="89"/>
      <c r="M116" s="89"/>
    </row>
    <row r="117" spans="1:13" s="81" customFormat="1" hidden="1">
      <c r="A117" s="30">
        <v>12.2</v>
      </c>
      <c r="B117" s="30" t="s">
        <v>161</v>
      </c>
      <c r="C117" s="29">
        <v>2</v>
      </c>
      <c r="D117" s="29">
        <v>2</v>
      </c>
      <c r="E117" s="173">
        <v>1149874</v>
      </c>
      <c r="F117" s="33">
        <f>862068.54+ค่าจ้างเงินรายได้!C25+ค่าจ้างเงินรายได้!D25</f>
        <v>886358.54</v>
      </c>
      <c r="G117" s="33">
        <f t="shared" si="3"/>
        <v>77.08310127892274</v>
      </c>
      <c r="H117" s="33">
        <f t="shared" si="4"/>
        <v>263515.45999999996</v>
      </c>
      <c r="I117" s="33">
        <f t="shared" si="5"/>
        <v>22.916898721077263</v>
      </c>
      <c r="J117" s="30"/>
    </row>
    <row r="118" spans="1:13" s="81" customFormat="1" hidden="1">
      <c r="A118" s="30">
        <v>12.3</v>
      </c>
      <c r="B118" s="30" t="s">
        <v>35</v>
      </c>
      <c r="C118" s="29">
        <v>4</v>
      </c>
      <c r="D118" s="29">
        <v>4</v>
      </c>
      <c r="E118" s="173">
        <v>957290</v>
      </c>
      <c r="F118" s="33">
        <v>720920.44</v>
      </c>
      <c r="G118" s="33">
        <f t="shared" si="3"/>
        <v>75.308468698095666</v>
      </c>
      <c r="H118" s="33">
        <f t="shared" si="4"/>
        <v>236369.56000000006</v>
      </c>
      <c r="I118" s="33">
        <f t="shared" si="5"/>
        <v>24.691531301904341</v>
      </c>
      <c r="J118" s="30"/>
    </row>
    <row r="119" spans="1:13" s="81" customFormat="1" hidden="1">
      <c r="A119" s="30">
        <v>12.4</v>
      </c>
      <c r="B119" s="30" t="s">
        <v>38</v>
      </c>
      <c r="C119" s="29">
        <v>6</v>
      </c>
      <c r="D119" s="29">
        <v>5</v>
      </c>
      <c r="E119" s="173">
        <v>5429100</v>
      </c>
      <c r="F119" s="33">
        <v>2491661.7599999998</v>
      </c>
      <c r="G119" s="33">
        <f t="shared" si="3"/>
        <v>45.894563739846376</v>
      </c>
      <c r="H119" s="33">
        <f t="shared" si="4"/>
        <v>2937438.24</v>
      </c>
      <c r="I119" s="33">
        <f t="shared" si="5"/>
        <v>54.105436260153617</v>
      </c>
      <c r="J119" s="30"/>
    </row>
    <row r="120" spans="1:13" s="81" customFormat="1">
      <c r="A120" s="29">
        <v>13</v>
      </c>
      <c r="B120" s="30" t="s">
        <v>21</v>
      </c>
      <c r="C120" s="29">
        <v>57</v>
      </c>
      <c r="D120" s="29">
        <v>35</v>
      </c>
      <c r="E120" s="173">
        <v>26765760</v>
      </c>
      <c r="F120" s="33">
        <f>SUM(F121:F136)+ค่าจ้างเงินรายได้!E19+ค่าจ้างเงินรายได้!F19+ค่าจ้างเงินรายได้!E20</f>
        <v>14823032.669999998</v>
      </c>
      <c r="G120" s="33">
        <f t="shared" si="3"/>
        <v>55.38057828359814</v>
      </c>
      <c r="H120" s="33">
        <f t="shared" si="4"/>
        <v>11942727.330000002</v>
      </c>
      <c r="I120" s="33">
        <f t="shared" si="5"/>
        <v>44.61942171640186</v>
      </c>
      <c r="J120" s="30"/>
    </row>
    <row r="121" spans="1:13" s="81" customFormat="1" hidden="1">
      <c r="A121" s="30">
        <v>13.1</v>
      </c>
      <c r="B121" s="30" t="s">
        <v>119</v>
      </c>
      <c r="C121" s="29">
        <v>4</v>
      </c>
      <c r="D121" s="29">
        <v>3</v>
      </c>
      <c r="E121" s="173">
        <v>3667650</v>
      </c>
      <c r="F121" s="33">
        <v>2708786.7</v>
      </c>
      <c r="G121" s="33">
        <f t="shared" si="3"/>
        <v>73.856194020694446</v>
      </c>
      <c r="H121" s="33">
        <f t="shared" si="4"/>
        <v>958863.29999999981</v>
      </c>
      <c r="I121" s="33">
        <f t="shared" si="5"/>
        <v>26.143805979305547</v>
      </c>
      <c r="J121" s="30"/>
    </row>
    <row r="122" spans="1:13" s="81" customFormat="1" hidden="1">
      <c r="A122" s="30">
        <v>13.2</v>
      </c>
      <c r="B122" s="30" t="s">
        <v>117</v>
      </c>
      <c r="C122" s="29">
        <v>4</v>
      </c>
      <c r="D122" s="29">
        <v>3</v>
      </c>
      <c r="E122" s="173">
        <v>2720180</v>
      </c>
      <c r="F122" s="33">
        <v>1930135.83</v>
      </c>
      <c r="G122" s="33">
        <f t="shared" si="3"/>
        <v>70.956180473351026</v>
      </c>
      <c r="H122" s="33">
        <f t="shared" si="4"/>
        <v>790044.16999999993</v>
      </c>
      <c r="I122" s="33">
        <f t="shared" si="5"/>
        <v>29.043819526648971</v>
      </c>
      <c r="J122" s="30"/>
    </row>
    <row r="123" spans="1:13" s="81" customFormat="1" hidden="1">
      <c r="A123" s="30">
        <v>13.3</v>
      </c>
      <c r="B123" s="30" t="s">
        <v>35</v>
      </c>
      <c r="C123" s="29">
        <v>6</v>
      </c>
      <c r="D123" s="29">
        <v>5</v>
      </c>
      <c r="E123" s="173">
        <v>2720410</v>
      </c>
      <c r="F123" s="33">
        <v>1822440.43</v>
      </c>
      <c r="G123" s="33">
        <f t="shared" si="3"/>
        <v>66.991388430420415</v>
      </c>
      <c r="H123" s="33">
        <f t="shared" si="4"/>
        <v>897969.57000000007</v>
      </c>
      <c r="I123" s="33">
        <f t="shared" si="5"/>
        <v>33.008611569579585</v>
      </c>
      <c r="J123" s="30"/>
    </row>
    <row r="124" spans="1:13" s="81" customFormat="1" hidden="1">
      <c r="A124" s="30">
        <v>13.4</v>
      </c>
      <c r="B124" s="30" t="s">
        <v>121</v>
      </c>
      <c r="C124" s="29">
        <v>6</v>
      </c>
      <c r="D124" s="29">
        <v>2</v>
      </c>
      <c r="E124" s="173">
        <v>1191320</v>
      </c>
      <c r="F124" s="33">
        <v>770065.68</v>
      </c>
      <c r="G124" s="33">
        <f t="shared" si="3"/>
        <v>64.6397005002854</v>
      </c>
      <c r="H124" s="33">
        <f t="shared" si="4"/>
        <v>421254.31999999995</v>
      </c>
      <c r="I124" s="33">
        <f t="shared" si="5"/>
        <v>35.360299499714593</v>
      </c>
      <c r="J124" s="30"/>
      <c r="K124" s="89"/>
      <c r="L124" s="89"/>
      <c r="M124" s="89"/>
    </row>
    <row r="125" spans="1:13" s="89" customFormat="1" hidden="1">
      <c r="A125" s="30">
        <v>13.5</v>
      </c>
      <c r="B125" s="30" t="s">
        <v>116</v>
      </c>
      <c r="C125" s="29">
        <v>4</v>
      </c>
      <c r="D125" s="29">
        <v>2</v>
      </c>
      <c r="E125" s="173">
        <v>887690</v>
      </c>
      <c r="F125" s="33">
        <v>499558.33</v>
      </c>
      <c r="G125" s="33">
        <f t="shared" si="3"/>
        <v>56.276214669535534</v>
      </c>
      <c r="H125" s="33">
        <f t="shared" si="4"/>
        <v>388131.67</v>
      </c>
      <c r="I125" s="33">
        <f t="shared" si="5"/>
        <v>43.723785330464466</v>
      </c>
      <c r="J125" s="30"/>
      <c r="K125" s="81"/>
      <c r="L125" s="81"/>
      <c r="M125" s="81"/>
    </row>
    <row r="126" spans="1:13" s="81" customFormat="1" hidden="1">
      <c r="A126" s="30">
        <v>13.6</v>
      </c>
      <c r="B126" s="30" t="s">
        <v>68</v>
      </c>
      <c r="C126" s="29">
        <v>4</v>
      </c>
      <c r="D126" s="29">
        <v>2</v>
      </c>
      <c r="E126" s="173">
        <v>1721150</v>
      </c>
      <c r="F126" s="33">
        <v>901261.68</v>
      </c>
      <c r="G126" s="33">
        <f t="shared" si="3"/>
        <v>52.363924120500826</v>
      </c>
      <c r="H126" s="33">
        <f t="shared" si="4"/>
        <v>819888.32</v>
      </c>
      <c r="I126" s="33">
        <f t="shared" si="5"/>
        <v>47.636075879499174</v>
      </c>
      <c r="J126" s="30"/>
    </row>
    <row r="127" spans="1:13" s="81" customFormat="1" hidden="1">
      <c r="A127" s="30">
        <v>13.7</v>
      </c>
      <c r="B127" s="30" t="s">
        <v>115</v>
      </c>
      <c r="C127" s="29">
        <v>3</v>
      </c>
      <c r="D127" s="29">
        <v>2</v>
      </c>
      <c r="E127" s="173">
        <v>2923200</v>
      </c>
      <c r="F127" s="33">
        <v>1489544</v>
      </c>
      <c r="G127" s="33">
        <f t="shared" si="3"/>
        <v>50.955938697318011</v>
      </c>
      <c r="H127" s="33">
        <f t="shared" si="4"/>
        <v>1433656</v>
      </c>
      <c r="I127" s="33">
        <f t="shared" si="5"/>
        <v>49.044061302681989</v>
      </c>
      <c r="J127" s="30"/>
    </row>
    <row r="128" spans="1:13" s="81" customFormat="1" hidden="1">
      <c r="A128" s="30">
        <v>13.8</v>
      </c>
      <c r="B128" s="30" t="s">
        <v>120</v>
      </c>
      <c r="C128" s="29">
        <v>4</v>
      </c>
      <c r="D128" s="29">
        <v>3</v>
      </c>
      <c r="E128" s="173">
        <v>2793280</v>
      </c>
      <c r="F128" s="33">
        <v>1300863.78</v>
      </c>
      <c r="G128" s="33">
        <f t="shared" si="3"/>
        <v>46.571191574063469</v>
      </c>
      <c r="H128" s="33">
        <f t="shared" si="4"/>
        <v>1492416.22</v>
      </c>
      <c r="I128" s="33">
        <f t="shared" si="5"/>
        <v>53.428808425936531</v>
      </c>
      <c r="J128" s="30"/>
    </row>
    <row r="129" spans="1:13" s="81" customFormat="1" hidden="1">
      <c r="A129" s="30">
        <v>13.9</v>
      </c>
      <c r="B129" s="30" t="s">
        <v>60</v>
      </c>
      <c r="C129" s="29">
        <v>3</v>
      </c>
      <c r="D129" s="29">
        <v>2</v>
      </c>
      <c r="E129" s="173">
        <v>1557300</v>
      </c>
      <c r="F129" s="33">
        <v>712455.86</v>
      </c>
      <c r="G129" s="33">
        <f t="shared" si="3"/>
        <v>45.749429140178513</v>
      </c>
      <c r="H129" s="33">
        <f t="shared" si="4"/>
        <v>844844.14</v>
      </c>
      <c r="I129" s="33">
        <f t="shared" si="5"/>
        <v>54.250570859821487</v>
      </c>
      <c r="J129" s="30"/>
    </row>
    <row r="130" spans="1:13" s="81" customFormat="1" hidden="1">
      <c r="A130" s="174">
        <v>13.1</v>
      </c>
      <c r="B130" s="30" t="s">
        <v>125</v>
      </c>
      <c r="C130" s="29">
        <v>2</v>
      </c>
      <c r="D130" s="29">
        <v>1</v>
      </c>
      <c r="E130" s="173">
        <v>247660</v>
      </c>
      <c r="F130" s="33">
        <v>107995.1</v>
      </c>
      <c r="G130" s="33">
        <f t="shared" si="3"/>
        <v>43.606193975611724</v>
      </c>
      <c r="H130" s="33">
        <f t="shared" si="4"/>
        <v>139664.9</v>
      </c>
      <c r="I130" s="33">
        <f t="shared" si="5"/>
        <v>56.393806024388276</v>
      </c>
      <c r="J130" s="30"/>
      <c r="K130" s="89"/>
      <c r="L130" s="89"/>
      <c r="M130" s="89"/>
    </row>
    <row r="131" spans="1:13" s="81" customFormat="1" hidden="1">
      <c r="A131" s="30">
        <v>13.11</v>
      </c>
      <c r="B131" s="30" t="s">
        <v>122</v>
      </c>
      <c r="C131" s="29">
        <v>2</v>
      </c>
      <c r="D131" s="29">
        <v>1</v>
      </c>
      <c r="E131" s="173">
        <v>359020</v>
      </c>
      <c r="F131" s="33">
        <v>149079</v>
      </c>
      <c r="G131" s="33">
        <f t="shared" si="3"/>
        <v>41.523870536460365</v>
      </c>
      <c r="H131" s="33">
        <f t="shared" si="4"/>
        <v>209941</v>
      </c>
      <c r="I131" s="33">
        <f t="shared" si="5"/>
        <v>58.476129463539635</v>
      </c>
      <c r="J131" s="30"/>
    </row>
    <row r="132" spans="1:13" s="81" customFormat="1" hidden="1">
      <c r="A132" s="30">
        <v>13.12</v>
      </c>
      <c r="B132" s="30" t="s">
        <v>124</v>
      </c>
      <c r="C132" s="29">
        <v>2</v>
      </c>
      <c r="D132" s="29">
        <v>2</v>
      </c>
      <c r="E132" s="173">
        <v>192850</v>
      </c>
      <c r="F132" s="33">
        <v>77095.28</v>
      </c>
      <c r="G132" s="33">
        <f t="shared" si="3"/>
        <v>39.976810992999738</v>
      </c>
      <c r="H132" s="33">
        <f t="shared" si="4"/>
        <v>115754.72</v>
      </c>
      <c r="I132" s="33">
        <f t="shared" si="5"/>
        <v>60.023189007000262</v>
      </c>
      <c r="J132" s="30"/>
    </row>
    <row r="133" spans="1:13" s="89" customFormat="1" hidden="1">
      <c r="A133" s="30">
        <v>13.13</v>
      </c>
      <c r="B133" s="30" t="s">
        <v>114</v>
      </c>
      <c r="C133" s="29">
        <v>4</v>
      </c>
      <c r="D133" s="29">
        <v>2</v>
      </c>
      <c r="E133" s="173">
        <v>2088000</v>
      </c>
      <c r="F133" s="33">
        <v>816444</v>
      </c>
      <c r="G133" s="33">
        <f t="shared" si="3"/>
        <v>39.101724137931036</v>
      </c>
      <c r="H133" s="33">
        <f t="shared" si="4"/>
        <v>1271556</v>
      </c>
      <c r="I133" s="33">
        <f t="shared" si="5"/>
        <v>60.898275862068964</v>
      </c>
      <c r="J133" s="30"/>
      <c r="K133" s="81"/>
      <c r="L133" s="81"/>
      <c r="M133" s="81"/>
    </row>
    <row r="134" spans="1:13" s="81" customFormat="1" hidden="1">
      <c r="A134" s="30">
        <v>13.14</v>
      </c>
      <c r="B134" s="30" t="s">
        <v>118</v>
      </c>
      <c r="C134" s="29">
        <v>2</v>
      </c>
      <c r="D134" s="29">
        <v>1</v>
      </c>
      <c r="E134" s="173">
        <v>585800</v>
      </c>
      <c r="F134" s="33">
        <v>225900</v>
      </c>
      <c r="G134" s="33">
        <f t="shared" si="3"/>
        <v>38.562649368385117</v>
      </c>
      <c r="H134" s="33">
        <f t="shared" si="4"/>
        <v>359900</v>
      </c>
      <c r="I134" s="33">
        <f t="shared" si="5"/>
        <v>61.437350631614883</v>
      </c>
      <c r="J134" s="30"/>
    </row>
    <row r="135" spans="1:13" s="81" customFormat="1" hidden="1">
      <c r="A135" s="30">
        <v>13.15</v>
      </c>
      <c r="B135" s="30" t="s">
        <v>166</v>
      </c>
      <c r="C135" s="29">
        <v>4</v>
      </c>
      <c r="D135" s="29">
        <v>2</v>
      </c>
      <c r="E135" s="173">
        <v>1558750</v>
      </c>
      <c r="F135" s="33">
        <v>560447</v>
      </c>
      <c r="G135" s="33">
        <f t="shared" ref="G135:G137" si="6">F135*100/E135</f>
        <v>35.954899759422617</v>
      </c>
      <c r="H135" s="33">
        <f t="shared" ref="H135:H155" si="7">E135-F135</f>
        <v>998303</v>
      </c>
      <c r="I135" s="33">
        <f t="shared" ref="I135:I137" si="8">H135*100/E135</f>
        <v>64.045100240577383</v>
      </c>
      <c r="J135" s="30"/>
    </row>
    <row r="136" spans="1:13" s="81" customFormat="1" hidden="1">
      <c r="A136" s="30">
        <v>13.16</v>
      </c>
      <c r="B136" s="30" t="s">
        <v>123</v>
      </c>
      <c r="C136" s="29">
        <v>3</v>
      </c>
      <c r="D136" s="29">
        <v>2</v>
      </c>
      <c r="E136" s="173">
        <v>1551500</v>
      </c>
      <c r="F136" s="33">
        <v>492349</v>
      </c>
      <c r="G136" s="33">
        <f t="shared" si="6"/>
        <v>31.733741540444729</v>
      </c>
      <c r="H136" s="33">
        <f t="shared" si="7"/>
        <v>1059151</v>
      </c>
      <c r="I136" s="33">
        <f t="shared" si="8"/>
        <v>68.266258459555274</v>
      </c>
      <c r="J136" s="30"/>
    </row>
    <row r="137" spans="1:13" s="81" customFormat="1">
      <c r="A137" s="34">
        <v>14</v>
      </c>
      <c r="B137" s="35" t="s">
        <v>16</v>
      </c>
      <c r="C137" s="34">
        <v>16</v>
      </c>
      <c r="D137" s="34">
        <v>7</v>
      </c>
      <c r="E137" s="175">
        <v>1578100</v>
      </c>
      <c r="F137" s="38">
        <f>SUM(F138:F141)</f>
        <v>513762.24</v>
      </c>
      <c r="G137" s="38">
        <f t="shared" si="6"/>
        <v>32.55574678410747</v>
      </c>
      <c r="H137" s="38">
        <f t="shared" si="7"/>
        <v>1064337.76</v>
      </c>
      <c r="I137" s="38">
        <f t="shared" si="8"/>
        <v>67.44425321589253</v>
      </c>
      <c r="J137" s="35"/>
    </row>
    <row r="138" spans="1:13" s="91" customFormat="1" hidden="1">
      <c r="A138" s="156">
        <v>14.1</v>
      </c>
      <c r="B138" s="156" t="s">
        <v>35</v>
      </c>
      <c r="C138" s="157">
        <v>2</v>
      </c>
      <c r="D138" s="157">
        <v>2</v>
      </c>
      <c r="E138" s="158">
        <v>667260</v>
      </c>
      <c r="F138" s="159">
        <v>468263.24</v>
      </c>
      <c r="G138" s="159">
        <f>F138*100/E138</f>
        <v>70.177028444684225</v>
      </c>
      <c r="H138" s="159">
        <f>E138-F138</f>
        <v>198996.76</v>
      </c>
      <c r="I138" s="159">
        <f>H138*100/E138</f>
        <v>29.822971555315767</v>
      </c>
      <c r="J138" s="156"/>
      <c r="K138" s="81"/>
      <c r="L138" s="81"/>
      <c r="M138" s="81"/>
    </row>
    <row r="139" spans="1:13" s="89" customFormat="1" hidden="1">
      <c r="A139" s="25">
        <v>14.2</v>
      </c>
      <c r="B139" s="25" t="s">
        <v>76</v>
      </c>
      <c r="C139" s="160">
        <v>4</v>
      </c>
      <c r="D139" s="160">
        <v>3</v>
      </c>
      <c r="E139" s="161">
        <v>312500</v>
      </c>
      <c r="F139" s="28">
        <v>36589</v>
      </c>
      <c r="G139" s="28">
        <f>F139*100/E139</f>
        <v>11.70848</v>
      </c>
      <c r="H139" s="28">
        <f>E139-F139</f>
        <v>275911</v>
      </c>
      <c r="I139" s="28">
        <f>H139*100/E139</f>
        <v>88.291520000000006</v>
      </c>
      <c r="J139" s="25"/>
      <c r="K139" s="81"/>
      <c r="L139" s="81"/>
      <c r="M139" s="81"/>
    </row>
    <row r="140" spans="1:13" s="89" customFormat="1" hidden="1">
      <c r="A140" s="25">
        <v>14.3</v>
      </c>
      <c r="B140" s="25" t="s">
        <v>77</v>
      </c>
      <c r="C140" s="160">
        <v>5</v>
      </c>
      <c r="D140" s="160">
        <v>1</v>
      </c>
      <c r="E140" s="161">
        <v>340840</v>
      </c>
      <c r="F140" s="28">
        <v>5660</v>
      </c>
      <c r="G140" s="28">
        <f>F140*100/E140</f>
        <v>1.6606032155850252</v>
      </c>
      <c r="H140" s="28">
        <f>E140-F140</f>
        <v>335180</v>
      </c>
      <c r="I140" s="28">
        <f>H140*100/E140</f>
        <v>98.339396784414973</v>
      </c>
      <c r="J140" s="25"/>
      <c r="K140" s="81"/>
      <c r="L140" s="81"/>
      <c r="M140" s="81"/>
    </row>
    <row r="141" spans="1:13" s="81" customFormat="1" hidden="1">
      <c r="A141" s="163">
        <v>14.4</v>
      </c>
      <c r="B141" s="163" t="s">
        <v>78</v>
      </c>
      <c r="C141" s="164">
        <v>5</v>
      </c>
      <c r="D141" s="164">
        <v>1</v>
      </c>
      <c r="E141" s="165">
        <v>257500</v>
      </c>
      <c r="F141" s="166">
        <v>3250</v>
      </c>
      <c r="G141" s="166">
        <f>F141*100/E141</f>
        <v>1.2621359223300972</v>
      </c>
      <c r="H141" s="166">
        <f>E141-F141</f>
        <v>254250</v>
      </c>
      <c r="I141" s="166">
        <f>H141*100/E141</f>
        <v>98.737864077669897</v>
      </c>
      <c r="J141" s="163"/>
    </row>
    <row r="142" spans="1:13" s="52" customFormat="1">
      <c r="A142" s="134" t="s">
        <v>29</v>
      </c>
      <c r="B142" s="135"/>
      <c r="C142" s="57">
        <f>SUM(C137,C120,C115,C102,C87,C76,C71,C58,C44,C40,C29,C21,C14,C7)</f>
        <v>501</v>
      </c>
      <c r="D142" s="57">
        <f t="shared" ref="D142:F142" si="9">SUM(D137,D120,D115,D102,D87,D76,D71,D58,D44,D40,D29,D21,D14,D7)</f>
        <v>388</v>
      </c>
      <c r="E142" s="58">
        <f t="shared" si="9"/>
        <v>172171002</v>
      </c>
      <c r="F142" s="58">
        <f t="shared" si="9"/>
        <v>116290164.64000002</v>
      </c>
      <c r="G142" s="58">
        <f t="shared" ref="G142" si="10">F142*100/E142</f>
        <v>67.543409336724437</v>
      </c>
      <c r="H142" s="58">
        <f t="shared" ref="H142" si="11">E142-F142</f>
        <v>55880837.359999985</v>
      </c>
      <c r="I142" s="58">
        <f t="shared" ref="I142" si="12">H142*100/E142</f>
        <v>32.456590663275563</v>
      </c>
      <c r="J142" s="59"/>
    </row>
    <row r="143" spans="1:13" s="52" customFormat="1" ht="18.75" customHeight="1">
      <c r="A143" s="60" t="s">
        <v>14</v>
      </c>
      <c r="B143" s="136" t="s">
        <v>170</v>
      </c>
      <c r="C143" s="136"/>
      <c r="D143" s="136"/>
      <c r="E143" s="136"/>
      <c r="F143" s="136"/>
      <c r="G143" s="136"/>
      <c r="H143" s="136"/>
      <c r="I143" s="136"/>
      <c r="J143" s="136"/>
      <c r="K143" s="61"/>
      <c r="L143" s="61"/>
      <c r="M143" s="63"/>
    </row>
    <row r="144" spans="1:13" s="52" customFormat="1" ht="18.75" customHeight="1">
      <c r="A144" s="65"/>
      <c r="B144" s="138" t="s">
        <v>163</v>
      </c>
      <c r="C144" s="138"/>
      <c r="D144" s="138"/>
      <c r="E144" s="138"/>
      <c r="F144" s="138"/>
      <c r="G144" s="138"/>
      <c r="H144" s="138"/>
      <c r="I144" s="111"/>
      <c r="J144" s="111"/>
      <c r="K144" s="61"/>
      <c r="L144" s="61"/>
      <c r="M144" s="63"/>
    </row>
    <row r="145" spans="1:10">
      <c r="A145" s="62"/>
      <c r="B145" s="137" t="s">
        <v>143</v>
      </c>
      <c r="C145" s="137"/>
      <c r="D145" s="137"/>
      <c r="E145" s="137"/>
      <c r="F145" s="137"/>
      <c r="G145" s="137"/>
      <c r="H145" s="137"/>
      <c r="I145" s="137"/>
      <c r="J145" s="137"/>
    </row>
    <row r="147" spans="1:10">
      <c r="E147" s="17">
        <v>172171002</v>
      </c>
    </row>
    <row r="149" spans="1:10">
      <c r="E149" s="17">
        <f>E142-E147</f>
        <v>0</v>
      </c>
    </row>
  </sheetData>
  <mergeCells count="12">
    <mergeCell ref="A142:B142"/>
    <mergeCell ref="B143:J143"/>
    <mergeCell ref="B144:H144"/>
    <mergeCell ref="B145:J145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9"/>
  <sheetViews>
    <sheetView showGridLines="0" view="pageBreakPreview" zoomScaleNormal="85" zoomScaleSheetLayoutView="100" workbookViewId="0">
      <pane xSplit="1" ySplit="6" topLeftCell="B130" activePane="bottomRight" state="frozen"/>
      <selection pane="topRight" activeCell="B1" sqref="B1"/>
      <selection pane="bottomLeft" activeCell="A7" sqref="A7"/>
      <selection pane="bottomRight" activeCell="B133" sqref="B133"/>
    </sheetView>
  </sheetViews>
  <sheetFormatPr defaultRowHeight="18.75"/>
  <cols>
    <col min="1" max="1" width="7" style="96" bestFit="1" customWidth="1"/>
    <col min="2" max="2" width="43.5" style="96" customWidth="1"/>
    <col min="3" max="3" width="7.5" style="17" customWidth="1"/>
    <col min="4" max="4" width="11.5" style="17" bestFit="1" customWidth="1"/>
    <col min="5" max="5" width="12.625" style="17" bestFit="1" customWidth="1"/>
    <col min="6" max="6" width="12.625" style="11" bestFit="1" customWidth="1"/>
    <col min="7" max="7" width="10.125" style="11" bestFit="1" customWidth="1"/>
    <col min="8" max="8" width="12.125" style="11" bestFit="1" customWidth="1"/>
    <col min="9" max="9" width="10.125" style="11" bestFit="1" customWidth="1"/>
    <col min="10" max="10" width="10.25" style="96" customWidth="1"/>
    <col min="11" max="11" width="11.125" style="96" bestFit="1" customWidth="1"/>
    <col min="12" max="12" width="9.625" style="96" bestFit="1" customWidth="1"/>
    <col min="13" max="13" width="10.875" style="96" bestFit="1" customWidth="1"/>
    <col min="14" max="16384" width="9" style="96"/>
  </cols>
  <sheetData>
    <row r="1" spans="1:13" ht="17.100000000000001" customHeight="1">
      <c r="A1" s="123" t="s">
        <v>141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3" ht="17.100000000000001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3" ht="17.100000000000001" customHeight="1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3" ht="17.100000000000001" customHeight="1">
      <c r="A4" s="125" t="s">
        <v>2</v>
      </c>
      <c r="B4" s="125" t="s">
        <v>3</v>
      </c>
      <c r="C4" s="128" t="s">
        <v>33</v>
      </c>
      <c r="D4" s="97" t="s">
        <v>4</v>
      </c>
      <c r="E4" s="97" t="s">
        <v>7</v>
      </c>
      <c r="F4" s="100" t="s">
        <v>9</v>
      </c>
      <c r="G4" s="100" t="s">
        <v>11</v>
      </c>
      <c r="H4" s="131" t="s">
        <v>31</v>
      </c>
      <c r="I4" s="100" t="s">
        <v>11</v>
      </c>
      <c r="J4" s="125" t="s">
        <v>14</v>
      </c>
    </row>
    <row r="5" spans="1:13" ht="17.100000000000001" customHeight="1">
      <c r="A5" s="126"/>
      <c r="B5" s="126"/>
      <c r="C5" s="129"/>
      <c r="D5" s="98" t="s">
        <v>5</v>
      </c>
      <c r="E5" s="98" t="s">
        <v>8</v>
      </c>
      <c r="F5" s="101" t="s">
        <v>160</v>
      </c>
      <c r="G5" s="101" t="s">
        <v>12</v>
      </c>
      <c r="H5" s="132"/>
      <c r="I5" s="101" t="s">
        <v>32</v>
      </c>
      <c r="J5" s="126"/>
    </row>
    <row r="6" spans="1:13" ht="17.100000000000001" customHeight="1">
      <c r="A6" s="127"/>
      <c r="B6" s="127"/>
      <c r="C6" s="130"/>
      <c r="D6" s="99" t="s">
        <v>6</v>
      </c>
      <c r="E6" s="99"/>
      <c r="F6" s="102"/>
      <c r="G6" s="102"/>
      <c r="H6" s="133"/>
      <c r="I6" s="102"/>
      <c r="J6" s="127"/>
    </row>
    <row r="7" spans="1:13" s="81" customFormat="1">
      <c r="A7" s="115">
        <v>1</v>
      </c>
      <c r="B7" s="114" t="s">
        <v>26</v>
      </c>
      <c r="C7" s="115">
        <v>17</v>
      </c>
      <c r="D7" s="115">
        <v>17</v>
      </c>
      <c r="E7" s="116">
        <v>7020995</v>
      </c>
      <c r="F7" s="117">
        <f>SUM(F8:F13)</f>
        <v>6649204.6100000003</v>
      </c>
      <c r="G7" s="117">
        <f t="shared" ref="G7:G38" si="0">F7*100/E7</f>
        <v>94.704591158375706</v>
      </c>
      <c r="H7" s="117">
        <f t="shared" ref="H7:H38" si="1">E7-F7</f>
        <v>371790.38999999966</v>
      </c>
      <c r="I7" s="117">
        <f t="shared" ref="I7:I38" si="2">H7*100/E7</f>
        <v>5.2954088416242957</v>
      </c>
      <c r="J7" s="114"/>
    </row>
    <row r="8" spans="1:13" s="81" customFormat="1">
      <c r="A8" s="156">
        <v>1.1000000000000001</v>
      </c>
      <c r="B8" s="156" t="s">
        <v>132</v>
      </c>
      <c r="C8" s="157">
        <v>2</v>
      </c>
      <c r="D8" s="157">
        <v>2</v>
      </c>
      <c r="E8" s="158">
        <v>1032000</v>
      </c>
      <c r="F8" s="159">
        <v>1032000</v>
      </c>
      <c r="G8" s="159">
        <f t="shared" si="0"/>
        <v>100</v>
      </c>
      <c r="H8" s="159">
        <f t="shared" si="1"/>
        <v>0</v>
      </c>
      <c r="I8" s="159">
        <f t="shared" si="2"/>
        <v>0</v>
      </c>
      <c r="J8" s="156"/>
    </row>
    <row r="9" spans="1:13" s="89" customFormat="1">
      <c r="A9" s="25">
        <v>1.2</v>
      </c>
      <c r="B9" s="25" t="s">
        <v>41</v>
      </c>
      <c r="C9" s="160">
        <v>1</v>
      </c>
      <c r="D9" s="160">
        <v>1</v>
      </c>
      <c r="E9" s="161">
        <v>288700</v>
      </c>
      <c r="F9" s="28">
        <v>288219.95</v>
      </c>
      <c r="G9" s="28">
        <f t="shared" si="0"/>
        <v>99.83372012469691</v>
      </c>
      <c r="H9" s="28">
        <f t="shared" si="1"/>
        <v>480.04999999998836</v>
      </c>
      <c r="I9" s="28">
        <f t="shared" si="2"/>
        <v>0.16627987530307875</v>
      </c>
      <c r="J9" s="25"/>
      <c r="K9" s="81"/>
      <c r="L9" s="81"/>
      <c r="M9" s="81"/>
    </row>
    <row r="10" spans="1:13" s="81" customFormat="1">
      <c r="A10" s="25">
        <v>1.3</v>
      </c>
      <c r="B10" s="25" t="s">
        <v>40</v>
      </c>
      <c r="C10" s="160">
        <v>3</v>
      </c>
      <c r="D10" s="160">
        <v>3</v>
      </c>
      <c r="E10" s="161">
        <v>70000</v>
      </c>
      <c r="F10" s="28">
        <v>69850</v>
      </c>
      <c r="G10" s="28">
        <f t="shared" si="0"/>
        <v>99.785714285714292</v>
      </c>
      <c r="H10" s="28">
        <f t="shared" si="1"/>
        <v>150</v>
      </c>
      <c r="I10" s="28">
        <f t="shared" si="2"/>
        <v>0.21428571428571427</v>
      </c>
      <c r="J10" s="25"/>
      <c r="K10" s="89"/>
      <c r="L10" s="89"/>
      <c r="M10" s="89"/>
    </row>
    <row r="11" spans="1:13" s="81" customFormat="1">
      <c r="A11" s="25">
        <v>1.4</v>
      </c>
      <c r="B11" s="25" t="s">
        <v>97</v>
      </c>
      <c r="C11" s="160">
        <v>3</v>
      </c>
      <c r="D11" s="160">
        <v>3</v>
      </c>
      <c r="E11" s="161">
        <v>2007890</v>
      </c>
      <c r="F11" s="28">
        <v>1908029</v>
      </c>
      <c r="G11" s="28">
        <f t="shared" si="0"/>
        <v>95.026570180637393</v>
      </c>
      <c r="H11" s="28">
        <f t="shared" si="1"/>
        <v>99861</v>
      </c>
      <c r="I11" s="28">
        <f t="shared" si="2"/>
        <v>4.9734298193626145</v>
      </c>
      <c r="J11" s="25"/>
    </row>
    <row r="12" spans="1:13" s="83" customFormat="1">
      <c r="A12" s="25">
        <v>1.5</v>
      </c>
      <c r="B12" s="25" t="s">
        <v>35</v>
      </c>
      <c r="C12" s="160">
        <v>6</v>
      </c>
      <c r="D12" s="160">
        <v>6</v>
      </c>
      <c r="E12" s="161">
        <v>3562405</v>
      </c>
      <c r="F12" s="28">
        <f>3218149.66+ค่าจ้างเงินรายได้!C7+ค่าจ้างเงินรายได้!D7</f>
        <v>3320605.66</v>
      </c>
      <c r="G12" s="28">
        <f t="shared" si="0"/>
        <v>93.212469104439279</v>
      </c>
      <c r="H12" s="28">
        <f t="shared" si="1"/>
        <v>241799.33999999985</v>
      </c>
      <c r="I12" s="28">
        <f t="shared" si="2"/>
        <v>6.7875308955607192</v>
      </c>
      <c r="J12" s="25"/>
    </row>
    <row r="13" spans="1:13" s="87" customFormat="1">
      <c r="A13" s="163">
        <v>1.6</v>
      </c>
      <c r="B13" s="163" t="s">
        <v>98</v>
      </c>
      <c r="C13" s="164">
        <v>2</v>
      </c>
      <c r="D13" s="164">
        <v>2</v>
      </c>
      <c r="E13" s="165">
        <v>60000</v>
      </c>
      <c r="F13" s="166">
        <v>30500</v>
      </c>
      <c r="G13" s="166">
        <f t="shared" si="0"/>
        <v>50.833333333333336</v>
      </c>
      <c r="H13" s="166">
        <f t="shared" si="1"/>
        <v>29500</v>
      </c>
      <c r="I13" s="166">
        <f t="shared" si="2"/>
        <v>49.166666666666664</v>
      </c>
      <c r="J13" s="163"/>
    </row>
    <row r="14" spans="1:13" s="81" customFormat="1">
      <c r="A14" s="115">
        <v>2</v>
      </c>
      <c r="B14" s="114" t="s">
        <v>17</v>
      </c>
      <c r="C14" s="115">
        <v>27</v>
      </c>
      <c r="D14" s="115">
        <v>22</v>
      </c>
      <c r="E14" s="116">
        <v>6485940</v>
      </c>
      <c r="F14" s="117">
        <f>SUM(F15:F20)</f>
        <v>5523241.4700000007</v>
      </c>
      <c r="G14" s="117">
        <f t="shared" si="0"/>
        <v>85.157147152147587</v>
      </c>
      <c r="H14" s="117">
        <f t="shared" si="1"/>
        <v>962698.52999999933</v>
      </c>
      <c r="I14" s="117">
        <f t="shared" si="2"/>
        <v>14.842852847852422</v>
      </c>
      <c r="J14" s="114"/>
    </row>
    <row r="15" spans="1:13" s="81" customFormat="1">
      <c r="A15" s="156">
        <v>2.1</v>
      </c>
      <c r="B15" s="156" t="s">
        <v>95</v>
      </c>
      <c r="C15" s="157">
        <v>2</v>
      </c>
      <c r="D15" s="157">
        <v>2</v>
      </c>
      <c r="E15" s="158">
        <v>1227500</v>
      </c>
      <c r="F15" s="159">
        <v>1227500</v>
      </c>
      <c r="G15" s="159">
        <f t="shared" si="0"/>
        <v>100</v>
      </c>
      <c r="H15" s="159">
        <f t="shared" si="1"/>
        <v>0</v>
      </c>
      <c r="I15" s="159">
        <f t="shared" si="2"/>
        <v>0</v>
      </c>
      <c r="J15" s="156"/>
    </row>
    <row r="16" spans="1:13" s="81" customFormat="1">
      <c r="A16" s="25">
        <v>2.2000000000000002</v>
      </c>
      <c r="B16" s="25" t="s">
        <v>92</v>
      </c>
      <c r="C16" s="160">
        <v>4</v>
      </c>
      <c r="D16" s="160">
        <v>3</v>
      </c>
      <c r="E16" s="161">
        <v>75000</v>
      </c>
      <c r="F16" s="28">
        <v>74880</v>
      </c>
      <c r="G16" s="28">
        <f t="shared" si="0"/>
        <v>99.84</v>
      </c>
      <c r="H16" s="28">
        <f t="shared" si="1"/>
        <v>120</v>
      </c>
      <c r="I16" s="28">
        <f t="shared" si="2"/>
        <v>0.16</v>
      </c>
      <c r="J16" s="25"/>
    </row>
    <row r="17" spans="1:13" s="81" customFormat="1">
      <c r="A17" s="25">
        <v>2.2999999999999998</v>
      </c>
      <c r="B17" s="25" t="s">
        <v>93</v>
      </c>
      <c r="C17" s="160">
        <v>10</v>
      </c>
      <c r="D17" s="160">
        <v>7</v>
      </c>
      <c r="E17" s="161">
        <v>2822900</v>
      </c>
      <c r="F17" s="28">
        <v>2371279</v>
      </c>
      <c r="G17" s="28">
        <f t="shared" si="0"/>
        <v>84.001523256225866</v>
      </c>
      <c r="H17" s="28">
        <f t="shared" si="1"/>
        <v>451621</v>
      </c>
      <c r="I17" s="28">
        <f t="shared" si="2"/>
        <v>15.998476743774132</v>
      </c>
      <c r="J17" s="25"/>
    </row>
    <row r="18" spans="1:13" s="89" customFormat="1">
      <c r="A18" s="25">
        <v>2.4</v>
      </c>
      <c r="B18" s="25" t="s">
        <v>94</v>
      </c>
      <c r="C18" s="160">
        <v>6</v>
      </c>
      <c r="D18" s="160">
        <v>5</v>
      </c>
      <c r="E18" s="161">
        <v>566275</v>
      </c>
      <c r="F18" s="28">
        <v>471784.03</v>
      </c>
      <c r="G18" s="28">
        <f t="shared" si="0"/>
        <v>83.31358968698953</v>
      </c>
      <c r="H18" s="28">
        <f t="shared" si="1"/>
        <v>94490.969999999972</v>
      </c>
      <c r="I18" s="28">
        <f t="shared" si="2"/>
        <v>16.686410313010455</v>
      </c>
      <c r="J18" s="25"/>
      <c r="K18" s="81"/>
      <c r="L18" s="81"/>
      <c r="M18" s="81"/>
    </row>
    <row r="19" spans="1:13" s="81" customFormat="1">
      <c r="A19" s="25">
        <v>2.5</v>
      </c>
      <c r="B19" s="25" t="s">
        <v>35</v>
      </c>
      <c r="C19" s="160">
        <v>2</v>
      </c>
      <c r="D19" s="160">
        <v>2</v>
      </c>
      <c r="E19" s="161">
        <v>1548965</v>
      </c>
      <c r="F19" s="28">
        <f>1177788.44+ค่าจ้างเงินรายได้!C6+ค่าจ้างเงินรายได้!D6</f>
        <v>1211498.44</v>
      </c>
      <c r="G19" s="28">
        <f t="shared" si="0"/>
        <v>78.213416055236877</v>
      </c>
      <c r="H19" s="28">
        <f t="shared" si="1"/>
        <v>337466.56000000006</v>
      </c>
      <c r="I19" s="28">
        <f t="shared" si="2"/>
        <v>21.78658394476312</v>
      </c>
      <c r="J19" s="25"/>
    </row>
    <row r="20" spans="1:13" s="81" customFormat="1">
      <c r="A20" s="163">
        <v>2.6</v>
      </c>
      <c r="B20" s="163" t="s">
        <v>96</v>
      </c>
      <c r="C20" s="164">
        <v>3</v>
      </c>
      <c r="D20" s="164">
        <v>3</v>
      </c>
      <c r="E20" s="165">
        <v>245300</v>
      </c>
      <c r="F20" s="166">
        <v>166300</v>
      </c>
      <c r="G20" s="166">
        <f t="shared" si="0"/>
        <v>67.794537301263759</v>
      </c>
      <c r="H20" s="166">
        <f t="shared" si="1"/>
        <v>79000</v>
      </c>
      <c r="I20" s="166">
        <f t="shared" si="2"/>
        <v>32.205462698736241</v>
      </c>
      <c r="J20" s="163"/>
    </row>
    <row r="21" spans="1:13" s="52" customFormat="1">
      <c r="A21" s="115">
        <v>3</v>
      </c>
      <c r="B21" s="114" t="s">
        <v>20</v>
      </c>
      <c r="C21" s="115">
        <v>25</v>
      </c>
      <c r="D21" s="115">
        <v>23</v>
      </c>
      <c r="E21" s="116">
        <v>2869840</v>
      </c>
      <c r="F21" s="117">
        <f>SUM(F22:F28)</f>
        <v>2372619.14</v>
      </c>
      <c r="G21" s="117">
        <f t="shared" si="0"/>
        <v>82.674265464276758</v>
      </c>
      <c r="H21" s="117">
        <f t="shared" si="1"/>
        <v>497220.85999999987</v>
      </c>
      <c r="I21" s="117">
        <f t="shared" si="2"/>
        <v>17.325734535723242</v>
      </c>
      <c r="J21" s="114"/>
      <c r="K21" s="94"/>
      <c r="L21" s="94"/>
      <c r="M21" s="94"/>
    </row>
    <row r="22" spans="1:13" s="87" customFormat="1">
      <c r="A22" s="156">
        <v>3.1</v>
      </c>
      <c r="B22" s="156" t="s">
        <v>49</v>
      </c>
      <c r="C22" s="157">
        <v>1</v>
      </c>
      <c r="D22" s="157">
        <v>1</v>
      </c>
      <c r="E22" s="158">
        <v>15000</v>
      </c>
      <c r="F22" s="159">
        <v>15000</v>
      </c>
      <c r="G22" s="159">
        <f t="shared" si="0"/>
        <v>100</v>
      </c>
      <c r="H22" s="159">
        <f t="shared" si="1"/>
        <v>0</v>
      </c>
      <c r="I22" s="159">
        <f t="shared" si="2"/>
        <v>0</v>
      </c>
      <c r="J22" s="156"/>
    </row>
    <row r="23" spans="1:13" s="81" customFormat="1">
      <c r="A23" s="25">
        <v>3.2</v>
      </c>
      <c r="B23" s="25" t="s">
        <v>61</v>
      </c>
      <c r="C23" s="160">
        <v>3</v>
      </c>
      <c r="D23" s="160">
        <v>3</v>
      </c>
      <c r="E23" s="161">
        <v>373283</v>
      </c>
      <c r="F23" s="28">
        <v>367917.5</v>
      </c>
      <c r="G23" s="28">
        <f t="shared" si="0"/>
        <v>98.562618710201107</v>
      </c>
      <c r="H23" s="28">
        <f t="shared" si="1"/>
        <v>5365.5</v>
      </c>
      <c r="I23" s="28">
        <f t="shared" si="2"/>
        <v>1.4373812897988925</v>
      </c>
      <c r="J23" s="25"/>
    </row>
    <row r="24" spans="1:13" s="81" customFormat="1">
      <c r="A24" s="25">
        <v>3.3</v>
      </c>
      <c r="B24" s="25" t="s">
        <v>64</v>
      </c>
      <c r="C24" s="160">
        <v>5</v>
      </c>
      <c r="D24" s="160">
        <v>5</v>
      </c>
      <c r="E24" s="161">
        <v>224818</v>
      </c>
      <c r="F24" s="28">
        <v>214818</v>
      </c>
      <c r="G24" s="28">
        <f t="shared" si="0"/>
        <v>95.551957583467512</v>
      </c>
      <c r="H24" s="28">
        <f t="shared" si="1"/>
        <v>10000</v>
      </c>
      <c r="I24" s="28">
        <f t="shared" si="2"/>
        <v>4.4480424165324841</v>
      </c>
      <c r="J24" s="25"/>
    </row>
    <row r="25" spans="1:13" s="83" customFormat="1">
      <c r="A25" s="25">
        <v>3.4</v>
      </c>
      <c r="B25" s="25" t="s">
        <v>62</v>
      </c>
      <c r="C25" s="160">
        <v>7</v>
      </c>
      <c r="D25" s="160">
        <v>6</v>
      </c>
      <c r="E25" s="161">
        <v>639838</v>
      </c>
      <c r="F25" s="28">
        <v>579118</v>
      </c>
      <c r="G25" s="28">
        <f t="shared" si="0"/>
        <v>90.510097868522976</v>
      </c>
      <c r="H25" s="28">
        <f t="shared" si="1"/>
        <v>60720</v>
      </c>
      <c r="I25" s="28">
        <f t="shared" si="2"/>
        <v>9.4899021314770309</v>
      </c>
      <c r="J25" s="25"/>
      <c r="K25" s="88"/>
      <c r="L25" s="88"/>
      <c r="M25" s="88"/>
    </row>
    <row r="26" spans="1:13" s="81" customFormat="1">
      <c r="A26" s="25">
        <v>3.5</v>
      </c>
      <c r="B26" s="25" t="s">
        <v>35</v>
      </c>
      <c r="C26" s="160">
        <v>6</v>
      </c>
      <c r="D26" s="160">
        <v>5</v>
      </c>
      <c r="E26" s="161">
        <v>1130667</v>
      </c>
      <c r="F26" s="28">
        <f>875734.14+ค่าจ้างเงินรายได้!C17+ค่าจ้างเงินรายได้!D17</f>
        <v>883831.14</v>
      </c>
      <c r="G26" s="28">
        <f t="shared" si="0"/>
        <v>78.169004667156642</v>
      </c>
      <c r="H26" s="28">
        <f t="shared" si="1"/>
        <v>246835.86</v>
      </c>
      <c r="I26" s="28">
        <f t="shared" si="2"/>
        <v>21.830995332843358</v>
      </c>
      <c r="J26" s="25"/>
    </row>
    <row r="27" spans="1:13" s="81" customFormat="1">
      <c r="A27" s="25">
        <v>3.6</v>
      </c>
      <c r="B27" s="25" t="s">
        <v>63</v>
      </c>
      <c r="C27" s="160">
        <v>2</v>
      </c>
      <c r="D27" s="160">
        <v>2</v>
      </c>
      <c r="E27" s="161">
        <v>436234</v>
      </c>
      <c r="F27" s="28">
        <v>306999.5</v>
      </c>
      <c r="G27" s="28">
        <f t="shared" si="0"/>
        <v>70.374959310828586</v>
      </c>
      <c r="H27" s="28">
        <f t="shared" si="1"/>
        <v>129234.5</v>
      </c>
      <c r="I27" s="28">
        <f t="shared" si="2"/>
        <v>29.625040689171406</v>
      </c>
      <c r="J27" s="25"/>
    </row>
    <row r="28" spans="1:13" s="81" customFormat="1">
      <c r="A28" s="163">
        <v>3.7</v>
      </c>
      <c r="B28" s="163" t="s">
        <v>51</v>
      </c>
      <c r="C28" s="164">
        <v>1</v>
      </c>
      <c r="D28" s="164">
        <v>1</v>
      </c>
      <c r="E28" s="165">
        <v>50000</v>
      </c>
      <c r="F28" s="166">
        <v>4935</v>
      </c>
      <c r="G28" s="166">
        <f t="shared" si="0"/>
        <v>9.8699999999999992</v>
      </c>
      <c r="H28" s="166">
        <f t="shared" si="1"/>
        <v>45065</v>
      </c>
      <c r="I28" s="166">
        <f t="shared" si="2"/>
        <v>90.13</v>
      </c>
      <c r="J28" s="163"/>
    </row>
    <row r="29" spans="1:13" s="81" customFormat="1">
      <c r="A29" s="115">
        <v>4</v>
      </c>
      <c r="B29" s="114" t="s">
        <v>18</v>
      </c>
      <c r="C29" s="115">
        <v>70</v>
      </c>
      <c r="D29" s="115">
        <v>64</v>
      </c>
      <c r="E29" s="116">
        <v>5476610</v>
      </c>
      <c r="F29" s="117">
        <f>SUM(F30:F39)</f>
        <v>4405394.07</v>
      </c>
      <c r="G29" s="117">
        <f t="shared" si="0"/>
        <v>80.440164079603989</v>
      </c>
      <c r="H29" s="117">
        <f t="shared" si="1"/>
        <v>1071215.9299999997</v>
      </c>
      <c r="I29" s="117">
        <f t="shared" si="2"/>
        <v>19.559835920396004</v>
      </c>
      <c r="J29" s="114"/>
    </row>
    <row r="30" spans="1:13" s="81" customFormat="1">
      <c r="A30" s="156">
        <v>4.0999999999999996</v>
      </c>
      <c r="B30" s="156" t="s">
        <v>70</v>
      </c>
      <c r="C30" s="157">
        <v>4</v>
      </c>
      <c r="D30" s="157">
        <v>4</v>
      </c>
      <c r="E30" s="158">
        <v>57330</v>
      </c>
      <c r="F30" s="159">
        <v>57330</v>
      </c>
      <c r="G30" s="159">
        <f t="shared" si="0"/>
        <v>100</v>
      </c>
      <c r="H30" s="159">
        <f t="shared" si="1"/>
        <v>0</v>
      </c>
      <c r="I30" s="159">
        <f t="shared" si="2"/>
        <v>0</v>
      </c>
      <c r="J30" s="156"/>
    </row>
    <row r="31" spans="1:13" s="89" customFormat="1">
      <c r="A31" s="25">
        <v>4.2</v>
      </c>
      <c r="B31" s="25" t="s">
        <v>67</v>
      </c>
      <c r="C31" s="160">
        <v>2</v>
      </c>
      <c r="D31" s="160">
        <v>2</v>
      </c>
      <c r="E31" s="161">
        <v>25000</v>
      </c>
      <c r="F31" s="28">
        <v>25000</v>
      </c>
      <c r="G31" s="28">
        <f t="shared" si="0"/>
        <v>100</v>
      </c>
      <c r="H31" s="28">
        <f t="shared" si="1"/>
        <v>0</v>
      </c>
      <c r="I31" s="28">
        <f t="shared" si="2"/>
        <v>0</v>
      </c>
      <c r="J31" s="25"/>
      <c r="K31" s="81"/>
      <c r="L31" s="81"/>
      <c r="M31" s="81"/>
    </row>
    <row r="32" spans="1:13" s="81" customFormat="1">
      <c r="A32" s="25">
        <v>4.3</v>
      </c>
      <c r="B32" s="25" t="s">
        <v>165</v>
      </c>
      <c r="C32" s="160">
        <v>2</v>
      </c>
      <c r="D32" s="160">
        <v>2</v>
      </c>
      <c r="E32" s="161">
        <v>32500</v>
      </c>
      <c r="F32" s="28">
        <v>32500</v>
      </c>
      <c r="G32" s="28">
        <f t="shared" si="0"/>
        <v>100</v>
      </c>
      <c r="H32" s="28">
        <f t="shared" si="1"/>
        <v>0</v>
      </c>
      <c r="I32" s="28">
        <f t="shared" si="2"/>
        <v>0</v>
      </c>
      <c r="J32" s="25"/>
    </row>
    <row r="33" spans="1:13" s="81" customFormat="1">
      <c r="A33" s="25">
        <v>4.4000000000000004</v>
      </c>
      <c r="B33" s="25" t="s">
        <v>74</v>
      </c>
      <c r="C33" s="160">
        <v>6</v>
      </c>
      <c r="D33" s="160">
        <v>2</v>
      </c>
      <c r="E33" s="161">
        <v>44940</v>
      </c>
      <c r="F33" s="28">
        <v>44940</v>
      </c>
      <c r="G33" s="28">
        <f t="shared" si="0"/>
        <v>100</v>
      </c>
      <c r="H33" s="28">
        <f t="shared" si="1"/>
        <v>0</v>
      </c>
      <c r="I33" s="28">
        <f t="shared" si="2"/>
        <v>0</v>
      </c>
      <c r="J33" s="25"/>
    </row>
    <row r="34" spans="1:13" s="81" customFormat="1">
      <c r="A34" s="25">
        <v>4.5</v>
      </c>
      <c r="B34" s="25" t="s">
        <v>75</v>
      </c>
      <c r="C34" s="160">
        <v>3</v>
      </c>
      <c r="D34" s="160">
        <v>3</v>
      </c>
      <c r="E34" s="161">
        <v>45465</v>
      </c>
      <c r="F34" s="28">
        <v>45465</v>
      </c>
      <c r="G34" s="28">
        <f t="shared" si="0"/>
        <v>100</v>
      </c>
      <c r="H34" s="28">
        <f t="shared" si="1"/>
        <v>0</v>
      </c>
      <c r="I34" s="28">
        <f t="shared" si="2"/>
        <v>0</v>
      </c>
      <c r="J34" s="25"/>
    </row>
    <row r="35" spans="1:13" s="81" customFormat="1">
      <c r="A35" s="25">
        <v>4.5999999999999996</v>
      </c>
      <c r="B35" s="25" t="s">
        <v>73</v>
      </c>
      <c r="C35" s="160">
        <v>3</v>
      </c>
      <c r="D35" s="160">
        <v>3</v>
      </c>
      <c r="E35" s="161">
        <v>48090</v>
      </c>
      <c r="F35" s="28">
        <v>47940</v>
      </c>
      <c r="G35" s="28">
        <f t="shared" si="0"/>
        <v>99.688084840923267</v>
      </c>
      <c r="H35" s="28">
        <f t="shared" si="1"/>
        <v>150</v>
      </c>
      <c r="I35" s="28">
        <f t="shared" si="2"/>
        <v>0.31191515907673112</v>
      </c>
      <c r="J35" s="25"/>
    </row>
    <row r="36" spans="1:13" s="81" customFormat="1">
      <c r="A36" s="25">
        <v>4.7</v>
      </c>
      <c r="B36" s="25" t="s">
        <v>45</v>
      </c>
      <c r="C36" s="160">
        <v>2</v>
      </c>
      <c r="D36" s="160">
        <v>2</v>
      </c>
      <c r="E36" s="161">
        <v>57068</v>
      </c>
      <c r="F36" s="28">
        <v>52068</v>
      </c>
      <c r="G36" s="28">
        <f t="shared" si="0"/>
        <v>91.238522464428399</v>
      </c>
      <c r="H36" s="28">
        <f t="shared" si="1"/>
        <v>5000</v>
      </c>
      <c r="I36" s="28">
        <f t="shared" si="2"/>
        <v>8.7614775355715988</v>
      </c>
      <c r="J36" s="25"/>
      <c r="K36" s="89"/>
      <c r="L36" s="89"/>
      <c r="M36" s="89"/>
    </row>
    <row r="37" spans="1:13" s="89" customFormat="1">
      <c r="A37" s="25">
        <v>4.8</v>
      </c>
      <c r="B37" s="25" t="s">
        <v>72</v>
      </c>
      <c r="C37" s="160">
        <v>4</v>
      </c>
      <c r="D37" s="160">
        <v>4</v>
      </c>
      <c r="E37" s="161">
        <v>57330</v>
      </c>
      <c r="F37" s="28">
        <v>48096</v>
      </c>
      <c r="G37" s="28">
        <f t="shared" si="0"/>
        <v>83.893249607535324</v>
      </c>
      <c r="H37" s="28">
        <f t="shared" si="1"/>
        <v>9234</v>
      </c>
      <c r="I37" s="28">
        <f t="shared" si="2"/>
        <v>16.106750392464679</v>
      </c>
      <c r="J37" s="25"/>
      <c r="K37" s="81"/>
      <c r="L37" s="81"/>
      <c r="M37" s="81"/>
    </row>
    <row r="38" spans="1:13" s="81" customFormat="1">
      <c r="A38" s="25">
        <v>4.9000000000000004</v>
      </c>
      <c r="B38" s="25" t="s">
        <v>71</v>
      </c>
      <c r="C38" s="160">
        <v>3</v>
      </c>
      <c r="D38" s="160">
        <v>3</v>
      </c>
      <c r="E38" s="161">
        <v>53918</v>
      </c>
      <c r="F38" s="28">
        <v>44421.55</v>
      </c>
      <c r="G38" s="28">
        <f t="shared" si="0"/>
        <v>82.387236173448571</v>
      </c>
      <c r="H38" s="28">
        <f t="shared" si="1"/>
        <v>9496.4499999999971</v>
      </c>
      <c r="I38" s="28">
        <f t="shared" si="2"/>
        <v>17.612763826551426</v>
      </c>
      <c r="J38" s="25"/>
    </row>
    <row r="39" spans="1:13" s="81" customFormat="1">
      <c r="A39" s="167">
        <v>4.0999999999999996</v>
      </c>
      <c r="B39" s="163" t="s">
        <v>35</v>
      </c>
      <c r="C39" s="164">
        <v>41</v>
      </c>
      <c r="D39" s="164">
        <v>39</v>
      </c>
      <c r="E39" s="165">
        <v>5054969</v>
      </c>
      <c r="F39" s="166">
        <v>4007633.52</v>
      </c>
      <c r="G39" s="166">
        <f t="shared" ref="G39:G70" si="3">F39*100/E39</f>
        <v>79.281070170756735</v>
      </c>
      <c r="H39" s="166">
        <f t="shared" ref="H39:H70" si="4">E39-F39</f>
        <v>1047335.48</v>
      </c>
      <c r="I39" s="166">
        <f t="shared" ref="I39:I70" si="5">H39*100/E39</f>
        <v>20.718929829243265</v>
      </c>
      <c r="J39" s="163"/>
    </row>
    <row r="40" spans="1:13" s="81" customFormat="1">
      <c r="A40" s="115">
        <v>5</v>
      </c>
      <c r="B40" s="114" t="s">
        <v>25</v>
      </c>
      <c r="C40" s="115">
        <v>8</v>
      </c>
      <c r="D40" s="115">
        <v>6</v>
      </c>
      <c r="E40" s="116">
        <v>2720650</v>
      </c>
      <c r="F40" s="117">
        <f>SUM(F41:F43)</f>
        <v>2120298.23</v>
      </c>
      <c r="G40" s="117">
        <f t="shared" si="3"/>
        <v>77.933516990425076</v>
      </c>
      <c r="H40" s="117">
        <f t="shared" si="4"/>
        <v>600351.77</v>
      </c>
      <c r="I40" s="117">
        <f t="shared" si="5"/>
        <v>22.066483009574917</v>
      </c>
      <c r="J40" s="114"/>
    </row>
    <row r="41" spans="1:13" s="81" customFormat="1">
      <c r="A41" s="156">
        <v>5.0999999999999996</v>
      </c>
      <c r="B41" s="156" t="s">
        <v>35</v>
      </c>
      <c r="C41" s="157">
        <v>4</v>
      </c>
      <c r="D41" s="157">
        <v>3</v>
      </c>
      <c r="E41" s="158">
        <v>2148850</v>
      </c>
      <c r="F41" s="159">
        <f>1698724.23+ค่าจ้างเงินรายได้!C16+ค่าจ้างเงินรายได้!D16</f>
        <v>1731331.23</v>
      </c>
      <c r="G41" s="159">
        <f t="shared" si="3"/>
        <v>80.570129604206898</v>
      </c>
      <c r="H41" s="159">
        <f t="shared" si="4"/>
        <v>417518.77</v>
      </c>
      <c r="I41" s="159">
        <f t="shared" si="5"/>
        <v>19.429870395793099</v>
      </c>
      <c r="J41" s="156"/>
      <c r="K41" s="89"/>
      <c r="L41" s="89"/>
      <c r="M41" s="89"/>
    </row>
    <row r="42" spans="1:13" s="81" customFormat="1">
      <c r="A42" s="25">
        <v>5.2</v>
      </c>
      <c r="B42" s="25" t="s">
        <v>108</v>
      </c>
      <c r="C42" s="160">
        <v>3</v>
      </c>
      <c r="D42" s="160">
        <v>2</v>
      </c>
      <c r="E42" s="161">
        <v>528300</v>
      </c>
      <c r="F42" s="28">
        <v>384967</v>
      </c>
      <c r="G42" s="28">
        <f t="shared" si="3"/>
        <v>72.869013817906492</v>
      </c>
      <c r="H42" s="28">
        <f t="shared" si="4"/>
        <v>143333</v>
      </c>
      <c r="I42" s="28">
        <f t="shared" si="5"/>
        <v>27.130986182093508</v>
      </c>
      <c r="J42" s="25"/>
      <c r="K42" s="89"/>
      <c r="L42" s="89"/>
      <c r="M42" s="89"/>
    </row>
    <row r="43" spans="1:13" s="81" customFormat="1">
      <c r="A43" s="163">
        <v>5.3</v>
      </c>
      <c r="B43" s="163" t="s">
        <v>109</v>
      </c>
      <c r="C43" s="164">
        <v>1</v>
      </c>
      <c r="D43" s="164">
        <v>1</v>
      </c>
      <c r="E43" s="165">
        <v>43500</v>
      </c>
      <c r="F43" s="166">
        <v>4000</v>
      </c>
      <c r="G43" s="166">
        <f t="shared" si="3"/>
        <v>9.1954022988505741</v>
      </c>
      <c r="H43" s="166">
        <f t="shared" si="4"/>
        <v>39500</v>
      </c>
      <c r="I43" s="166">
        <f t="shared" si="5"/>
        <v>90.804597701149419</v>
      </c>
      <c r="J43" s="163"/>
    </row>
    <row r="44" spans="1:13" s="91" customFormat="1">
      <c r="A44" s="115">
        <v>6</v>
      </c>
      <c r="B44" s="114" t="s">
        <v>22</v>
      </c>
      <c r="C44" s="115">
        <v>79</v>
      </c>
      <c r="D44" s="115">
        <v>58</v>
      </c>
      <c r="E44" s="116">
        <v>5266668</v>
      </c>
      <c r="F44" s="117">
        <f>SUM(F45:F57)</f>
        <v>4037967.4099999997</v>
      </c>
      <c r="G44" s="117">
        <f t="shared" si="3"/>
        <v>76.670247868291668</v>
      </c>
      <c r="H44" s="117">
        <f t="shared" si="4"/>
        <v>1228700.5900000003</v>
      </c>
      <c r="I44" s="117">
        <f t="shared" si="5"/>
        <v>23.329752131708325</v>
      </c>
      <c r="J44" s="114"/>
    </row>
    <row r="45" spans="1:13" s="91" customFormat="1">
      <c r="A45" s="156">
        <v>6.1</v>
      </c>
      <c r="B45" s="156" t="s">
        <v>47</v>
      </c>
      <c r="C45" s="157">
        <v>4</v>
      </c>
      <c r="D45" s="157">
        <v>4</v>
      </c>
      <c r="E45" s="158">
        <v>140591</v>
      </c>
      <c r="F45" s="159">
        <v>137334.18</v>
      </c>
      <c r="G45" s="159">
        <f t="shared" si="3"/>
        <v>97.683479027818279</v>
      </c>
      <c r="H45" s="159">
        <f t="shared" si="4"/>
        <v>3256.820000000007</v>
      </c>
      <c r="I45" s="159">
        <f t="shared" si="5"/>
        <v>2.3165209721817237</v>
      </c>
      <c r="J45" s="156"/>
    </row>
    <row r="46" spans="1:13" s="91" customFormat="1">
      <c r="A46" s="25">
        <v>6.2</v>
      </c>
      <c r="B46" s="25" t="s">
        <v>43</v>
      </c>
      <c r="C46" s="160">
        <v>6</v>
      </c>
      <c r="D46" s="160">
        <v>6</v>
      </c>
      <c r="E46" s="161">
        <v>284500</v>
      </c>
      <c r="F46" s="28">
        <v>272704.64000000001</v>
      </c>
      <c r="G46" s="28">
        <f t="shared" si="3"/>
        <v>95.854003514938483</v>
      </c>
      <c r="H46" s="28">
        <f t="shared" si="4"/>
        <v>11795.359999999986</v>
      </c>
      <c r="I46" s="28">
        <f t="shared" si="5"/>
        <v>4.1459964850615068</v>
      </c>
      <c r="J46" s="25"/>
      <c r="K46" s="81"/>
      <c r="L46" s="81"/>
      <c r="M46" s="81"/>
    </row>
    <row r="47" spans="1:13" s="91" customFormat="1">
      <c r="A47" s="25">
        <v>6.3</v>
      </c>
      <c r="B47" s="25" t="s">
        <v>35</v>
      </c>
      <c r="C47" s="160">
        <v>3</v>
      </c>
      <c r="D47" s="160">
        <v>3</v>
      </c>
      <c r="E47" s="161">
        <v>1426496</v>
      </c>
      <c r="F47" s="28">
        <f>1250804.9+ค่าจ้างเงินรายได้!C11+ค่าจ้างเงินรายได้!D11</f>
        <v>1294105.8999999999</v>
      </c>
      <c r="G47" s="28">
        <f t="shared" si="3"/>
        <v>90.719209868096357</v>
      </c>
      <c r="H47" s="28">
        <f t="shared" si="4"/>
        <v>132390.10000000009</v>
      </c>
      <c r="I47" s="28">
        <f t="shared" si="5"/>
        <v>9.2807901319036361</v>
      </c>
      <c r="J47" s="25"/>
    </row>
    <row r="48" spans="1:13" s="95" customFormat="1">
      <c r="A48" s="25">
        <v>6.4</v>
      </c>
      <c r="B48" s="25" t="s">
        <v>51</v>
      </c>
      <c r="C48" s="160">
        <v>3</v>
      </c>
      <c r="D48" s="160">
        <v>2</v>
      </c>
      <c r="E48" s="161">
        <v>191200</v>
      </c>
      <c r="F48" s="28">
        <v>166160</v>
      </c>
      <c r="G48" s="28">
        <f t="shared" si="3"/>
        <v>86.903765690376574</v>
      </c>
      <c r="H48" s="28">
        <f t="shared" si="4"/>
        <v>25040</v>
      </c>
      <c r="I48" s="28">
        <f t="shared" si="5"/>
        <v>13.096234309623432</v>
      </c>
      <c r="J48" s="25"/>
      <c r="K48" s="83"/>
      <c r="L48" s="83"/>
      <c r="M48" s="83"/>
    </row>
    <row r="49" spans="1:13" s="87" customFormat="1">
      <c r="A49" s="25">
        <v>6.5</v>
      </c>
      <c r="B49" s="25" t="s">
        <v>44</v>
      </c>
      <c r="C49" s="160">
        <v>8</v>
      </c>
      <c r="D49" s="160">
        <v>7</v>
      </c>
      <c r="E49" s="161">
        <v>730235</v>
      </c>
      <c r="F49" s="28">
        <v>592543.64</v>
      </c>
      <c r="G49" s="28">
        <f t="shared" si="3"/>
        <v>81.144239867987707</v>
      </c>
      <c r="H49" s="28">
        <f t="shared" si="4"/>
        <v>137691.35999999999</v>
      </c>
      <c r="I49" s="28">
        <f t="shared" si="5"/>
        <v>18.855760132012296</v>
      </c>
      <c r="J49" s="25"/>
      <c r="K49" s="121"/>
      <c r="L49" s="121"/>
      <c r="M49" s="121"/>
    </row>
    <row r="50" spans="1:13" s="81" customFormat="1">
      <c r="A50" s="25">
        <v>6.6</v>
      </c>
      <c r="B50" s="25" t="s">
        <v>48</v>
      </c>
      <c r="C50" s="160">
        <v>7</v>
      </c>
      <c r="D50" s="160">
        <v>5</v>
      </c>
      <c r="E50" s="161">
        <v>206050</v>
      </c>
      <c r="F50" s="28">
        <v>152867.54999999999</v>
      </c>
      <c r="G50" s="28">
        <f t="shared" si="3"/>
        <v>74.189541373453039</v>
      </c>
      <c r="H50" s="28">
        <f t="shared" si="4"/>
        <v>53182.450000000012</v>
      </c>
      <c r="I50" s="28">
        <f t="shared" si="5"/>
        <v>25.810458626546961</v>
      </c>
      <c r="J50" s="25"/>
    </row>
    <row r="51" spans="1:13" s="81" customFormat="1">
      <c r="A51" s="25">
        <v>6.7</v>
      </c>
      <c r="B51" s="25" t="s">
        <v>46</v>
      </c>
      <c r="C51" s="160">
        <v>13</v>
      </c>
      <c r="D51" s="160">
        <v>9</v>
      </c>
      <c r="E51" s="161">
        <v>667050</v>
      </c>
      <c r="F51" s="28">
        <v>458966.73</v>
      </c>
      <c r="G51" s="28">
        <f t="shared" si="3"/>
        <v>68.80544636833821</v>
      </c>
      <c r="H51" s="28">
        <f t="shared" si="4"/>
        <v>208083.27000000002</v>
      </c>
      <c r="I51" s="28">
        <f t="shared" si="5"/>
        <v>31.194553631661794</v>
      </c>
      <c r="J51" s="25"/>
    </row>
    <row r="52" spans="1:13" s="81" customFormat="1">
      <c r="A52" s="25">
        <v>6.8</v>
      </c>
      <c r="B52" s="25" t="s">
        <v>100</v>
      </c>
      <c r="C52" s="160">
        <v>9</v>
      </c>
      <c r="D52" s="160">
        <v>6</v>
      </c>
      <c r="E52" s="161">
        <v>309190</v>
      </c>
      <c r="F52" s="28">
        <v>212464.41</v>
      </c>
      <c r="G52" s="28">
        <f t="shared" si="3"/>
        <v>68.716455900902361</v>
      </c>
      <c r="H52" s="28">
        <f t="shared" si="4"/>
        <v>96725.59</v>
      </c>
      <c r="I52" s="28">
        <f t="shared" si="5"/>
        <v>31.283544099097643</v>
      </c>
      <c r="J52" s="25"/>
      <c r="K52" s="89"/>
      <c r="L52" s="89"/>
      <c r="M52" s="89"/>
    </row>
    <row r="53" spans="1:13" s="81" customFormat="1">
      <c r="A53" s="25">
        <v>6.9</v>
      </c>
      <c r="B53" s="25" t="s">
        <v>49</v>
      </c>
      <c r="C53" s="160">
        <v>3</v>
      </c>
      <c r="D53" s="160">
        <v>3</v>
      </c>
      <c r="E53" s="161">
        <v>457200</v>
      </c>
      <c r="F53" s="28">
        <v>286883</v>
      </c>
      <c r="G53" s="28">
        <f t="shared" si="3"/>
        <v>62.747812773403325</v>
      </c>
      <c r="H53" s="28">
        <f t="shared" si="4"/>
        <v>170317</v>
      </c>
      <c r="I53" s="28">
        <f t="shared" si="5"/>
        <v>37.252187226596675</v>
      </c>
      <c r="J53" s="25"/>
      <c r="K53" s="93"/>
      <c r="L53" s="93"/>
      <c r="M53" s="93"/>
    </row>
    <row r="54" spans="1:13" s="89" customFormat="1">
      <c r="A54" s="162">
        <v>6.1</v>
      </c>
      <c r="B54" s="25" t="s">
        <v>45</v>
      </c>
      <c r="C54" s="160">
        <v>9</v>
      </c>
      <c r="D54" s="160">
        <v>3</v>
      </c>
      <c r="E54" s="161">
        <v>411089</v>
      </c>
      <c r="F54" s="28">
        <v>252293.36</v>
      </c>
      <c r="G54" s="28">
        <f t="shared" si="3"/>
        <v>61.3719559511444</v>
      </c>
      <c r="H54" s="28">
        <f t="shared" si="4"/>
        <v>158795.64000000001</v>
      </c>
      <c r="I54" s="28">
        <f t="shared" si="5"/>
        <v>38.628044048855607</v>
      </c>
      <c r="J54" s="25"/>
      <c r="K54" s="81"/>
      <c r="L54" s="81"/>
      <c r="M54" s="81"/>
    </row>
    <row r="55" spans="1:13" s="81" customFormat="1">
      <c r="A55" s="25">
        <v>6.11</v>
      </c>
      <c r="B55" s="25" t="s">
        <v>42</v>
      </c>
      <c r="C55" s="160">
        <v>7</v>
      </c>
      <c r="D55" s="160">
        <v>5</v>
      </c>
      <c r="E55" s="161">
        <v>155216</v>
      </c>
      <c r="F55" s="28">
        <v>86876</v>
      </c>
      <c r="G55" s="28">
        <f t="shared" si="3"/>
        <v>55.971033914029483</v>
      </c>
      <c r="H55" s="28">
        <f t="shared" si="4"/>
        <v>68340</v>
      </c>
      <c r="I55" s="28">
        <f t="shared" si="5"/>
        <v>44.028966085970517</v>
      </c>
      <c r="J55" s="25"/>
    </row>
    <row r="56" spans="1:13" s="81" customFormat="1">
      <c r="A56" s="25">
        <v>6.12</v>
      </c>
      <c r="B56" s="25" t="s">
        <v>52</v>
      </c>
      <c r="C56" s="160">
        <v>4</v>
      </c>
      <c r="D56" s="160">
        <v>4</v>
      </c>
      <c r="E56" s="161">
        <v>228983</v>
      </c>
      <c r="F56" s="28">
        <v>110000</v>
      </c>
      <c r="G56" s="28">
        <f t="shared" si="3"/>
        <v>48.038500674722577</v>
      </c>
      <c r="H56" s="28">
        <f t="shared" si="4"/>
        <v>118983</v>
      </c>
      <c r="I56" s="28">
        <f t="shared" si="5"/>
        <v>51.961499325277423</v>
      </c>
      <c r="J56" s="25"/>
      <c r="K56" s="89"/>
      <c r="L56" s="89"/>
      <c r="M56" s="89"/>
    </row>
    <row r="57" spans="1:13" s="81" customFormat="1">
      <c r="A57" s="163">
        <v>6.13</v>
      </c>
      <c r="B57" s="163" t="s">
        <v>50</v>
      </c>
      <c r="C57" s="164">
        <v>3</v>
      </c>
      <c r="D57" s="164">
        <v>1</v>
      </c>
      <c r="E57" s="165">
        <v>58868</v>
      </c>
      <c r="F57" s="166">
        <v>14768</v>
      </c>
      <c r="G57" s="166">
        <f t="shared" si="3"/>
        <v>25.086634504314738</v>
      </c>
      <c r="H57" s="166">
        <f t="shared" si="4"/>
        <v>44100</v>
      </c>
      <c r="I57" s="166">
        <f t="shared" si="5"/>
        <v>74.913365495685255</v>
      </c>
      <c r="J57" s="163"/>
    </row>
    <row r="58" spans="1:13" s="81" customFormat="1">
      <c r="A58" s="115">
        <v>7</v>
      </c>
      <c r="B58" s="114" t="s">
        <v>23</v>
      </c>
      <c r="C58" s="115">
        <v>45</v>
      </c>
      <c r="D58" s="115">
        <v>37</v>
      </c>
      <c r="E58" s="116">
        <v>7042496</v>
      </c>
      <c r="F58" s="117">
        <f>SUM(F59:F70)</f>
        <v>4899727.4000000004</v>
      </c>
      <c r="G58" s="117">
        <f t="shared" si="3"/>
        <v>69.573733517207543</v>
      </c>
      <c r="H58" s="117">
        <f t="shared" si="4"/>
        <v>2142768.5999999996</v>
      </c>
      <c r="I58" s="117">
        <f t="shared" si="5"/>
        <v>30.42626648279246</v>
      </c>
      <c r="J58" s="114"/>
    </row>
    <row r="59" spans="1:13" s="81" customFormat="1">
      <c r="A59" s="156">
        <v>7.1</v>
      </c>
      <c r="B59" s="156" t="s">
        <v>167</v>
      </c>
      <c r="C59" s="157">
        <v>4</v>
      </c>
      <c r="D59" s="157">
        <v>4</v>
      </c>
      <c r="E59" s="158">
        <v>97550</v>
      </c>
      <c r="F59" s="159">
        <v>97550</v>
      </c>
      <c r="G59" s="159">
        <f t="shared" si="3"/>
        <v>100</v>
      </c>
      <c r="H59" s="159">
        <f t="shared" si="4"/>
        <v>0</v>
      </c>
      <c r="I59" s="159">
        <f t="shared" si="5"/>
        <v>0</v>
      </c>
      <c r="J59" s="156"/>
      <c r="K59" s="91"/>
      <c r="L59" s="91"/>
      <c r="M59" s="91"/>
    </row>
    <row r="60" spans="1:13" s="81" customFormat="1">
      <c r="A60" s="25">
        <v>7.2</v>
      </c>
      <c r="B60" s="25" t="s">
        <v>59</v>
      </c>
      <c r="C60" s="160">
        <v>2</v>
      </c>
      <c r="D60" s="160">
        <v>2</v>
      </c>
      <c r="E60" s="161">
        <v>34250</v>
      </c>
      <c r="F60" s="28">
        <v>34230</v>
      </c>
      <c r="G60" s="28">
        <f t="shared" si="3"/>
        <v>99.941605839416056</v>
      </c>
      <c r="H60" s="28">
        <f t="shared" si="4"/>
        <v>20</v>
      </c>
      <c r="I60" s="28">
        <f t="shared" si="5"/>
        <v>5.8394160583941604E-2</v>
      </c>
      <c r="J60" s="25"/>
      <c r="K60" s="93"/>
      <c r="L60" s="93"/>
      <c r="M60" s="93"/>
    </row>
    <row r="61" spans="1:13" s="81" customFormat="1">
      <c r="A61" s="25">
        <v>7.3</v>
      </c>
      <c r="B61" s="25" t="s">
        <v>112</v>
      </c>
      <c r="C61" s="160">
        <v>1</v>
      </c>
      <c r="D61" s="160">
        <v>1</v>
      </c>
      <c r="E61" s="161">
        <v>42800</v>
      </c>
      <c r="F61" s="28">
        <v>42500</v>
      </c>
      <c r="G61" s="28">
        <f t="shared" si="3"/>
        <v>99.299065420560751</v>
      </c>
      <c r="H61" s="28">
        <f t="shared" si="4"/>
        <v>300</v>
      </c>
      <c r="I61" s="28">
        <f t="shared" si="5"/>
        <v>0.7009345794392523</v>
      </c>
      <c r="J61" s="25"/>
    </row>
    <row r="62" spans="1:13" s="81" customFormat="1">
      <c r="A62" s="25">
        <v>7.4</v>
      </c>
      <c r="B62" s="25" t="s">
        <v>136</v>
      </c>
      <c r="C62" s="160">
        <v>1</v>
      </c>
      <c r="D62" s="160">
        <v>1</v>
      </c>
      <c r="E62" s="161">
        <v>81650</v>
      </c>
      <c r="F62" s="28">
        <v>76925</v>
      </c>
      <c r="G62" s="28">
        <f t="shared" si="3"/>
        <v>94.213104715248008</v>
      </c>
      <c r="H62" s="28">
        <f t="shared" si="4"/>
        <v>4725</v>
      </c>
      <c r="I62" s="28">
        <f t="shared" si="5"/>
        <v>5.7868952847519903</v>
      </c>
      <c r="J62" s="25"/>
    </row>
    <row r="63" spans="1:13" s="81" customFormat="1">
      <c r="A63" s="25">
        <v>7.5</v>
      </c>
      <c r="B63" s="25" t="s">
        <v>35</v>
      </c>
      <c r="C63" s="160">
        <v>7</v>
      </c>
      <c r="D63" s="160">
        <v>5</v>
      </c>
      <c r="E63" s="161">
        <v>2724816</v>
      </c>
      <c r="F63" s="28">
        <v>2274677</v>
      </c>
      <c r="G63" s="28">
        <f t="shared" si="3"/>
        <v>83.480022137274588</v>
      </c>
      <c r="H63" s="28">
        <f t="shared" si="4"/>
        <v>450139</v>
      </c>
      <c r="I63" s="28">
        <f t="shared" si="5"/>
        <v>16.519977862725408</v>
      </c>
      <c r="J63" s="25"/>
    </row>
    <row r="64" spans="1:13" s="120" customFormat="1">
      <c r="A64" s="25">
        <v>7.6</v>
      </c>
      <c r="B64" s="25" t="s">
        <v>60</v>
      </c>
      <c r="C64" s="160">
        <v>6</v>
      </c>
      <c r="D64" s="160">
        <v>5</v>
      </c>
      <c r="E64" s="161">
        <v>324100</v>
      </c>
      <c r="F64" s="28">
        <v>259260</v>
      </c>
      <c r="G64" s="28">
        <f t="shared" si="3"/>
        <v>79.99382906510337</v>
      </c>
      <c r="H64" s="28">
        <f t="shared" si="4"/>
        <v>64840</v>
      </c>
      <c r="I64" s="28">
        <f t="shared" si="5"/>
        <v>20.006170934896637</v>
      </c>
      <c r="J64" s="25"/>
      <c r="K64" s="91"/>
      <c r="L64" s="91"/>
      <c r="M64" s="91"/>
    </row>
    <row r="65" spans="1:13" s="81" customFormat="1" ht="37.5">
      <c r="A65" s="25">
        <v>7.7</v>
      </c>
      <c r="B65" s="168" t="s">
        <v>162</v>
      </c>
      <c r="C65" s="169">
        <v>2</v>
      </c>
      <c r="D65" s="169">
        <v>2</v>
      </c>
      <c r="E65" s="170">
        <v>226800</v>
      </c>
      <c r="F65" s="171">
        <v>169955</v>
      </c>
      <c r="G65" s="171">
        <f t="shared" si="3"/>
        <v>74.936067019400355</v>
      </c>
      <c r="H65" s="171">
        <f t="shared" si="4"/>
        <v>56845</v>
      </c>
      <c r="I65" s="171">
        <f t="shared" si="5"/>
        <v>25.063932980599649</v>
      </c>
      <c r="J65" s="168"/>
      <c r="K65" s="120"/>
      <c r="L65" s="120"/>
      <c r="M65" s="120"/>
    </row>
    <row r="66" spans="1:13" s="81" customFormat="1">
      <c r="A66" s="25">
        <v>7.8</v>
      </c>
      <c r="B66" s="25" t="s">
        <v>137</v>
      </c>
      <c r="C66" s="160">
        <v>4</v>
      </c>
      <c r="D66" s="160">
        <v>4</v>
      </c>
      <c r="E66" s="161">
        <v>111350</v>
      </c>
      <c r="F66" s="28">
        <v>79355</v>
      </c>
      <c r="G66" s="28">
        <f t="shared" si="3"/>
        <v>71.26627750336776</v>
      </c>
      <c r="H66" s="28">
        <f t="shared" si="4"/>
        <v>31995</v>
      </c>
      <c r="I66" s="28">
        <f t="shared" si="5"/>
        <v>28.73372249663224</v>
      </c>
      <c r="J66" s="25"/>
    </row>
    <row r="67" spans="1:13" s="81" customFormat="1">
      <c r="A67" s="25">
        <v>7.9</v>
      </c>
      <c r="B67" s="25" t="s">
        <v>51</v>
      </c>
      <c r="C67" s="160">
        <v>3</v>
      </c>
      <c r="D67" s="160">
        <v>3</v>
      </c>
      <c r="E67" s="161">
        <v>350000</v>
      </c>
      <c r="F67" s="28">
        <v>221240</v>
      </c>
      <c r="G67" s="28">
        <f t="shared" si="3"/>
        <v>63.21142857142857</v>
      </c>
      <c r="H67" s="28">
        <f t="shared" si="4"/>
        <v>128760</v>
      </c>
      <c r="I67" s="28">
        <f t="shared" si="5"/>
        <v>36.78857142857143</v>
      </c>
      <c r="J67" s="25"/>
      <c r="K67" s="91"/>
      <c r="L67" s="91"/>
      <c r="M67" s="91"/>
    </row>
    <row r="68" spans="1:13" s="91" customFormat="1">
      <c r="A68" s="162">
        <v>7.1</v>
      </c>
      <c r="B68" s="25" t="s">
        <v>138</v>
      </c>
      <c r="C68" s="160">
        <v>1</v>
      </c>
      <c r="D68" s="160">
        <v>1</v>
      </c>
      <c r="E68" s="161">
        <v>896000</v>
      </c>
      <c r="F68" s="28">
        <v>521345</v>
      </c>
      <c r="G68" s="28">
        <f t="shared" si="3"/>
        <v>58.185825892857146</v>
      </c>
      <c r="H68" s="28">
        <f t="shared" si="4"/>
        <v>374655</v>
      </c>
      <c r="I68" s="28">
        <f t="shared" si="5"/>
        <v>41.814174107142854</v>
      </c>
      <c r="J68" s="25"/>
      <c r="K68" s="93"/>
      <c r="L68" s="93"/>
      <c r="M68" s="93"/>
    </row>
    <row r="69" spans="1:13" s="93" customFormat="1">
      <c r="A69" s="25">
        <v>7.11</v>
      </c>
      <c r="B69" s="25" t="s">
        <v>49</v>
      </c>
      <c r="C69" s="160">
        <v>13</v>
      </c>
      <c r="D69" s="160">
        <v>8</v>
      </c>
      <c r="E69" s="161">
        <v>2011000</v>
      </c>
      <c r="F69" s="28">
        <v>1049640.3999999999</v>
      </c>
      <c r="G69" s="28">
        <f t="shared" si="3"/>
        <v>52.194947787170555</v>
      </c>
      <c r="H69" s="28">
        <f t="shared" si="4"/>
        <v>961359.60000000009</v>
      </c>
      <c r="I69" s="28">
        <f t="shared" si="5"/>
        <v>47.805052212829445</v>
      </c>
      <c r="J69" s="25"/>
      <c r="K69" s="89"/>
      <c r="L69" s="89"/>
      <c r="M69" s="89"/>
    </row>
    <row r="70" spans="1:13" s="91" customFormat="1">
      <c r="A70" s="163">
        <v>7.12</v>
      </c>
      <c r="B70" s="163" t="s">
        <v>113</v>
      </c>
      <c r="C70" s="164">
        <v>1</v>
      </c>
      <c r="D70" s="164">
        <v>1</v>
      </c>
      <c r="E70" s="165">
        <v>142180</v>
      </c>
      <c r="F70" s="166">
        <v>73050</v>
      </c>
      <c r="G70" s="166">
        <f t="shared" si="3"/>
        <v>51.378534252356168</v>
      </c>
      <c r="H70" s="166">
        <f t="shared" si="4"/>
        <v>69130</v>
      </c>
      <c r="I70" s="166">
        <f t="shared" si="5"/>
        <v>48.621465747643832</v>
      </c>
      <c r="J70" s="163"/>
      <c r="K70" s="89"/>
      <c r="L70" s="89"/>
      <c r="M70" s="89"/>
    </row>
    <row r="71" spans="1:13" s="81" customFormat="1">
      <c r="A71" s="115">
        <v>8</v>
      </c>
      <c r="B71" s="114" t="s">
        <v>28</v>
      </c>
      <c r="C71" s="115">
        <v>31</v>
      </c>
      <c r="D71" s="115">
        <v>21</v>
      </c>
      <c r="E71" s="116">
        <v>25859443</v>
      </c>
      <c r="F71" s="117">
        <f>SUM(F72:F75)</f>
        <v>18484899.399999999</v>
      </c>
      <c r="G71" s="117">
        <f t="shared" ref="G71" si="6">F71*100/E71</f>
        <v>71.482202458885126</v>
      </c>
      <c r="H71" s="117">
        <f t="shared" ref="H71" si="7">E71-F71</f>
        <v>7374543.6000000015</v>
      </c>
      <c r="I71" s="117">
        <f t="shared" ref="I71" si="8">H71*100/E71</f>
        <v>28.51779754111487</v>
      </c>
      <c r="J71" s="114"/>
    </row>
    <row r="72" spans="1:13" s="81" customFormat="1">
      <c r="A72" s="156">
        <v>8.1</v>
      </c>
      <c r="B72" s="156" t="s">
        <v>35</v>
      </c>
      <c r="C72" s="157">
        <v>7</v>
      </c>
      <c r="D72" s="157">
        <v>6</v>
      </c>
      <c r="E72" s="158">
        <v>17435728</v>
      </c>
      <c r="F72" s="159">
        <f>13381091.43+ค่าจ้างเงินรายได้!C8+ค่าจ้างเงินรายได้!D8+ค่าจ้างเงินรายได้!C9+ค่าจ้างเงินรายได้!D9</f>
        <v>14066095.75</v>
      </c>
      <c r="G72" s="159">
        <f t="shared" ref="G72:G86" si="9">F72*100/E72</f>
        <v>80.673980174501466</v>
      </c>
      <c r="H72" s="159">
        <f t="shared" ref="H72:H86" si="10">E72-F72</f>
        <v>3369632.25</v>
      </c>
      <c r="I72" s="159">
        <f t="shared" ref="I72:I86" si="11">H72*100/E72</f>
        <v>19.326019825498541</v>
      </c>
      <c r="J72" s="156"/>
    </row>
    <row r="73" spans="1:13" s="81" customFormat="1">
      <c r="A73" s="25">
        <v>8.1999999999999993</v>
      </c>
      <c r="B73" s="25" t="s">
        <v>49</v>
      </c>
      <c r="C73" s="160">
        <v>11</v>
      </c>
      <c r="D73" s="160">
        <v>4</v>
      </c>
      <c r="E73" s="161">
        <v>1804750</v>
      </c>
      <c r="F73" s="28">
        <v>1271710</v>
      </c>
      <c r="G73" s="28">
        <f t="shared" si="9"/>
        <v>70.464607286327748</v>
      </c>
      <c r="H73" s="28">
        <f t="shared" si="10"/>
        <v>533040</v>
      </c>
      <c r="I73" s="28">
        <f t="shared" si="11"/>
        <v>29.535392713672255</v>
      </c>
      <c r="J73" s="25"/>
    </row>
    <row r="74" spans="1:13" s="81" customFormat="1">
      <c r="A74" s="25">
        <v>8.3000000000000007</v>
      </c>
      <c r="B74" s="25" t="s">
        <v>110</v>
      </c>
      <c r="C74" s="160">
        <v>6</v>
      </c>
      <c r="D74" s="160">
        <v>5</v>
      </c>
      <c r="E74" s="161">
        <v>4358965</v>
      </c>
      <c r="F74" s="28">
        <f>2197092.45+ค่าจ้างเงินรายได้!C10+ค่าจ้างเงินรายได้!D10</f>
        <v>2207636.4500000002</v>
      </c>
      <c r="G74" s="28">
        <f t="shared" si="9"/>
        <v>50.645886122049625</v>
      </c>
      <c r="H74" s="28">
        <f t="shared" si="10"/>
        <v>2151328.5499999998</v>
      </c>
      <c r="I74" s="28">
        <f t="shared" si="11"/>
        <v>49.354113877950375</v>
      </c>
      <c r="J74" s="25"/>
    </row>
    <row r="75" spans="1:13" s="81" customFormat="1">
      <c r="A75" s="163">
        <v>8.4</v>
      </c>
      <c r="B75" s="163" t="s">
        <v>91</v>
      </c>
      <c r="C75" s="164">
        <v>7</v>
      </c>
      <c r="D75" s="164">
        <v>6</v>
      </c>
      <c r="E75" s="165">
        <v>2260000</v>
      </c>
      <c r="F75" s="166">
        <v>939457.2</v>
      </c>
      <c r="G75" s="166">
        <f t="shared" si="9"/>
        <v>41.568902654867259</v>
      </c>
      <c r="H75" s="166">
        <f t="shared" si="10"/>
        <v>1320542.8</v>
      </c>
      <c r="I75" s="166">
        <f t="shared" si="11"/>
        <v>58.431097345132741</v>
      </c>
      <c r="J75" s="163"/>
    </row>
    <row r="76" spans="1:13" s="81" customFormat="1">
      <c r="A76" s="115">
        <v>9</v>
      </c>
      <c r="B76" s="114" t="s">
        <v>19</v>
      </c>
      <c r="C76" s="115">
        <v>14</v>
      </c>
      <c r="D76" s="115">
        <v>14</v>
      </c>
      <c r="E76" s="116">
        <v>2889671</v>
      </c>
      <c r="F76" s="117">
        <f>SUM(F77:F86)</f>
        <v>1964058.1400000001</v>
      </c>
      <c r="G76" s="117">
        <f t="shared" si="9"/>
        <v>67.968226832743241</v>
      </c>
      <c r="H76" s="117">
        <f t="shared" si="10"/>
        <v>925612.85999999987</v>
      </c>
      <c r="I76" s="117">
        <f t="shared" si="11"/>
        <v>32.031773167256752</v>
      </c>
      <c r="J76" s="114"/>
    </row>
    <row r="77" spans="1:13" s="81" customFormat="1">
      <c r="A77" s="156">
        <v>9.1</v>
      </c>
      <c r="B77" s="156" t="s">
        <v>80</v>
      </c>
      <c r="C77" s="157">
        <v>1</v>
      </c>
      <c r="D77" s="157">
        <v>1</v>
      </c>
      <c r="E77" s="158">
        <v>94536</v>
      </c>
      <c r="F77" s="159">
        <v>94536</v>
      </c>
      <c r="G77" s="159">
        <f t="shared" si="9"/>
        <v>100</v>
      </c>
      <c r="H77" s="159">
        <f t="shared" si="10"/>
        <v>0</v>
      </c>
      <c r="I77" s="159">
        <f t="shared" si="11"/>
        <v>0</v>
      </c>
      <c r="J77" s="156"/>
    </row>
    <row r="78" spans="1:13" s="89" customFormat="1">
      <c r="A78" s="25">
        <v>9.1999999999999993</v>
      </c>
      <c r="B78" s="25" t="s">
        <v>82</v>
      </c>
      <c r="C78" s="160">
        <v>1</v>
      </c>
      <c r="D78" s="160">
        <v>1</v>
      </c>
      <c r="E78" s="161">
        <v>192777</v>
      </c>
      <c r="F78" s="28">
        <v>192772.6</v>
      </c>
      <c r="G78" s="28">
        <f t="shared" si="9"/>
        <v>99.99771757004207</v>
      </c>
      <c r="H78" s="28">
        <f t="shared" si="10"/>
        <v>4.3999999999941792</v>
      </c>
      <c r="I78" s="28">
        <f t="shared" si="11"/>
        <v>2.2824299579276464E-3</v>
      </c>
      <c r="J78" s="25"/>
      <c r="K78" s="81"/>
      <c r="L78" s="81"/>
      <c r="M78" s="81"/>
    </row>
    <row r="79" spans="1:13" s="89" customFormat="1">
      <c r="A79" s="25">
        <v>9.3000000000000007</v>
      </c>
      <c r="B79" s="25" t="s">
        <v>111</v>
      </c>
      <c r="C79" s="160">
        <v>1</v>
      </c>
      <c r="D79" s="160">
        <v>1</v>
      </c>
      <c r="E79" s="161">
        <v>122686</v>
      </c>
      <c r="F79" s="28">
        <v>118504.98</v>
      </c>
      <c r="G79" s="28">
        <f t="shared" si="9"/>
        <v>96.59209689777154</v>
      </c>
      <c r="H79" s="28">
        <f t="shared" si="10"/>
        <v>4181.0200000000041</v>
      </c>
      <c r="I79" s="28">
        <f t="shared" si="11"/>
        <v>3.4079031022284565</v>
      </c>
      <c r="J79" s="25"/>
      <c r="K79" s="81"/>
      <c r="L79" s="81"/>
      <c r="M79" s="81"/>
    </row>
    <row r="80" spans="1:13" s="81" customFormat="1">
      <c r="A80" s="25">
        <v>9.4</v>
      </c>
      <c r="B80" s="25" t="s">
        <v>135</v>
      </c>
      <c r="C80" s="160">
        <v>1</v>
      </c>
      <c r="D80" s="160">
        <v>1</v>
      </c>
      <c r="E80" s="161">
        <v>121293</v>
      </c>
      <c r="F80" s="28">
        <v>115678</v>
      </c>
      <c r="G80" s="28">
        <f t="shared" si="9"/>
        <v>95.370713891156129</v>
      </c>
      <c r="H80" s="28">
        <f t="shared" si="10"/>
        <v>5615</v>
      </c>
      <c r="I80" s="28">
        <f t="shared" si="11"/>
        <v>4.6292861088438739</v>
      </c>
      <c r="J80" s="25"/>
    </row>
    <row r="81" spans="1:13" s="81" customFormat="1">
      <c r="A81" s="25">
        <v>9.5</v>
      </c>
      <c r="B81" s="25" t="s">
        <v>51</v>
      </c>
      <c r="C81" s="160">
        <v>1</v>
      </c>
      <c r="D81" s="160">
        <v>1</v>
      </c>
      <c r="E81" s="161">
        <v>75000</v>
      </c>
      <c r="F81" s="28">
        <v>71420</v>
      </c>
      <c r="G81" s="28">
        <f t="shared" si="9"/>
        <v>95.226666666666674</v>
      </c>
      <c r="H81" s="28">
        <f t="shared" si="10"/>
        <v>3580</v>
      </c>
      <c r="I81" s="28">
        <f t="shared" si="11"/>
        <v>4.7733333333333334</v>
      </c>
      <c r="J81" s="25"/>
    </row>
    <row r="82" spans="1:13" s="81" customFormat="1">
      <c r="A82" s="25">
        <v>9.6</v>
      </c>
      <c r="B82" s="25" t="s">
        <v>35</v>
      </c>
      <c r="C82" s="160">
        <v>5</v>
      </c>
      <c r="D82" s="160">
        <v>5</v>
      </c>
      <c r="E82" s="161">
        <v>1276712</v>
      </c>
      <c r="F82" s="28">
        <f>864371.06+ค่าจ้างเงินรายได้!C12+ค่าจ้างเงินรายได้!D12</f>
        <v>881322.06</v>
      </c>
      <c r="G82" s="28">
        <f t="shared" si="9"/>
        <v>69.030608312602993</v>
      </c>
      <c r="H82" s="28">
        <f t="shared" si="10"/>
        <v>395389.93999999994</v>
      </c>
      <c r="I82" s="28">
        <f t="shared" si="11"/>
        <v>30.969391687396996</v>
      </c>
      <c r="J82" s="25"/>
      <c r="K82" s="89"/>
      <c r="L82" s="89"/>
      <c r="M82" s="89"/>
    </row>
    <row r="83" spans="1:13" s="81" customFormat="1">
      <c r="A83" s="25">
        <v>9.6999999999999993</v>
      </c>
      <c r="B83" s="25" t="s">
        <v>134</v>
      </c>
      <c r="C83" s="160">
        <v>1</v>
      </c>
      <c r="D83" s="160">
        <v>1</v>
      </c>
      <c r="E83" s="161">
        <v>304495</v>
      </c>
      <c r="F83" s="28">
        <v>209255</v>
      </c>
      <c r="G83" s="28">
        <f t="shared" si="9"/>
        <v>68.721982298559908</v>
      </c>
      <c r="H83" s="28">
        <f t="shared" si="10"/>
        <v>95240</v>
      </c>
      <c r="I83" s="28">
        <f t="shared" si="11"/>
        <v>31.278017701440088</v>
      </c>
      <c r="J83" s="25"/>
      <c r="K83" s="89"/>
      <c r="L83" s="89"/>
      <c r="M83" s="89"/>
    </row>
    <row r="84" spans="1:13" s="81" customFormat="1">
      <c r="A84" s="25">
        <v>9.8000000000000007</v>
      </c>
      <c r="B84" s="25" t="s">
        <v>83</v>
      </c>
      <c r="C84" s="160">
        <v>1</v>
      </c>
      <c r="D84" s="160">
        <v>1</v>
      </c>
      <c r="E84" s="161">
        <v>231244</v>
      </c>
      <c r="F84" s="28">
        <v>124714.5</v>
      </c>
      <c r="G84" s="28">
        <f t="shared" si="9"/>
        <v>53.931993911193373</v>
      </c>
      <c r="H84" s="28">
        <f t="shared" si="10"/>
        <v>106529.5</v>
      </c>
      <c r="I84" s="28">
        <f t="shared" si="11"/>
        <v>46.068006088806627</v>
      </c>
      <c r="J84" s="25"/>
    </row>
    <row r="85" spans="1:13" s="89" customFormat="1">
      <c r="A85" s="25">
        <v>9.9</v>
      </c>
      <c r="B85" s="25" t="s">
        <v>81</v>
      </c>
      <c r="C85" s="160">
        <v>1</v>
      </c>
      <c r="D85" s="160">
        <v>1</v>
      </c>
      <c r="E85" s="161">
        <v>183745</v>
      </c>
      <c r="F85" s="28">
        <v>77005</v>
      </c>
      <c r="G85" s="28">
        <f t="shared" si="9"/>
        <v>41.908623363901057</v>
      </c>
      <c r="H85" s="28">
        <f t="shared" si="10"/>
        <v>106740</v>
      </c>
      <c r="I85" s="28">
        <f t="shared" si="11"/>
        <v>58.091376636098943</v>
      </c>
      <c r="J85" s="25"/>
    </row>
    <row r="86" spans="1:13" s="83" customFormat="1">
      <c r="A86" s="167">
        <v>9.1</v>
      </c>
      <c r="B86" s="163" t="s">
        <v>133</v>
      </c>
      <c r="C86" s="164">
        <v>1</v>
      </c>
      <c r="D86" s="164">
        <v>1</v>
      </c>
      <c r="E86" s="165">
        <v>287183</v>
      </c>
      <c r="F86" s="166">
        <v>78850</v>
      </c>
      <c r="G86" s="166">
        <f t="shared" si="9"/>
        <v>27.456360578446496</v>
      </c>
      <c r="H86" s="166">
        <f t="shared" si="10"/>
        <v>208333</v>
      </c>
      <c r="I86" s="166">
        <f t="shared" si="11"/>
        <v>72.543639421553507</v>
      </c>
      <c r="J86" s="163"/>
    </row>
    <row r="87" spans="1:13" s="81" customFormat="1">
      <c r="A87" s="115">
        <v>10</v>
      </c>
      <c r="B87" s="114" t="s">
        <v>15</v>
      </c>
      <c r="C87" s="115">
        <v>61</v>
      </c>
      <c r="D87" s="115">
        <v>42</v>
      </c>
      <c r="E87" s="116">
        <v>64789537</v>
      </c>
      <c r="F87" s="117">
        <f>SUM(F88:F101)</f>
        <v>42708595.469999999</v>
      </c>
      <c r="G87" s="117">
        <f t="shared" ref="G87:G137" si="12">F87*100/E87</f>
        <v>65.918970018260822</v>
      </c>
      <c r="H87" s="117">
        <f t="shared" ref="H87:H137" si="13">E87-F87</f>
        <v>22080941.530000001</v>
      </c>
      <c r="I87" s="117">
        <f t="shared" ref="I87:I137" si="14">H87*100/E87</f>
        <v>34.081029981739178</v>
      </c>
      <c r="J87" s="114"/>
    </row>
    <row r="88" spans="1:13" s="81" customFormat="1">
      <c r="A88" s="156">
        <v>10.1</v>
      </c>
      <c r="B88" s="156" t="s">
        <v>102</v>
      </c>
      <c r="C88" s="157">
        <v>1</v>
      </c>
      <c r="D88" s="157">
        <v>1</v>
      </c>
      <c r="E88" s="158">
        <v>54300</v>
      </c>
      <c r="F88" s="159">
        <v>54300</v>
      </c>
      <c r="G88" s="159">
        <f t="shared" ref="G88:G114" si="15">F88*100/E88</f>
        <v>100</v>
      </c>
      <c r="H88" s="159">
        <f t="shared" ref="H88:H114" si="16">E88-F88</f>
        <v>0</v>
      </c>
      <c r="I88" s="159">
        <f t="shared" ref="I88:I114" si="17">H88*100/E88</f>
        <v>0</v>
      </c>
      <c r="J88" s="156"/>
      <c r="K88" s="91"/>
      <c r="L88" s="91"/>
      <c r="M88" s="91"/>
    </row>
    <row r="89" spans="1:13" s="81" customFormat="1">
      <c r="A89" s="25">
        <v>10.199999999999999</v>
      </c>
      <c r="B89" s="25" t="s">
        <v>55</v>
      </c>
      <c r="C89" s="160">
        <v>1</v>
      </c>
      <c r="D89" s="160">
        <v>1</v>
      </c>
      <c r="E89" s="161">
        <v>135820</v>
      </c>
      <c r="F89" s="28">
        <v>106745</v>
      </c>
      <c r="G89" s="28">
        <f t="shared" si="15"/>
        <v>78.59299072301576</v>
      </c>
      <c r="H89" s="28">
        <f t="shared" si="16"/>
        <v>29075</v>
      </c>
      <c r="I89" s="28">
        <f t="shared" si="17"/>
        <v>21.407009276984244</v>
      </c>
      <c r="J89" s="25"/>
      <c r="K89" s="91"/>
      <c r="L89" s="91"/>
      <c r="M89" s="91"/>
    </row>
    <row r="90" spans="1:13" s="81" customFormat="1">
      <c r="A90" s="25">
        <v>10.3</v>
      </c>
      <c r="B90" s="25" t="s">
        <v>54</v>
      </c>
      <c r="C90" s="160">
        <v>4</v>
      </c>
      <c r="D90" s="160">
        <v>4</v>
      </c>
      <c r="E90" s="161">
        <v>24722966</v>
      </c>
      <c r="F90" s="28">
        <f>16584412.19+ค่าจ้างเงินรายได้!C14+ค่าจ้างเงินรายได้!D14+ค่าจ้างเงินรายได้!C23+ค่าจ้างเงินรายได้!C24</f>
        <v>17908378.189999998</v>
      </c>
      <c r="G90" s="28">
        <f t="shared" si="15"/>
        <v>72.436204418191565</v>
      </c>
      <c r="H90" s="28">
        <f t="shared" si="16"/>
        <v>6814587.8100000024</v>
      </c>
      <c r="I90" s="28">
        <f t="shared" si="17"/>
        <v>27.563795581808439</v>
      </c>
      <c r="J90" s="25"/>
      <c r="K90" s="89"/>
      <c r="L90" s="89"/>
      <c r="M90" s="89"/>
    </row>
    <row r="91" spans="1:13" s="81" customFormat="1">
      <c r="A91" s="25">
        <v>10.4</v>
      </c>
      <c r="B91" s="25" t="s">
        <v>35</v>
      </c>
      <c r="C91" s="160">
        <v>9</v>
      </c>
      <c r="D91" s="160">
        <v>7</v>
      </c>
      <c r="E91" s="161">
        <v>3955710</v>
      </c>
      <c r="F91" s="28">
        <v>2858167</v>
      </c>
      <c r="G91" s="28">
        <f t="shared" si="15"/>
        <v>72.25420973731643</v>
      </c>
      <c r="H91" s="28">
        <f t="shared" si="16"/>
        <v>1097543</v>
      </c>
      <c r="I91" s="28">
        <f t="shared" si="17"/>
        <v>27.745790262683563</v>
      </c>
      <c r="J91" s="25"/>
    </row>
    <row r="92" spans="1:13" s="81" customFormat="1">
      <c r="A92" s="25">
        <v>10.5</v>
      </c>
      <c r="B92" s="25" t="s">
        <v>104</v>
      </c>
      <c r="C92" s="160">
        <v>3</v>
      </c>
      <c r="D92" s="160">
        <v>3</v>
      </c>
      <c r="E92" s="161">
        <v>20184317</v>
      </c>
      <c r="F92" s="28">
        <v>13556588.300000001</v>
      </c>
      <c r="G92" s="28">
        <f t="shared" si="15"/>
        <v>67.163968441438968</v>
      </c>
      <c r="H92" s="28">
        <f t="shared" si="16"/>
        <v>6627728.6999999993</v>
      </c>
      <c r="I92" s="28">
        <f t="shared" si="17"/>
        <v>32.836031558561032</v>
      </c>
      <c r="J92" s="25"/>
    </row>
    <row r="93" spans="1:13" s="81" customFormat="1">
      <c r="A93" s="25">
        <v>10.6</v>
      </c>
      <c r="B93" s="25" t="s">
        <v>101</v>
      </c>
      <c r="C93" s="160">
        <v>2</v>
      </c>
      <c r="D93" s="160">
        <v>2</v>
      </c>
      <c r="E93" s="161">
        <v>1858349</v>
      </c>
      <c r="F93" s="28">
        <v>1185886.31</v>
      </c>
      <c r="G93" s="28">
        <f t="shared" si="15"/>
        <v>63.813971971895484</v>
      </c>
      <c r="H93" s="28">
        <f t="shared" si="16"/>
        <v>672462.69</v>
      </c>
      <c r="I93" s="28">
        <f t="shared" si="17"/>
        <v>36.186028028104516</v>
      </c>
      <c r="J93" s="25"/>
      <c r="K93" s="89"/>
      <c r="L93" s="89"/>
      <c r="M93" s="89"/>
    </row>
    <row r="94" spans="1:13" s="91" customFormat="1">
      <c r="A94" s="25">
        <v>10.7</v>
      </c>
      <c r="B94" s="25" t="s">
        <v>57</v>
      </c>
      <c r="C94" s="160">
        <v>2</v>
      </c>
      <c r="D94" s="160">
        <v>2</v>
      </c>
      <c r="E94" s="161">
        <v>5217990</v>
      </c>
      <c r="F94" s="28">
        <v>3224495.5</v>
      </c>
      <c r="G94" s="28">
        <f t="shared" si="15"/>
        <v>61.795739355575613</v>
      </c>
      <c r="H94" s="28">
        <f t="shared" si="16"/>
        <v>1993494.5</v>
      </c>
      <c r="I94" s="28">
        <f t="shared" si="17"/>
        <v>38.204260644424387</v>
      </c>
      <c r="J94" s="25"/>
      <c r="K94" s="81"/>
      <c r="L94" s="81"/>
      <c r="M94" s="81"/>
    </row>
    <row r="95" spans="1:13" s="91" customFormat="1">
      <c r="A95" s="25">
        <v>10.8</v>
      </c>
      <c r="B95" s="25" t="s">
        <v>36</v>
      </c>
      <c r="C95" s="160">
        <v>8</v>
      </c>
      <c r="D95" s="160">
        <v>5</v>
      </c>
      <c r="E95" s="161">
        <v>2762400</v>
      </c>
      <c r="F95" s="28">
        <v>1638858.4</v>
      </c>
      <c r="G95" s="28">
        <f t="shared" si="15"/>
        <v>59.327338546191719</v>
      </c>
      <c r="H95" s="28">
        <f t="shared" si="16"/>
        <v>1123541.6000000001</v>
      </c>
      <c r="I95" s="28">
        <f t="shared" si="17"/>
        <v>40.672661453808288</v>
      </c>
      <c r="J95" s="25"/>
      <c r="K95" s="93"/>
      <c r="L95" s="93"/>
      <c r="M95" s="93"/>
    </row>
    <row r="96" spans="1:13" s="93" customFormat="1">
      <c r="A96" s="25">
        <v>10.9</v>
      </c>
      <c r="B96" s="25" t="s">
        <v>105</v>
      </c>
      <c r="C96" s="160">
        <v>9</v>
      </c>
      <c r="D96" s="160">
        <v>6</v>
      </c>
      <c r="E96" s="161">
        <v>2604575</v>
      </c>
      <c r="F96" s="28">
        <v>1311659.77</v>
      </c>
      <c r="G96" s="28">
        <f t="shared" si="15"/>
        <v>50.35983874528474</v>
      </c>
      <c r="H96" s="28">
        <f t="shared" si="16"/>
        <v>1292915.23</v>
      </c>
      <c r="I96" s="28">
        <f t="shared" si="17"/>
        <v>49.64016125471526</v>
      </c>
      <c r="J96" s="25"/>
      <c r="K96" s="81"/>
      <c r="L96" s="81"/>
      <c r="M96" s="81"/>
    </row>
    <row r="97" spans="1:13" s="81" customFormat="1">
      <c r="A97" s="162">
        <v>10.1</v>
      </c>
      <c r="B97" s="25" t="s">
        <v>107</v>
      </c>
      <c r="C97" s="160">
        <v>3</v>
      </c>
      <c r="D97" s="160">
        <v>3</v>
      </c>
      <c r="E97" s="161">
        <v>297580</v>
      </c>
      <c r="F97" s="28">
        <v>148284</v>
      </c>
      <c r="G97" s="28">
        <f t="shared" si="15"/>
        <v>49.829961690973853</v>
      </c>
      <c r="H97" s="28">
        <f t="shared" si="16"/>
        <v>149296</v>
      </c>
      <c r="I97" s="28">
        <f t="shared" si="17"/>
        <v>50.170038309026147</v>
      </c>
      <c r="J97" s="25"/>
    </row>
    <row r="98" spans="1:13" s="81" customFormat="1">
      <c r="A98" s="25">
        <v>10.11</v>
      </c>
      <c r="B98" s="25" t="s">
        <v>106</v>
      </c>
      <c r="C98" s="160">
        <v>3</v>
      </c>
      <c r="D98" s="160">
        <v>2</v>
      </c>
      <c r="E98" s="161">
        <v>569450</v>
      </c>
      <c r="F98" s="28">
        <v>237036</v>
      </c>
      <c r="G98" s="28">
        <f t="shared" si="15"/>
        <v>41.62542804460444</v>
      </c>
      <c r="H98" s="28">
        <f t="shared" si="16"/>
        <v>332414</v>
      </c>
      <c r="I98" s="28">
        <f t="shared" si="17"/>
        <v>58.37457195539556</v>
      </c>
      <c r="J98" s="25"/>
      <c r="K98" s="89"/>
      <c r="L98" s="89"/>
      <c r="M98" s="89"/>
    </row>
    <row r="99" spans="1:13" s="52" customFormat="1">
      <c r="A99" s="25">
        <v>10.119999999999999</v>
      </c>
      <c r="B99" s="25" t="s">
        <v>103</v>
      </c>
      <c r="C99" s="160">
        <v>6</v>
      </c>
      <c r="D99" s="160">
        <v>3</v>
      </c>
      <c r="E99" s="161">
        <v>1727700</v>
      </c>
      <c r="F99" s="28">
        <v>390355</v>
      </c>
      <c r="G99" s="28">
        <f t="shared" si="15"/>
        <v>22.593910979915496</v>
      </c>
      <c r="H99" s="28">
        <f t="shared" si="16"/>
        <v>1337345</v>
      </c>
      <c r="I99" s="28">
        <f t="shared" si="17"/>
        <v>77.406089020084508</v>
      </c>
      <c r="J99" s="25"/>
      <c r="K99" s="94"/>
      <c r="L99" s="94"/>
      <c r="M99" s="94"/>
    </row>
    <row r="100" spans="1:13" s="92" customFormat="1">
      <c r="A100" s="25">
        <v>10.130000000000001</v>
      </c>
      <c r="B100" s="25" t="s">
        <v>56</v>
      </c>
      <c r="C100" s="160">
        <v>3</v>
      </c>
      <c r="D100" s="160">
        <v>1</v>
      </c>
      <c r="E100" s="161">
        <v>298380</v>
      </c>
      <c r="F100" s="28">
        <v>37548</v>
      </c>
      <c r="G100" s="28">
        <f t="shared" si="15"/>
        <v>12.58395334807963</v>
      </c>
      <c r="H100" s="28">
        <f t="shared" si="16"/>
        <v>260832</v>
      </c>
      <c r="I100" s="28">
        <f t="shared" si="17"/>
        <v>87.416046651920368</v>
      </c>
      <c r="J100" s="25"/>
      <c r="K100" s="87"/>
      <c r="L100" s="87"/>
      <c r="M100" s="87"/>
    </row>
    <row r="101" spans="1:13" s="81" customFormat="1">
      <c r="A101" s="163">
        <v>10.14</v>
      </c>
      <c r="B101" s="163" t="s">
        <v>53</v>
      </c>
      <c r="C101" s="164">
        <v>7</v>
      </c>
      <c r="D101" s="164">
        <v>2</v>
      </c>
      <c r="E101" s="165">
        <v>400000</v>
      </c>
      <c r="F101" s="166">
        <v>50294</v>
      </c>
      <c r="G101" s="166">
        <f t="shared" si="15"/>
        <v>12.573499999999999</v>
      </c>
      <c r="H101" s="166">
        <f t="shared" si="16"/>
        <v>349706</v>
      </c>
      <c r="I101" s="166">
        <f t="shared" si="17"/>
        <v>87.426500000000004</v>
      </c>
      <c r="J101" s="163"/>
      <c r="K101" s="91"/>
      <c r="L101" s="91"/>
      <c r="M101" s="91"/>
    </row>
    <row r="102" spans="1:13" s="91" customFormat="1">
      <c r="A102" s="115">
        <v>11</v>
      </c>
      <c r="B102" s="114" t="s">
        <v>24</v>
      </c>
      <c r="C102" s="115">
        <v>35</v>
      </c>
      <c r="D102" s="115">
        <v>27</v>
      </c>
      <c r="E102" s="116">
        <v>5176278</v>
      </c>
      <c r="F102" s="117">
        <f>SUM(F103:F114)</f>
        <v>3139157.6499999994</v>
      </c>
      <c r="G102" s="117">
        <f t="shared" si="15"/>
        <v>60.645074511067591</v>
      </c>
      <c r="H102" s="117">
        <f t="shared" si="16"/>
        <v>2037120.3500000006</v>
      </c>
      <c r="I102" s="117">
        <f t="shared" si="17"/>
        <v>39.354925488932409</v>
      </c>
      <c r="J102" s="114"/>
      <c r="K102" s="81"/>
      <c r="L102" s="81"/>
      <c r="M102" s="81"/>
    </row>
    <row r="103" spans="1:13" s="91" customFormat="1">
      <c r="A103" s="156">
        <v>11.1</v>
      </c>
      <c r="B103" s="156" t="s">
        <v>89</v>
      </c>
      <c r="C103" s="157">
        <v>1</v>
      </c>
      <c r="D103" s="157">
        <v>1</v>
      </c>
      <c r="E103" s="158">
        <v>145557</v>
      </c>
      <c r="F103" s="159">
        <v>145557</v>
      </c>
      <c r="G103" s="159">
        <f t="shared" si="15"/>
        <v>100</v>
      </c>
      <c r="H103" s="159">
        <f t="shared" si="16"/>
        <v>0</v>
      </c>
      <c r="I103" s="159">
        <f t="shared" si="17"/>
        <v>0</v>
      </c>
      <c r="J103" s="156"/>
    </row>
    <row r="104" spans="1:13" s="93" customFormat="1">
      <c r="A104" s="25">
        <v>11.2</v>
      </c>
      <c r="B104" s="25" t="s">
        <v>88</v>
      </c>
      <c r="C104" s="160">
        <v>1</v>
      </c>
      <c r="D104" s="160">
        <v>1</v>
      </c>
      <c r="E104" s="161">
        <v>830951</v>
      </c>
      <c r="F104" s="28">
        <v>686160</v>
      </c>
      <c r="G104" s="28">
        <f t="shared" si="15"/>
        <v>82.575266170929453</v>
      </c>
      <c r="H104" s="28">
        <f t="shared" si="16"/>
        <v>144791</v>
      </c>
      <c r="I104" s="28">
        <f t="shared" si="17"/>
        <v>17.424733829070547</v>
      </c>
      <c r="J104" s="25"/>
      <c r="K104" s="81"/>
      <c r="L104" s="81"/>
      <c r="M104" s="81"/>
    </row>
    <row r="105" spans="1:13" s="91" customFormat="1">
      <c r="A105" s="25">
        <v>11.3</v>
      </c>
      <c r="B105" s="25" t="s">
        <v>84</v>
      </c>
      <c r="C105" s="160">
        <v>5</v>
      </c>
      <c r="D105" s="160">
        <v>5</v>
      </c>
      <c r="E105" s="161">
        <v>450024</v>
      </c>
      <c r="F105" s="28">
        <v>365506</v>
      </c>
      <c r="G105" s="28">
        <f t="shared" si="15"/>
        <v>81.219223863616165</v>
      </c>
      <c r="H105" s="28">
        <f t="shared" si="16"/>
        <v>84518</v>
      </c>
      <c r="I105" s="28">
        <f t="shared" si="17"/>
        <v>18.780776136383839</v>
      </c>
      <c r="J105" s="25"/>
      <c r="K105" s="89"/>
      <c r="L105" s="89"/>
      <c r="M105" s="89"/>
    </row>
    <row r="106" spans="1:13" s="91" customFormat="1">
      <c r="A106" s="25">
        <v>11.4</v>
      </c>
      <c r="B106" s="25" t="s">
        <v>99</v>
      </c>
      <c r="C106" s="160">
        <v>1</v>
      </c>
      <c r="D106" s="160">
        <v>1</v>
      </c>
      <c r="E106" s="161">
        <v>808768</v>
      </c>
      <c r="F106" s="28">
        <f>626465.09+ค่าจ้างเงินรายได้!C15+ค่าจ้างเงินรายได้!D15</f>
        <v>644812.09</v>
      </c>
      <c r="G106" s="28">
        <f t="shared" si="15"/>
        <v>79.727695705072406</v>
      </c>
      <c r="H106" s="28">
        <f t="shared" si="16"/>
        <v>163955.91000000003</v>
      </c>
      <c r="I106" s="28">
        <f t="shared" si="17"/>
        <v>20.272304294927597</v>
      </c>
      <c r="J106" s="25"/>
      <c r="K106" s="81"/>
      <c r="L106" s="81"/>
      <c r="M106" s="81"/>
    </row>
    <row r="107" spans="1:13" s="93" customFormat="1">
      <c r="A107" s="25">
        <v>11.5</v>
      </c>
      <c r="B107" s="25" t="s">
        <v>86</v>
      </c>
      <c r="C107" s="160">
        <v>1</v>
      </c>
      <c r="D107" s="160">
        <v>1</v>
      </c>
      <c r="E107" s="161">
        <v>662663</v>
      </c>
      <c r="F107" s="28">
        <f>457419.72+ค่าจ้างเงินรายได้!C4+ค่าจ้างเงินรายได้!D4</f>
        <v>473977.72</v>
      </c>
      <c r="G107" s="28">
        <f t="shared" si="15"/>
        <v>71.52620864602369</v>
      </c>
      <c r="H107" s="28">
        <f t="shared" si="16"/>
        <v>188685.28000000003</v>
      </c>
      <c r="I107" s="28">
        <f t="shared" si="17"/>
        <v>28.47379135397631</v>
      </c>
      <c r="J107" s="25"/>
      <c r="K107" s="81"/>
      <c r="L107" s="81"/>
      <c r="M107" s="81"/>
    </row>
    <row r="108" spans="1:13" s="81" customFormat="1">
      <c r="A108" s="25">
        <v>11.6</v>
      </c>
      <c r="B108" s="25" t="s">
        <v>90</v>
      </c>
      <c r="C108" s="160">
        <v>7</v>
      </c>
      <c r="D108" s="160">
        <v>7</v>
      </c>
      <c r="E108" s="161">
        <v>193186</v>
      </c>
      <c r="F108" s="28">
        <v>123295</v>
      </c>
      <c r="G108" s="28">
        <f t="shared" si="15"/>
        <v>63.821912560951624</v>
      </c>
      <c r="H108" s="28">
        <f t="shared" si="16"/>
        <v>69891</v>
      </c>
      <c r="I108" s="28">
        <f t="shared" si="17"/>
        <v>36.178087439048376</v>
      </c>
      <c r="J108" s="25"/>
      <c r="K108" s="93"/>
      <c r="L108" s="93"/>
      <c r="M108" s="93"/>
    </row>
    <row r="109" spans="1:13" s="81" customFormat="1">
      <c r="A109" s="25">
        <v>11.7</v>
      </c>
      <c r="B109" s="25" t="s">
        <v>49</v>
      </c>
      <c r="C109" s="160">
        <v>1</v>
      </c>
      <c r="D109" s="160">
        <v>1</v>
      </c>
      <c r="E109" s="161">
        <v>80000</v>
      </c>
      <c r="F109" s="28">
        <v>37880</v>
      </c>
      <c r="G109" s="28">
        <f t="shared" si="15"/>
        <v>47.35</v>
      </c>
      <c r="H109" s="28">
        <f t="shared" si="16"/>
        <v>42120</v>
      </c>
      <c r="I109" s="28">
        <f t="shared" si="17"/>
        <v>52.65</v>
      </c>
      <c r="J109" s="25"/>
      <c r="K109" s="93"/>
      <c r="L109" s="93"/>
      <c r="M109" s="93"/>
    </row>
    <row r="110" spans="1:13" s="89" customFormat="1">
      <c r="A110" s="25">
        <v>11.8</v>
      </c>
      <c r="B110" s="25" t="s">
        <v>87</v>
      </c>
      <c r="C110" s="160">
        <v>1</v>
      </c>
      <c r="D110" s="160">
        <v>1</v>
      </c>
      <c r="E110" s="161">
        <v>360074</v>
      </c>
      <c r="F110" s="28">
        <v>145260</v>
      </c>
      <c r="G110" s="28">
        <f t="shared" si="15"/>
        <v>40.34170753789499</v>
      </c>
      <c r="H110" s="28">
        <f t="shared" si="16"/>
        <v>214814</v>
      </c>
      <c r="I110" s="28">
        <f t="shared" si="17"/>
        <v>59.65829246210501</v>
      </c>
      <c r="J110" s="25"/>
      <c r="K110" s="91"/>
      <c r="L110" s="91"/>
      <c r="M110" s="91"/>
    </row>
    <row r="111" spans="1:13" s="89" customFormat="1">
      <c r="A111" s="25">
        <v>11.9</v>
      </c>
      <c r="B111" s="25" t="s">
        <v>35</v>
      </c>
      <c r="C111" s="160">
        <v>9</v>
      </c>
      <c r="D111" s="160">
        <v>6</v>
      </c>
      <c r="E111" s="161">
        <v>1203288</v>
      </c>
      <c r="F111" s="28">
        <f>436938.92+ค่าจ้างเงินรายได้!C13+ค่าจ้างเงินรายได้!D13</f>
        <v>463392.92</v>
      </c>
      <c r="G111" s="28">
        <f t="shared" si="15"/>
        <v>38.510557738463277</v>
      </c>
      <c r="H111" s="28">
        <f t="shared" si="16"/>
        <v>739895.08000000007</v>
      </c>
      <c r="I111" s="28">
        <f t="shared" si="17"/>
        <v>61.489442261536723</v>
      </c>
      <c r="J111" s="25"/>
      <c r="K111" s="81"/>
      <c r="L111" s="81"/>
      <c r="M111" s="81"/>
    </row>
    <row r="112" spans="1:13" s="89" customFormat="1">
      <c r="A112" s="162">
        <v>11.1</v>
      </c>
      <c r="B112" s="25" t="s">
        <v>85</v>
      </c>
      <c r="C112" s="160">
        <v>3</v>
      </c>
      <c r="D112" s="160">
        <v>2</v>
      </c>
      <c r="E112" s="161">
        <v>186633</v>
      </c>
      <c r="F112" s="28">
        <v>48066.92</v>
      </c>
      <c r="G112" s="28">
        <f t="shared" si="15"/>
        <v>25.754780772960839</v>
      </c>
      <c r="H112" s="28">
        <f t="shared" si="16"/>
        <v>138566.08000000002</v>
      </c>
      <c r="I112" s="28">
        <f t="shared" si="17"/>
        <v>74.245219227039172</v>
      </c>
      <c r="J112" s="25"/>
      <c r="K112" s="81"/>
      <c r="L112" s="81"/>
      <c r="M112" s="81"/>
    </row>
    <row r="113" spans="1:13" s="81" customFormat="1">
      <c r="A113" s="25">
        <v>11.11</v>
      </c>
      <c r="B113" s="25" t="s">
        <v>67</v>
      </c>
      <c r="C113" s="160">
        <v>4</v>
      </c>
      <c r="D113" s="160">
        <v>1</v>
      </c>
      <c r="E113" s="161">
        <v>145134</v>
      </c>
      <c r="F113" s="28">
        <v>5250</v>
      </c>
      <c r="G113" s="28">
        <f t="shared" si="15"/>
        <v>3.6173467278515026</v>
      </c>
      <c r="H113" s="28">
        <f t="shared" si="16"/>
        <v>139884</v>
      </c>
      <c r="I113" s="28">
        <f t="shared" si="17"/>
        <v>96.382653272148502</v>
      </c>
      <c r="J113" s="25"/>
    </row>
    <row r="114" spans="1:13" s="81" customFormat="1">
      <c r="A114" s="163">
        <v>11.12</v>
      </c>
      <c r="B114" s="163" t="s">
        <v>51</v>
      </c>
      <c r="C114" s="164">
        <v>1</v>
      </c>
      <c r="D114" s="164">
        <v>0</v>
      </c>
      <c r="E114" s="165">
        <v>110000</v>
      </c>
      <c r="F114" s="166">
        <v>0</v>
      </c>
      <c r="G114" s="166">
        <f t="shared" si="15"/>
        <v>0</v>
      </c>
      <c r="H114" s="166">
        <f t="shared" si="16"/>
        <v>110000</v>
      </c>
      <c r="I114" s="166">
        <f t="shared" si="17"/>
        <v>100</v>
      </c>
      <c r="J114" s="163"/>
      <c r="K114" s="90"/>
      <c r="L114" s="90"/>
    </row>
    <row r="115" spans="1:13" s="81" customFormat="1">
      <c r="A115" s="115">
        <v>12</v>
      </c>
      <c r="B115" s="114" t="s">
        <v>27</v>
      </c>
      <c r="C115" s="115">
        <v>16</v>
      </c>
      <c r="D115" s="115">
        <v>15</v>
      </c>
      <c r="E115" s="116">
        <v>8229014</v>
      </c>
      <c r="F115" s="117">
        <f>SUM(F116:F119)</f>
        <v>4648206.74</v>
      </c>
      <c r="G115" s="117">
        <f t="shared" ref="G115" si="18">F115*100/E115</f>
        <v>56.485585514862414</v>
      </c>
      <c r="H115" s="117">
        <f t="shared" ref="H115" si="19">E115-F115</f>
        <v>3580807.26</v>
      </c>
      <c r="I115" s="117">
        <f t="shared" ref="I115" si="20">H115*100/E115</f>
        <v>43.514414485137586</v>
      </c>
      <c r="J115" s="114"/>
    </row>
    <row r="116" spans="1:13" s="81" customFormat="1">
      <c r="A116" s="156">
        <v>12.1</v>
      </c>
      <c r="B116" s="156" t="s">
        <v>39</v>
      </c>
      <c r="C116" s="157">
        <v>4</v>
      </c>
      <c r="D116" s="157">
        <v>4</v>
      </c>
      <c r="E116" s="158">
        <v>692750</v>
      </c>
      <c r="F116" s="159">
        <v>549266</v>
      </c>
      <c r="G116" s="159">
        <f t="shared" ref="G116:G136" si="21">F116*100/E116</f>
        <v>79.287766149404547</v>
      </c>
      <c r="H116" s="159">
        <f t="shared" ref="H116:H136" si="22">E116-F116</f>
        <v>143484</v>
      </c>
      <c r="I116" s="159">
        <f t="shared" ref="I116:I136" si="23">H116*100/E116</f>
        <v>20.712233850595453</v>
      </c>
      <c r="J116" s="156"/>
      <c r="K116" s="89"/>
      <c r="L116" s="89"/>
      <c r="M116" s="89"/>
    </row>
    <row r="117" spans="1:13" s="81" customFormat="1">
      <c r="A117" s="25">
        <v>12.2</v>
      </c>
      <c r="B117" s="25" t="s">
        <v>161</v>
      </c>
      <c r="C117" s="160">
        <v>2</v>
      </c>
      <c r="D117" s="160">
        <v>2</v>
      </c>
      <c r="E117" s="161">
        <v>1149874</v>
      </c>
      <c r="F117" s="28">
        <f>862068.54+ค่าจ้างเงินรายได้!C25+ค่าจ้างเงินรายได้!D25</f>
        <v>886358.54</v>
      </c>
      <c r="G117" s="28">
        <f t="shared" si="21"/>
        <v>77.08310127892274</v>
      </c>
      <c r="H117" s="28">
        <f t="shared" si="22"/>
        <v>263515.45999999996</v>
      </c>
      <c r="I117" s="28">
        <f t="shared" si="23"/>
        <v>22.916898721077263</v>
      </c>
      <c r="J117" s="25"/>
    </row>
    <row r="118" spans="1:13" s="81" customFormat="1">
      <c r="A118" s="25">
        <v>12.3</v>
      </c>
      <c r="B118" s="25" t="s">
        <v>35</v>
      </c>
      <c r="C118" s="160">
        <v>4</v>
      </c>
      <c r="D118" s="160">
        <v>4</v>
      </c>
      <c r="E118" s="161">
        <v>957290</v>
      </c>
      <c r="F118" s="28">
        <v>720920.44</v>
      </c>
      <c r="G118" s="28">
        <f t="shared" si="21"/>
        <v>75.308468698095666</v>
      </c>
      <c r="H118" s="28">
        <f t="shared" si="22"/>
        <v>236369.56000000006</v>
      </c>
      <c r="I118" s="28">
        <f t="shared" si="23"/>
        <v>24.691531301904341</v>
      </c>
      <c r="J118" s="25"/>
    </row>
    <row r="119" spans="1:13" s="81" customFormat="1">
      <c r="A119" s="163">
        <v>12.4</v>
      </c>
      <c r="B119" s="163" t="s">
        <v>38</v>
      </c>
      <c r="C119" s="164">
        <v>6</v>
      </c>
      <c r="D119" s="164">
        <v>5</v>
      </c>
      <c r="E119" s="165">
        <v>5429100</v>
      </c>
      <c r="F119" s="166">
        <v>2491661.7599999998</v>
      </c>
      <c r="G119" s="166">
        <f t="shared" si="21"/>
        <v>45.894563739846376</v>
      </c>
      <c r="H119" s="166">
        <f t="shared" si="22"/>
        <v>2937438.24</v>
      </c>
      <c r="I119" s="166">
        <f t="shared" si="23"/>
        <v>54.105436260153617</v>
      </c>
      <c r="J119" s="163"/>
    </row>
    <row r="120" spans="1:13" s="81" customFormat="1">
      <c r="A120" s="115">
        <v>13</v>
      </c>
      <c r="B120" s="114" t="s">
        <v>21</v>
      </c>
      <c r="C120" s="115">
        <v>57</v>
      </c>
      <c r="D120" s="115">
        <v>35</v>
      </c>
      <c r="E120" s="116">
        <v>26765760</v>
      </c>
      <c r="F120" s="117">
        <f>SUM(F121:F136)+ค่าจ้างเงินรายได้!E19+ค่าจ้างเงินรายได้!F19+ค่าจ้างเงินรายได้!E20</f>
        <v>14823032.669999998</v>
      </c>
      <c r="G120" s="117">
        <f t="shared" si="21"/>
        <v>55.38057828359814</v>
      </c>
      <c r="H120" s="117">
        <f t="shared" si="22"/>
        <v>11942727.330000002</v>
      </c>
      <c r="I120" s="117">
        <f t="shared" si="23"/>
        <v>44.61942171640186</v>
      </c>
      <c r="J120" s="114"/>
    </row>
    <row r="121" spans="1:13" s="81" customFormat="1">
      <c r="A121" s="156">
        <v>13.1</v>
      </c>
      <c r="B121" s="156" t="s">
        <v>119</v>
      </c>
      <c r="C121" s="157">
        <v>4</v>
      </c>
      <c r="D121" s="157">
        <v>3</v>
      </c>
      <c r="E121" s="158">
        <v>3667650</v>
      </c>
      <c r="F121" s="159">
        <v>2708786.7</v>
      </c>
      <c r="G121" s="159">
        <f t="shared" si="21"/>
        <v>73.856194020694446</v>
      </c>
      <c r="H121" s="159">
        <f t="shared" si="22"/>
        <v>958863.29999999981</v>
      </c>
      <c r="I121" s="159">
        <f t="shared" si="23"/>
        <v>26.143805979305547</v>
      </c>
      <c r="J121" s="156"/>
    </row>
    <row r="122" spans="1:13" s="81" customFormat="1">
      <c r="A122" s="25">
        <v>13.2</v>
      </c>
      <c r="B122" s="25" t="s">
        <v>117</v>
      </c>
      <c r="C122" s="160">
        <v>4</v>
      </c>
      <c r="D122" s="160">
        <v>3</v>
      </c>
      <c r="E122" s="161">
        <v>2720180</v>
      </c>
      <c r="F122" s="28">
        <v>1930135.83</v>
      </c>
      <c r="G122" s="28">
        <f t="shared" si="21"/>
        <v>70.956180473351026</v>
      </c>
      <c r="H122" s="28">
        <f t="shared" si="22"/>
        <v>790044.16999999993</v>
      </c>
      <c r="I122" s="28">
        <f t="shared" si="23"/>
        <v>29.043819526648971</v>
      </c>
      <c r="J122" s="25"/>
    </row>
    <row r="123" spans="1:13" s="81" customFormat="1">
      <c r="A123" s="25">
        <v>13.3</v>
      </c>
      <c r="B123" s="25" t="s">
        <v>35</v>
      </c>
      <c r="C123" s="160">
        <v>6</v>
      </c>
      <c r="D123" s="160">
        <v>5</v>
      </c>
      <c r="E123" s="161">
        <v>2720410</v>
      </c>
      <c r="F123" s="28">
        <v>1822440.43</v>
      </c>
      <c r="G123" s="28">
        <f t="shared" si="21"/>
        <v>66.991388430420415</v>
      </c>
      <c r="H123" s="28">
        <f t="shared" si="22"/>
        <v>897969.57000000007</v>
      </c>
      <c r="I123" s="28">
        <f t="shared" si="23"/>
        <v>33.008611569579585</v>
      </c>
      <c r="J123" s="25"/>
    </row>
    <row r="124" spans="1:13" s="81" customFormat="1">
      <c r="A124" s="25">
        <v>13.4</v>
      </c>
      <c r="B124" s="25" t="s">
        <v>121</v>
      </c>
      <c r="C124" s="160">
        <v>6</v>
      </c>
      <c r="D124" s="160">
        <v>2</v>
      </c>
      <c r="E124" s="161">
        <v>1191320</v>
      </c>
      <c r="F124" s="28">
        <v>770065.68</v>
      </c>
      <c r="G124" s="28">
        <f t="shared" si="21"/>
        <v>64.6397005002854</v>
      </c>
      <c r="H124" s="28">
        <f t="shared" si="22"/>
        <v>421254.31999999995</v>
      </c>
      <c r="I124" s="28">
        <f t="shared" si="23"/>
        <v>35.360299499714593</v>
      </c>
      <c r="J124" s="25"/>
      <c r="K124" s="89"/>
      <c r="L124" s="89"/>
      <c r="M124" s="89"/>
    </row>
    <row r="125" spans="1:13" s="89" customFormat="1">
      <c r="A125" s="25">
        <v>13.5</v>
      </c>
      <c r="B125" s="25" t="s">
        <v>116</v>
      </c>
      <c r="C125" s="160">
        <v>4</v>
      </c>
      <c r="D125" s="160">
        <v>2</v>
      </c>
      <c r="E125" s="161">
        <v>887690</v>
      </c>
      <c r="F125" s="28">
        <v>499558.33</v>
      </c>
      <c r="G125" s="28">
        <f t="shared" si="21"/>
        <v>56.276214669535534</v>
      </c>
      <c r="H125" s="28">
        <f t="shared" si="22"/>
        <v>388131.67</v>
      </c>
      <c r="I125" s="28">
        <f t="shared" si="23"/>
        <v>43.723785330464466</v>
      </c>
      <c r="J125" s="25"/>
      <c r="K125" s="81"/>
      <c r="L125" s="81"/>
      <c r="M125" s="81"/>
    </row>
    <row r="126" spans="1:13" s="81" customFormat="1">
      <c r="A126" s="25">
        <v>13.6</v>
      </c>
      <c r="B126" s="25" t="s">
        <v>68</v>
      </c>
      <c r="C126" s="160">
        <v>4</v>
      </c>
      <c r="D126" s="160">
        <v>2</v>
      </c>
      <c r="E126" s="161">
        <v>1721150</v>
      </c>
      <c r="F126" s="28">
        <v>901261.68</v>
      </c>
      <c r="G126" s="28">
        <f t="shared" si="21"/>
        <v>52.363924120500826</v>
      </c>
      <c r="H126" s="28">
        <f t="shared" si="22"/>
        <v>819888.32</v>
      </c>
      <c r="I126" s="28">
        <f t="shared" si="23"/>
        <v>47.636075879499174</v>
      </c>
      <c r="J126" s="25"/>
    </row>
    <row r="127" spans="1:13" s="81" customFormat="1">
      <c r="A127" s="25">
        <v>13.7</v>
      </c>
      <c r="B127" s="25" t="s">
        <v>115</v>
      </c>
      <c r="C127" s="160">
        <v>3</v>
      </c>
      <c r="D127" s="160">
        <v>2</v>
      </c>
      <c r="E127" s="161">
        <v>2923200</v>
      </c>
      <c r="F127" s="28">
        <v>1489544</v>
      </c>
      <c r="G127" s="28">
        <f t="shared" si="21"/>
        <v>50.955938697318011</v>
      </c>
      <c r="H127" s="28">
        <f t="shared" si="22"/>
        <v>1433656</v>
      </c>
      <c r="I127" s="28">
        <f t="shared" si="23"/>
        <v>49.044061302681989</v>
      </c>
      <c r="J127" s="25"/>
    </row>
    <row r="128" spans="1:13" s="81" customFormat="1">
      <c r="A128" s="25">
        <v>13.8</v>
      </c>
      <c r="B128" s="25" t="s">
        <v>120</v>
      </c>
      <c r="C128" s="160">
        <v>4</v>
      </c>
      <c r="D128" s="160">
        <v>3</v>
      </c>
      <c r="E128" s="161">
        <v>2793280</v>
      </c>
      <c r="F128" s="28">
        <v>1300863.78</v>
      </c>
      <c r="G128" s="28">
        <f t="shared" si="21"/>
        <v>46.571191574063469</v>
      </c>
      <c r="H128" s="28">
        <f t="shared" si="22"/>
        <v>1492416.22</v>
      </c>
      <c r="I128" s="28">
        <f t="shared" si="23"/>
        <v>53.428808425936531</v>
      </c>
      <c r="J128" s="25"/>
    </row>
    <row r="129" spans="1:13" s="81" customFormat="1">
      <c r="A129" s="25">
        <v>13.9</v>
      </c>
      <c r="B129" s="25" t="s">
        <v>60</v>
      </c>
      <c r="C129" s="160">
        <v>3</v>
      </c>
      <c r="D129" s="160">
        <v>2</v>
      </c>
      <c r="E129" s="161">
        <v>1557300</v>
      </c>
      <c r="F129" s="28">
        <v>712455.86</v>
      </c>
      <c r="G129" s="28">
        <f t="shared" si="21"/>
        <v>45.749429140178513</v>
      </c>
      <c r="H129" s="28">
        <f t="shared" si="22"/>
        <v>844844.14</v>
      </c>
      <c r="I129" s="28">
        <f t="shared" si="23"/>
        <v>54.250570859821487</v>
      </c>
      <c r="J129" s="25"/>
    </row>
    <row r="130" spans="1:13" s="81" customFormat="1">
      <c r="A130" s="162">
        <v>13.1</v>
      </c>
      <c r="B130" s="25" t="s">
        <v>125</v>
      </c>
      <c r="C130" s="160">
        <v>2</v>
      </c>
      <c r="D130" s="160">
        <v>1</v>
      </c>
      <c r="E130" s="161">
        <v>247660</v>
      </c>
      <c r="F130" s="28">
        <v>107995.1</v>
      </c>
      <c r="G130" s="28">
        <f t="shared" si="21"/>
        <v>43.606193975611724</v>
      </c>
      <c r="H130" s="28">
        <f t="shared" si="22"/>
        <v>139664.9</v>
      </c>
      <c r="I130" s="28">
        <f t="shared" si="23"/>
        <v>56.393806024388276</v>
      </c>
      <c r="J130" s="25"/>
      <c r="K130" s="89"/>
      <c r="L130" s="89"/>
      <c r="M130" s="89"/>
    </row>
    <row r="131" spans="1:13" s="81" customFormat="1">
      <c r="A131" s="25">
        <v>13.11</v>
      </c>
      <c r="B131" s="25" t="s">
        <v>122</v>
      </c>
      <c r="C131" s="160">
        <v>2</v>
      </c>
      <c r="D131" s="160">
        <v>1</v>
      </c>
      <c r="E131" s="161">
        <v>359020</v>
      </c>
      <c r="F131" s="28">
        <v>149079</v>
      </c>
      <c r="G131" s="28">
        <f t="shared" si="21"/>
        <v>41.523870536460365</v>
      </c>
      <c r="H131" s="28">
        <f t="shared" si="22"/>
        <v>209941</v>
      </c>
      <c r="I131" s="28">
        <f t="shared" si="23"/>
        <v>58.476129463539635</v>
      </c>
      <c r="J131" s="25"/>
    </row>
    <row r="132" spans="1:13" s="81" customFormat="1">
      <c r="A132" s="25">
        <v>13.12</v>
      </c>
      <c r="B132" s="25" t="s">
        <v>124</v>
      </c>
      <c r="C132" s="160">
        <v>2</v>
      </c>
      <c r="D132" s="160">
        <v>2</v>
      </c>
      <c r="E132" s="161">
        <v>192850</v>
      </c>
      <c r="F132" s="28">
        <v>77095.28</v>
      </c>
      <c r="G132" s="28">
        <f t="shared" si="21"/>
        <v>39.976810992999738</v>
      </c>
      <c r="H132" s="28">
        <f t="shared" si="22"/>
        <v>115754.72</v>
      </c>
      <c r="I132" s="28">
        <f t="shared" si="23"/>
        <v>60.023189007000262</v>
      </c>
      <c r="J132" s="25"/>
    </row>
    <row r="133" spans="1:13" s="89" customFormat="1">
      <c r="A133" s="25">
        <v>13.13</v>
      </c>
      <c r="B133" s="25" t="s">
        <v>114</v>
      </c>
      <c r="C133" s="160">
        <v>4</v>
      </c>
      <c r="D133" s="160">
        <v>2</v>
      </c>
      <c r="E133" s="161">
        <v>2088000</v>
      </c>
      <c r="F133" s="28">
        <v>816444</v>
      </c>
      <c r="G133" s="28">
        <f t="shared" si="21"/>
        <v>39.101724137931036</v>
      </c>
      <c r="H133" s="28">
        <f t="shared" si="22"/>
        <v>1271556</v>
      </c>
      <c r="I133" s="28">
        <f t="shared" si="23"/>
        <v>60.898275862068964</v>
      </c>
      <c r="J133" s="25"/>
      <c r="K133" s="81"/>
      <c r="L133" s="81"/>
      <c r="M133" s="81"/>
    </row>
    <row r="134" spans="1:13" s="81" customFormat="1">
      <c r="A134" s="25">
        <v>13.14</v>
      </c>
      <c r="B134" s="25" t="s">
        <v>118</v>
      </c>
      <c r="C134" s="160">
        <v>2</v>
      </c>
      <c r="D134" s="160">
        <v>1</v>
      </c>
      <c r="E134" s="161">
        <v>585800</v>
      </c>
      <c r="F134" s="28">
        <v>225900</v>
      </c>
      <c r="G134" s="28">
        <f t="shared" si="21"/>
        <v>38.562649368385117</v>
      </c>
      <c r="H134" s="28">
        <f t="shared" si="22"/>
        <v>359900</v>
      </c>
      <c r="I134" s="28">
        <f t="shared" si="23"/>
        <v>61.437350631614883</v>
      </c>
      <c r="J134" s="25"/>
    </row>
    <row r="135" spans="1:13" s="81" customFormat="1">
      <c r="A135" s="25">
        <v>13.15</v>
      </c>
      <c r="B135" s="25" t="s">
        <v>166</v>
      </c>
      <c r="C135" s="160">
        <v>4</v>
      </c>
      <c r="D135" s="160">
        <v>2</v>
      </c>
      <c r="E135" s="161">
        <v>1558750</v>
      </c>
      <c r="F135" s="28">
        <v>560447</v>
      </c>
      <c r="G135" s="28">
        <f t="shared" si="21"/>
        <v>35.954899759422617</v>
      </c>
      <c r="H135" s="28">
        <f t="shared" si="22"/>
        <v>998303</v>
      </c>
      <c r="I135" s="28">
        <f t="shared" si="23"/>
        <v>64.045100240577383</v>
      </c>
      <c r="J135" s="25"/>
    </row>
    <row r="136" spans="1:13" s="81" customFormat="1">
      <c r="A136" s="163">
        <v>13.16</v>
      </c>
      <c r="B136" s="163" t="s">
        <v>123</v>
      </c>
      <c r="C136" s="164">
        <v>3</v>
      </c>
      <c r="D136" s="164">
        <v>2</v>
      </c>
      <c r="E136" s="165">
        <v>1551500</v>
      </c>
      <c r="F136" s="166">
        <v>492349</v>
      </c>
      <c r="G136" s="166">
        <f t="shared" si="21"/>
        <v>31.733741540444729</v>
      </c>
      <c r="H136" s="166">
        <f t="shared" si="22"/>
        <v>1059151</v>
      </c>
      <c r="I136" s="166">
        <f t="shared" si="23"/>
        <v>68.266258459555274</v>
      </c>
      <c r="J136" s="163"/>
    </row>
    <row r="137" spans="1:13" s="81" customFormat="1">
      <c r="A137" s="115">
        <v>14</v>
      </c>
      <c r="B137" s="114" t="s">
        <v>16</v>
      </c>
      <c r="C137" s="115">
        <v>16</v>
      </c>
      <c r="D137" s="115">
        <v>7</v>
      </c>
      <c r="E137" s="116">
        <v>1578100</v>
      </c>
      <c r="F137" s="117">
        <f>SUM(F138:F141)</f>
        <v>513762.24</v>
      </c>
      <c r="G137" s="117">
        <f t="shared" si="12"/>
        <v>32.55574678410747</v>
      </c>
      <c r="H137" s="117">
        <f t="shared" si="13"/>
        <v>1064337.76</v>
      </c>
      <c r="I137" s="117">
        <f t="shared" si="14"/>
        <v>67.44425321589253</v>
      </c>
      <c r="J137" s="114"/>
    </row>
    <row r="138" spans="1:13" s="91" customFormat="1">
      <c r="A138" s="156">
        <v>14.1</v>
      </c>
      <c r="B138" s="156" t="s">
        <v>35</v>
      </c>
      <c r="C138" s="157">
        <v>2</v>
      </c>
      <c r="D138" s="157">
        <v>2</v>
      </c>
      <c r="E138" s="158">
        <v>667260</v>
      </c>
      <c r="F138" s="159">
        <v>468263.24</v>
      </c>
      <c r="G138" s="159">
        <f>F138*100/E138</f>
        <v>70.177028444684225</v>
      </c>
      <c r="H138" s="159">
        <f>E138-F138</f>
        <v>198996.76</v>
      </c>
      <c r="I138" s="159">
        <f>H138*100/E138</f>
        <v>29.822971555315767</v>
      </c>
      <c r="J138" s="156"/>
      <c r="K138" s="81"/>
      <c r="L138" s="81"/>
      <c r="M138" s="81"/>
    </row>
    <row r="139" spans="1:13" s="89" customFormat="1">
      <c r="A139" s="25">
        <v>14.2</v>
      </c>
      <c r="B139" s="25" t="s">
        <v>76</v>
      </c>
      <c r="C139" s="160">
        <v>4</v>
      </c>
      <c r="D139" s="160">
        <v>3</v>
      </c>
      <c r="E139" s="161">
        <v>312500</v>
      </c>
      <c r="F139" s="28">
        <v>36589</v>
      </c>
      <c r="G139" s="28">
        <f>F139*100/E139</f>
        <v>11.70848</v>
      </c>
      <c r="H139" s="28">
        <f>E139-F139</f>
        <v>275911</v>
      </c>
      <c r="I139" s="28">
        <f>H139*100/E139</f>
        <v>88.291520000000006</v>
      </c>
      <c r="J139" s="25"/>
      <c r="K139" s="81"/>
      <c r="L139" s="81"/>
      <c r="M139" s="81"/>
    </row>
    <row r="140" spans="1:13" s="89" customFormat="1">
      <c r="A140" s="25">
        <v>14.3</v>
      </c>
      <c r="B140" s="25" t="s">
        <v>77</v>
      </c>
      <c r="C140" s="160">
        <v>5</v>
      </c>
      <c r="D140" s="160">
        <v>1</v>
      </c>
      <c r="E140" s="161">
        <v>340840</v>
      </c>
      <c r="F140" s="28">
        <v>5660</v>
      </c>
      <c r="G140" s="28">
        <f>F140*100/E140</f>
        <v>1.6606032155850252</v>
      </c>
      <c r="H140" s="28">
        <f>E140-F140</f>
        <v>335180</v>
      </c>
      <c r="I140" s="28">
        <f>H140*100/E140</f>
        <v>98.339396784414973</v>
      </c>
      <c r="J140" s="25"/>
      <c r="K140" s="81"/>
      <c r="L140" s="81"/>
      <c r="M140" s="81"/>
    </row>
    <row r="141" spans="1:13" s="81" customFormat="1">
      <c r="A141" s="163">
        <v>14.4</v>
      </c>
      <c r="B141" s="163" t="s">
        <v>78</v>
      </c>
      <c r="C141" s="164">
        <v>5</v>
      </c>
      <c r="D141" s="164">
        <v>1</v>
      </c>
      <c r="E141" s="165">
        <v>257500</v>
      </c>
      <c r="F141" s="166">
        <v>3250</v>
      </c>
      <c r="G141" s="166">
        <f>F141*100/E141</f>
        <v>1.2621359223300972</v>
      </c>
      <c r="H141" s="166">
        <f>E141-F141</f>
        <v>254250</v>
      </c>
      <c r="I141" s="166">
        <f>H141*100/E141</f>
        <v>98.737864077669897</v>
      </c>
      <c r="J141" s="163"/>
    </row>
    <row r="142" spans="1:13" s="52" customFormat="1">
      <c r="A142" s="134" t="s">
        <v>29</v>
      </c>
      <c r="B142" s="135"/>
      <c r="C142" s="57">
        <f>SUM(C137,C120,C115,C102,C87,C76,C71,C58,C44,C40,C29,C21,C14,C7)</f>
        <v>501</v>
      </c>
      <c r="D142" s="57">
        <f t="shared" ref="D142:F142" si="24">SUM(D137,D120,D115,D102,D87,D76,D71,D58,D44,D40,D29,D21,D14,D7)</f>
        <v>388</v>
      </c>
      <c r="E142" s="58">
        <f t="shared" si="24"/>
        <v>172171002</v>
      </c>
      <c r="F142" s="58">
        <f t="shared" si="24"/>
        <v>116290164.64000002</v>
      </c>
      <c r="G142" s="58">
        <f t="shared" ref="G142" si="25">F142*100/E142</f>
        <v>67.543409336724437</v>
      </c>
      <c r="H142" s="58">
        <f t="shared" ref="H142" si="26">E142-F142</f>
        <v>55880837.359999985</v>
      </c>
      <c r="I142" s="58">
        <f t="shared" ref="I142" si="27">H142*100/E142</f>
        <v>32.456590663275563</v>
      </c>
      <c r="J142" s="59"/>
    </row>
    <row r="143" spans="1:13" s="52" customFormat="1" ht="18.75" customHeight="1">
      <c r="A143" s="60" t="s">
        <v>14</v>
      </c>
      <c r="B143" s="136" t="s">
        <v>170</v>
      </c>
      <c r="C143" s="136"/>
      <c r="D143" s="136"/>
      <c r="E143" s="136"/>
      <c r="F143" s="136"/>
      <c r="G143" s="136"/>
      <c r="H143" s="136"/>
      <c r="I143" s="136"/>
      <c r="J143" s="136"/>
      <c r="K143" s="61"/>
      <c r="L143" s="61"/>
      <c r="M143" s="63"/>
    </row>
    <row r="144" spans="1:13" s="52" customFormat="1" ht="18.75" customHeight="1">
      <c r="A144" s="65"/>
      <c r="B144" s="138" t="s">
        <v>163</v>
      </c>
      <c r="C144" s="138"/>
      <c r="D144" s="138"/>
      <c r="E144" s="138"/>
      <c r="F144" s="138"/>
      <c r="G144" s="138"/>
      <c r="H144" s="138"/>
      <c r="I144" s="103"/>
      <c r="J144" s="103"/>
      <c r="K144" s="61"/>
      <c r="L144" s="61"/>
      <c r="M144" s="63"/>
    </row>
    <row r="145" spans="1:10">
      <c r="A145" s="62"/>
      <c r="B145" s="137" t="s">
        <v>143</v>
      </c>
      <c r="C145" s="137"/>
      <c r="D145" s="137"/>
      <c r="E145" s="137"/>
      <c r="F145" s="137"/>
      <c r="G145" s="137"/>
      <c r="H145" s="137"/>
      <c r="I145" s="137"/>
      <c r="J145" s="137"/>
    </row>
    <row r="147" spans="1:10">
      <c r="E147" s="17">
        <v>172171002</v>
      </c>
    </row>
    <row r="149" spans="1:10">
      <c r="E149" s="17">
        <f>E142-E147</f>
        <v>0</v>
      </c>
    </row>
  </sheetData>
  <sortState ref="A138:M141">
    <sortCondition descending="1" ref="G138:G141"/>
  </sortState>
  <mergeCells count="12">
    <mergeCell ref="B143:J143"/>
    <mergeCell ref="B145:J145"/>
    <mergeCell ref="A142:B142"/>
    <mergeCell ref="A1:J1"/>
    <mergeCell ref="A2:J2"/>
    <mergeCell ref="A3:J3"/>
    <mergeCell ref="A4:A6"/>
    <mergeCell ref="B4:B6"/>
    <mergeCell ref="C4:C6"/>
    <mergeCell ref="H4:H6"/>
    <mergeCell ref="J4:J6"/>
    <mergeCell ref="B144:H144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"/>
  <sheetViews>
    <sheetView showGridLines="0" view="pageBreakPreview" zoomScaleNormal="100" zoomScaleSheetLayoutView="100" workbookViewId="0">
      <selection activeCell="C18" sqref="C18"/>
    </sheetView>
  </sheetViews>
  <sheetFormatPr defaultRowHeight="18.75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>
      <c r="A1" s="142" t="s">
        <v>142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1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>
      <c r="A4" s="125" t="s">
        <v>2</v>
      </c>
      <c r="B4" s="125" t="s">
        <v>3</v>
      </c>
      <c r="C4" s="128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31" t="s">
        <v>31</v>
      </c>
      <c r="I4" s="47" t="s">
        <v>11</v>
      </c>
      <c r="J4" s="125" t="s">
        <v>14</v>
      </c>
    </row>
    <row r="5" spans="1:10">
      <c r="A5" s="126"/>
      <c r="B5" s="126"/>
      <c r="C5" s="129"/>
      <c r="D5" s="48" t="s">
        <v>5</v>
      </c>
      <c r="E5" s="48" t="s">
        <v>8</v>
      </c>
      <c r="F5" s="55" t="s">
        <v>160</v>
      </c>
      <c r="G5" s="49" t="s">
        <v>12</v>
      </c>
      <c r="H5" s="132"/>
      <c r="I5" s="49" t="s">
        <v>32</v>
      </c>
      <c r="J5" s="126"/>
    </row>
    <row r="6" spans="1:10">
      <c r="A6" s="127"/>
      <c r="B6" s="127"/>
      <c r="C6" s="130"/>
      <c r="D6" s="50" t="s">
        <v>6</v>
      </c>
      <c r="E6" s="50"/>
      <c r="F6" s="51"/>
      <c r="G6" s="51"/>
      <c r="H6" s="133"/>
      <c r="I6" s="51"/>
      <c r="J6" s="127"/>
    </row>
    <row r="7" spans="1:10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3175962.96</v>
      </c>
      <c r="G7" s="9">
        <f t="shared" ref="G7:G9" si="0">F7*100/E7</f>
        <v>86.869884026258205</v>
      </c>
      <c r="H7" s="9">
        <f t="shared" ref="H7:H9" si="1">E7-F7</f>
        <v>480037.04000000004</v>
      </c>
      <c r="I7" s="9">
        <f t="shared" ref="I7:I9" si="2">H7*100/E7</f>
        <v>13.130115973741795</v>
      </c>
      <c r="J7" s="2"/>
    </row>
    <row r="8" spans="1:10">
      <c r="A8" s="4">
        <v>1.1000000000000001</v>
      </c>
      <c r="B8" s="4" t="s">
        <v>139</v>
      </c>
      <c r="C8" s="14">
        <v>1</v>
      </c>
      <c r="D8" s="14">
        <v>1</v>
      </c>
      <c r="E8" s="15">
        <v>3656000</v>
      </c>
      <c r="F8" s="10">
        <f>2953783.96+ค่าจ้างเงินรายได้!G4+ค่าจ้างเงินรายได้!H4+ค่าจ้างเงินรายได้!C24</f>
        <v>3175962.96</v>
      </c>
      <c r="G8" s="10">
        <f t="shared" si="0"/>
        <v>86.869884026258205</v>
      </c>
      <c r="H8" s="10">
        <f t="shared" si="1"/>
        <v>480037.04000000004</v>
      </c>
      <c r="I8" s="10">
        <f t="shared" si="2"/>
        <v>13.130115973741795</v>
      </c>
      <c r="J8" s="4"/>
    </row>
    <row r="9" spans="1:10">
      <c r="A9" s="140" t="s">
        <v>29</v>
      </c>
      <c r="B9" s="141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3175962.96</v>
      </c>
      <c r="G9" s="7">
        <f t="shared" si="0"/>
        <v>86.869884026258205</v>
      </c>
      <c r="H9" s="7">
        <f t="shared" si="1"/>
        <v>480037.04000000004</v>
      </c>
      <c r="I9" s="7">
        <f t="shared" si="2"/>
        <v>13.130115973741795</v>
      </c>
      <c r="J9" s="5"/>
    </row>
    <row r="10" spans="1:10" s="56" customFormat="1" ht="18.75" customHeight="1">
      <c r="A10" s="60" t="s">
        <v>14</v>
      </c>
      <c r="B10" s="139" t="s">
        <v>159</v>
      </c>
      <c r="C10" s="139"/>
      <c r="D10" s="139"/>
      <c r="E10" s="139"/>
      <c r="F10" s="139"/>
      <c r="G10" s="139"/>
      <c r="H10" s="139"/>
      <c r="I10" s="139"/>
      <c r="J10" s="139"/>
    </row>
    <row r="11" spans="1:10">
      <c r="A11" s="62"/>
      <c r="B11" s="137" t="s">
        <v>143</v>
      </c>
      <c r="C11" s="137"/>
      <c r="D11" s="137"/>
      <c r="E11" s="137"/>
      <c r="F11" s="137"/>
      <c r="G11" s="137"/>
      <c r="H11" s="137"/>
      <c r="I11" s="137"/>
      <c r="J11" s="137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3"/>
  <sheetViews>
    <sheetView workbookViewId="0">
      <pane ySplit="3" topLeftCell="A10" activePane="bottomLeft" state="frozen"/>
      <selection pane="bottomLeft" activeCell="B16" sqref="B16"/>
    </sheetView>
  </sheetViews>
  <sheetFormatPr defaultRowHeight="18.75"/>
  <cols>
    <col min="1" max="1" width="9" style="66"/>
    <col min="2" max="2" width="30.625" style="66" customWidth="1"/>
    <col min="3" max="3" width="10.875" style="66" bestFit="1" customWidth="1"/>
    <col min="4" max="4" width="10.125" style="66" bestFit="1" customWidth="1"/>
    <col min="5" max="5" width="9.625" style="66" bestFit="1" customWidth="1"/>
    <col min="6" max="6" width="10.125" style="66" bestFit="1" customWidth="1"/>
    <col min="7" max="7" width="9.625" style="66" bestFit="1" customWidth="1"/>
    <col min="8" max="11" width="9" style="66"/>
    <col min="12" max="12" width="12.625" style="66" bestFit="1" customWidth="1"/>
    <col min="13" max="16384" width="9" style="66"/>
  </cols>
  <sheetData>
    <row r="1" spans="1:12">
      <c r="A1" s="144" t="s">
        <v>158</v>
      </c>
      <c r="B1" s="144"/>
      <c r="C1" s="144"/>
      <c r="D1" s="144"/>
      <c r="E1" s="144"/>
      <c r="F1" s="144"/>
      <c r="G1" s="144"/>
      <c r="H1" s="144"/>
    </row>
    <row r="2" spans="1:12">
      <c r="A2" s="145" t="s">
        <v>2</v>
      </c>
      <c r="B2" s="145" t="s">
        <v>144</v>
      </c>
      <c r="C2" s="146" t="s">
        <v>145</v>
      </c>
      <c r="D2" s="146"/>
      <c r="E2" s="146" t="s">
        <v>21</v>
      </c>
      <c r="F2" s="146"/>
      <c r="G2" s="146" t="s">
        <v>146</v>
      </c>
      <c r="H2" s="146"/>
    </row>
    <row r="3" spans="1:12">
      <c r="A3" s="145"/>
      <c r="B3" s="145"/>
      <c r="C3" s="67" t="s">
        <v>147</v>
      </c>
      <c r="D3" s="67" t="s">
        <v>148</v>
      </c>
      <c r="E3" s="67" t="s">
        <v>147</v>
      </c>
      <c r="F3" s="67" t="s">
        <v>148</v>
      </c>
      <c r="G3" s="67" t="s">
        <v>147</v>
      </c>
      <c r="H3" s="67" t="s">
        <v>148</v>
      </c>
    </row>
    <row r="4" spans="1:12">
      <c r="A4" s="68">
        <v>1</v>
      </c>
      <c r="B4" s="69" t="s">
        <v>149</v>
      </c>
      <c r="C4" s="70">
        <v>15630</v>
      </c>
      <c r="D4" s="70">
        <v>928</v>
      </c>
      <c r="E4" s="70"/>
      <c r="F4" s="70"/>
      <c r="G4" s="70">
        <v>197450</v>
      </c>
      <c r="H4" s="70">
        <v>11229</v>
      </c>
    </row>
    <row r="5" spans="1:12">
      <c r="A5" s="71">
        <v>2</v>
      </c>
      <c r="B5" s="72" t="s">
        <v>23</v>
      </c>
      <c r="C5" s="73">
        <v>0</v>
      </c>
      <c r="D5" s="73">
        <v>0</v>
      </c>
      <c r="E5" s="73"/>
      <c r="F5" s="73"/>
      <c r="G5" s="73"/>
      <c r="H5" s="73"/>
    </row>
    <row r="6" spans="1:12">
      <c r="A6" s="71">
        <v>3</v>
      </c>
      <c r="B6" s="72" t="s">
        <v>17</v>
      </c>
      <c r="C6" s="73">
        <v>31820</v>
      </c>
      <c r="D6" s="73">
        <v>1890</v>
      </c>
      <c r="E6" s="73"/>
      <c r="F6" s="73"/>
      <c r="G6" s="73"/>
      <c r="H6" s="73"/>
    </row>
    <row r="7" spans="1:12">
      <c r="A7" s="71">
        <v>4</v>
      </c>
      <c r="B7" s="72" t="s">
        <v>26</v>
      </c>
      <c r="C7" s="73">
        <v>96790</v>
      </c>
      <c r="D7" s="73">
        <v>5666</v>
      </c>
      <c r="E7" s="73"/>
      <c r="F7" s="73"/>
      <c r="G7" s="73"/>
      <c r="H7" s="73"/>
    </row>
    <row r="8" spans="1:12">
      <c r="A8" s="71">
        <v>5</v>
      </c>
      <c r="B8" s="72" t="s">
        <v>28</v>
      </c>
      <c r="C8" s="73">
        <v>10410</v>
      </c>
      <c r="D8" s="73">
        <v>596</v>
      </c>
      <c r="E8" s="73"/>
      <c r="F8" s="73"/>
      <c r="G8" s="73"/>
      <c r="H8" s="73"/>
      <c r="L8" s="11"/>
    </row>
    <row r="9" spans="1:12">
      <c r="A9" s="71">
        <v>6</v>
      </c>
      <c r="B9" s="72" t="s">
        <v>150</v>
      </c>
      <c r="C9" s="73">
        <v>649750.31999999995</v>
      </c>
      <c r="D9" s="73">
        <v>24248</v>
      </c>
      <c r="E9" s="73"/>
      <c r="F9" s="73"/>
      <c r="G9" s="73"/>
      <c r="H9" s="73"/>
      <c r="L9" s="11"/>
    </row>
    <row r="10" spans="1:12">
      <c r="A10" s="71">
        <v>7</v>
      </c>
      <c r="B10" s="72" t="s">
        <v>151</v>
      </c>
      <c r="C10" s="73">
        <v>9970</v>
      </c>
      <c r="D10" s="73">
        <v>574</v>
      </c>
      <c r="E10" s="73"/>
      <c r="F10" s="73"/>
      <c r="G10" s="73"/>
      <c r="H10" s="73"/>
      <c r="L10" s="11"/>
    </row>
    <row r="11" spans="1:12">
      <c r="A11" s="71">
        <v>8</v>
      </c>
      <c r="B11" s="72" t="s">
        <v>22</v>
      </c>
      <c r="C11" s="73">
        <v>40880</v>
      </c>
      <c r="D11" s="73">
        <v>2421</v>
      </c>
      <c r="E11" s="73"/>
      <c r="F11" s="73"/>
      <c r="G11" s="73"/>
      <c r="H11" s="73"/>
      <c r="L11" s="11"/>
    </row>
    <row r="12" spans="1:12">
      <c r="A12" s="71">
        <v>9</v>
      </c>
      <c r="B12" s="72" t="s">
        <v>19</v>
      </c>
      <c r="C12" s="73">
        <v>16000</v>
      </c>
      <c r="D12" s="73">
        <v>951</v>
      </c>
      <c r="E12" s="73"/>
      <c r="F12" s="73"/>
      <c r="G12" s="73"/>
      <c r="H12" s="73"/>
      <c r="L12" s="61">
        <v>220018576.21000001</v>
      </c>
    </row>
    <row r="13" spans="1:12">
      <c r="A13" s="71">
        <v>10</v>
      </c>
      <c r="B13" s="72" t="s">
        <v>24</v>
      </c>
      <c r="C13" s="73">
        <v>24980</v>
      </c>
      <c r="D13" s="73">
        <v>1474</v>
      </c>
      <c r="E13" s="73"/>
      <c r="F13" s="73"/>
      <c r="G13" s="73"/>
      <c r="H13" s="73"/>
      <c r="L13" s="11">
        <v>1113000</v>
      </c>
    </row>
    <row r="14" spans="1:12">
      <c r="A14" s="71">
        <v>11</v>
      </c>
      <c r="B14" s="72" t="s">
        <v>15</v>
      </c>
      <c r="C14" s="73">
        <v>993450</v>
      </c>
      <c r="D14" s="73">
        <v>58036</v>
      </c>
      <c r="E14" s="73"/>
      <c r="F14" s="73"/>
      <c r="G14" s="73"/>
      <c r="H14" s="73"/>
      <c r="L14" s="11">
        <v>582000</v>
      </c>
    </row>
    <row r="15" spans="1:12">
      <c r="A15" s="71">
        <v>12</v>
      </c>
      <c r="B15" s="72" t="s">
        <v>152</v>
      </c>
      <c r="C15" s="73">
        <v>17330</v>
      </c>
      <c r="D15" s="73">
        <v>1017</v>
      </c>
      <c r="E15" s="73"/>
      <c r="F15" s="73"/>
      <c r="G15" s="73"/>
      <c r="H15" s="73"/>
      <c r="L15" s="11">
        <v>220000</v>
      </c>
    </row>
    <row r="16" spans="1:12">
      <c r="A16" s="71">
        <v>13</v>
      </c>
      <c r="B16" s="72" t="s">
        <v>25</v>
      </c>
      <c r="C16" s="73">
        <v>30840</v>
      </c>
      <c r="D16" s="73">
        <v>1767</v>
      </c>
      <c r="E16" s="73"/>
      <c r="F16" s="73"/>
      <c r="G16" s="73"/>
      <c r="H16" s="73"/>
      <c r="L16" s="61">
        <f>L13+L14+L15</f>
        <v>1915000</v>
      </c>
    </row>
    <row r="17" spans="1:12">
      <c r="A17" s="71">
        <v>14</v>
      </c>
      <c r="B17" s="72" t="s">
        <v>20</v>
      </c>
      <c r="C17" s="73">
        <v>7640</v>
      </c>
      <c r="D17" s="73">
        <v>457</v>
      </c>
      <c r="E17" s="73"/>
      <c r="F17" s="73"/>
      <c r="G17" s="73"/>
      <c r="H17" s="73"/>
      <c r="L17" s="79">
        <f>L12-L16</f>
        <v>218103576.21000001</v>
      </c>
    </row>
    <row r="18" spans="1:12">
      <c r="A18" s="71">
        <v>15</v>
      </c>
      <c r="B18" s="72" t="s">
        <v>16</v>
      </c>
      <c r="C18" s="73">
        <v>0</v>
      </c>
      <c r="D18" s="73">
        <v>0</v>
      </c>
      <c r="E18" s="73"/>
      <c r="F18" s="73"/>
      <c r="G18" s="73"/>
      <c r="H18" s="73"/>
    </row>
    <row r="19" spans="1:12">
      <c r="A19" s="71">
        <v>16</v>
      </c>
      <c r="B19" s="72" t="s">
        <v>153</v>
      </c>
      <c r="C19" s="73"/>
      <c r="D19" s="73"/>
      <c r="E19" s="73">
        <v>56670</v>
      </c>
      <c r="F19" s="73">
        <v>3821</v>
      </c>
      <c r="G19" s="73"/>
      <c r="H19" s="73"/>
    </row>
    <row r="20" spans="1:12">
      <c r="A20" s="74">
        <v>17</v>
      </c>
      <c r="B20" s="75" t="s">
        <v>154</v>
      </c>
      <c r="C20" s="76"/>
      <c r="D20" s="76"/>
      <c r="E20" s="76">
        <v>198120</v>
      </c>
      <c r="F20" s="76">
        <v>0</v>
      </c>
      <c r="G20" s="76"/>
      <c r="H20" s="76"/>
    </row>
    <row r="21" spans="1:12">
      <c r="A21" s="77"/>
      <c r="B21" s="77" t="s">
        <v>29</v>
      </c>
      <c r="C21" s="78">
        <f>SUM(C4:C20)</f>
        <v>1945490.3199999998</v>
      </c>
      <c r="D21" s="78">
        <f t="shared" ref="D21:H21" si="0">SUM(D4:D20)</f>
        <v>100025</v>
      </c>
      <c r="E21" s="78">
        <f t="shared" si="0"/>
        <v>254790</v>
      </c>
      <c r="F21" s="78">
        <f t="shared" si="0"/>
        <v>3821</v>
      </c>
      <c r="G21" s="78">
        <f t="shared" si="0"/>
        <v>197450</v>
      </c>
      <c r="H21" s="78">
        <f t="shared" si="0"/>
        <v>11229</v>
      </c>
    </row>
    <row r="22" spans="1:12">
      <c r="C22" s="11"/>
      <c r="D22" s="11"/>
      <c r="E22" s="11"/>
      <c r="F22" s="11"/>
      <c r="G22" s="11"/>
      <c r="H22" s="11"/>
    </row>
    <row r="23" spans="1:12">
      <c r="B23" s="69" t="s">
        <v>155</v>
      </c>
      <c r="C23" s="70">
        <v>258980</v>
      </c>
      <c r="D23" s="70"/>
      <c r="E23" s="11"/>
      <c r="F23" s="11"/>
      <c r="G23" s="11"/>
      <c r="H23" s="11"/>
    </row>
    <row r="24" spans="1:12">
      <c r="B24" s="72" t="s">
        <v>156</v>
      </c>
      <c r="C24" s="73">
        <v>13500</v>
      </c>
      <c r="D24" s="73"/>
      <c r="E24" s="11"/>
      <c r="F24" s="11"/>
      <c r="G24" s="11"/>
      <c r="H24" s="11"/>
    </row>
    <row r="25" spans="1:12">
      <c r="B25" s="75" t="s">
        <v>157</v>
      </c>
      <c r="C25" s="76">
        <v>22990</v>
      </c>
      <c r="D25" s="76">
        <v>1300</v>
      </c>
      <c r="E25" s="11"/>
      <c r="F25" s="11"/>
      <c r="G25" s="11"/>
      <c r="H25" s="11"/>
    </row>
    <row r="26" spans="1:12">
      <c r="C26" s="11"/>
      <c r="D26" s="11"/>
      <c r="E26" s="11"/>
      <c r="F26" s="11"/>
      <c r="G26" s="11"/>
      <c r="H26" s="11"/>
    </row>
    <row r="27" spans="1:12">
      <c r="B27" s="96" t="s">
        <v>168</v>
      </c>
      <c r="C27" s="11">
        <f>SUM(C21,E21)</f>
        <v>2200280.3199999998</v>
      </c>
      <c r="D27" s="11"/>
      <c r="E27" s="11"/>
      <c r="F27" s="11"/>
      <c r="G27" s="11"/>
      <c r="H27" s="11"/>
    </row>
    <row r="28" spans="1:12">
      <c r="B28" s="96" t="s">
        <v>169</v>
      </c>
      <c r="C28" s="11">
        <f>D21+F21</f>
        <v>103846</v>
      </c>
      <c r="D28" s="11"/>
      <c r="E28" s="11"/>
      <c r="F28" s="11"/>
      <c r="G28" s="11"/>
      <c r="H28" s="11"/>
    </row>
    <row r="29" spans="1:12">
      <c r="C29" s="11"/>
      <c r="D29" s="11"/>
      <c r="E29" s="11"/>
      <c r="F29" s="11"/>
      <c r="G29" s="11"/>
      <c r="H29" s="11"/>
    </row>
    <row r="30" spans="1:12">
      <c r="C30" s="11"/>
      <c r="D30" s="11"/>
      <c r="E30" s="11"/>
      <c r="F30" s="11"/>
      <c r="G30" s="11"/>
      <c r="H30" s="11"/>
    </row>
    <row r="31" spans="1:12">
      <c r="C31" s="11"/>
      <c r="D31" s="11"/>
      <c r="E31" s="11"/>
      <c r="F31" s="11"/>
      <c r="G31" s="11"/>
      <c r="H31" s="11"/>
    </row>
    <row r="32" spans="1:12">
      <c r="C32" s="11"/>
      <c r="D32" s="11"/>
      <c r="E32" s="11"/>
      <c r="F32" s="11"/>
      <c r="G32" s="11"/>
      <c r="H32" s="11"/>
    </row>
    <row r="33" spans="3:8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>
      <c r="A1" s="142" t="s">
        <v>34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ht="2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21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2">
      <c r="A4" s="147" t="s">
        <v>2</v>
      </c>
      <c r="B4" s="147" t="s">
        <v>3</v>
      </c>
      <c r="C4" s="150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53" t="s">
        <v>13</v>
      </c>
      <c r="I4" s="19" t="s">
        <v>11</v>
      </c>
      <c r="J4" s="147" t="s">
        <v>14</v>
      </c>
    </row>
    <row r="5" spans="1:12">
      <c r="A5" s="148"/>
      <c r="B5" s="148"/>
      <c r="C5" s="151"/>
      <c r="D5" s="23" t="s">
        <v>5</v>
      </c>
      <c r="E5" s="23" t="s">
        <v>8</v>
      </c>
      <c r="F5" s="20" t="s">
        <v>10</v>
      </c>
      <c r="G5" s="20" t="s">
        <v>12</v>
      </c>
      <c r="H5" s="154"/>
      <c r="I5" s="20" t="s">
        <v>32</v>
      </c>
      <c r="J5" s="148"/>
    </row>
    <row r="6" spans="1:12">
      <c r="A6" s="149"/>
      <c r="B6" s="149"/>
      <c r="C6" s="152"/>
      <c r="D6" s="24" t="s">
        <v>6</v>
      </c>
      <c r="E6" s="24"/>
      <c r="F6" s="21"/>
      <c r="G6" s="21"/>
      <c r="H6" s="155"/>
      <c r="I6" s="21"/>
      <c r="J6" s="149"/>
    </row>
    <row r="7" spans="1:12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F8-แผ่นดิน!F21</f>
        <v>130335725.66</v>
      </c>
    </row>
    <row r="9" spans="1:12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>
      <c r="A36" s="140" t="s">
        <v>29</v>
      </c>
      <c r="B36" s="141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11</vt:i4>
      </vt:variant>
    </vt:vector>
  </HeadingPairs>
  <TitlesOfParts>
    <vt:vector size="18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ค่าจ้างเงินรายได้</vt:lpstr>
      <vt:lpstr>งบกลาง</vt:lpstr>
      <vt:lpstr>ค่าจ้างเงินรายได้!Print_Area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2016-08-20T09:45:43Z</cp:lastPrinted>
  <dcterms:created xsi:type="dcterms:W3CDTF">2015-03-17T10:36:12Z</dcterms:created>
  <dcterms:modified xsi:type="dcterms:W3CDTF">2016-08-20T09:45:45Z</dcterms:modified>
</cp:coreProperties>
</file>