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59\รายงานผลเบิกจ่าย\"/>
    </mc:Choice>
  </mc:AlternateContent>
  <bookViews>
    <workbookView xWindow="0" yWindow="45" windowWidth="19440" windowHeight="10545"/>
  </bookViews>
  <sheets>
    <sheet name="แผ่นดิน" sheetId="2" r:id="rId1"/>
    <sheet name="เงินรายได้" sheetId="3" r:id="rId2"/>
    <sheet name="ภูพานเพลช" sheetId="6" r:id="rId3"/>
    <sheet name="งบกลาง" sheetId="8" state="hidden" r:id="rId4"/>
  </sheets>
  <definedNames>
    <definedName name="_xlnm.Print_Area" localSheetId="3">งบกลาง!$A$1:$J$37</definedName>
    <definedName name="_xlnm.Print_Area" localSheetId="1">เงินรายได้!$A$1:$J$143</definedName>
    <definedName name="_xlnm.Print_Area" localSheetId="0">แผ่นดิน!$A$1:$J$99</definedName>
    <definedName name="_xlnm.Print_Area" localSheetId="2">ภูพานเพลช!$A$1:$J$11</definedName>
    <definedName name="_xlnm.Print_Titles" localSheetId="1">เงินรายได้!$4:$6</definedName>
    <definedName name="_xlnm.Print_Titles" localSheetId="0">แผ่นดิน!$4:$6</definedName>
  </definedNames>
  <calcPr calcId="152511"/>
</workbook>
</file>

<file path=xl/calcChain.xml><?xml version="1.0" encoding="utf-8"?>
<calcChain xmlns="http://schemas.openxmlformats.org/spreadsheetml/2006/main">
  <c r="E20" i="2" l="1"/>
  <c r="E11" i="2"/>
  <c r="D11" i="2"/>
  <c r="C11" i="2"/>
  <c r="F13" i="2"/>
  <c r="F11" i="2" s="1"/>
  <c r="C112" i="3" l="1"/>
  <c r="E19" i="3"/>
  <c r="D19" i="3"/>
  <c r="C19" i="3"/>
  <c r="F8" i="6"/>
  <c r="F78" i="3"/>
  <c r="H78" i="3" s="1"/>
  <c r="I78" i="3" s="1"/>
  <c r="F113" i="3"/>
  <c r="G113" i="3" s="1"/>
  <c r="E112" i="3"/>
  <c r="D112" i="3"/>
  <c r="E104" i="3"/>
  <c r="D104" i="3"/>
  <c r="C104" i="3"/>
  <c r="F106" i="3"/>
  <c r="G106" i="3" s="1"/>
  <c r="E95" i="3"/>
  <c r="D95" i="3"/>
  <c r="C95" i="3"/>
  <c r="F96" i="3"/>
  <c r="H96" i="3" s="1"/>
  <c r="I96" i="3" s="1"/>
  <c r="F20" i="3"/>
  <c r="H20" i="3" s="1"/>
  <c r="I20" i="3" s="1"/>
  <c r="E54" i="3"/>
  <c r="D54" i="3"/>
  <c r="C54" i="3"/>
  <c r="F58" i="3"/>
  <c r="F54" i="3" s="1"/>
  <c r="E40" i="3"/>
  <c r="D40" i="3"/>
  <c r="C40" i="3"/>
  <c r="F41" i="3"/>
  <c r="H41" i="3" s="1"/>
  <c r="I41" i="3" s="1"/>
  <c r="E14" i="3"/>
  <c r="D14" i="3"/>
  <c r="C14" i="3"/>
  <c r="F17" i="3"/>
  <c r="G17" i="3" s="1"/>
  <c r="F15" i="3"/>
  <c r="G15" i="3" s="1"/>
  <c r="E33" i="3"/>
  <c r="D33" i="3"/>
  <c r="C33" i="3"/>
  <c r="F34" i="3"/>
  <c r="G34" i="3" s="1"/>
  <c r="E7" i="3"/>
  <c r="D7" i="3"/>
  <c r="C7" i="3"/>
  <c r="F9" i="3"/>
  <c r="H9" i="3" s="1"/>
  <c r="I9" i="3" s="1"/>
  <c r="E117" i="3"/>
  <c r="D117" i="3"/>
  <c r="C117" i="3"/>
  <c r="F121" i="3"/>
  <c r="G121" i="3" s="1"/>
  <c r="E65" i="3"/>
  <c r="D65" i="3"/>
  <c r="C65" i="3"/>
  <c r="F67" i="3"/>
  <c r="G67" i="3" s="1"/>
  <c r="F68" i="3"/>
  <c r="G68" i="3" s="1"/>
  <c r="F66" i="3"/>
  <c r="G66" i="3" s="1"/>
  <c r="L142" i="3"/>
  <c r="K142" i="3"/>
  <c r="H16" i="3"/>
  <c r="I16" i="3" s="1"/>
  <c r="G16" i="3"/>
  <c r="H18" i="3"/>
  <c r="I18" i="3" s="1"/>
  <c r="G18" i="3"/>
  <c r="H101" i="3"/>
  <c r="I101" i="3" s="1"/>
  <c r="G101" i="3"/>
  <c r="H100" i="3"/>
  <c r="I100" i="3" s="1"/>
  <c r="G100" i="3"/>
  <c r="H103" i="3"/>
  <c r="I103" i="3" s="1"/>
  <c r="G103" i="3"/>
  <c r="H102" i="3"/>
  <c r="I102" i="3" s="1"/>
  <c r="G102" i="3"/>
  <c r="H99" i="3"/>
  <c r="I99" i="3" s="1"/>
  <c r="G99" i="3"/>
  <c r="H39" i="3"/>
  <c r="I39" i="3" s="1"/>
  <c r="G39" i="3"/>
  <c r="H38" i="3"/>
  <c r="I38" i="3" s="1"/>
  <c r="G38" i="3"/>
  <c r="H37" i="3"/>
  <c r="I37" i="3" s="1"/>
  <c r="G37" i="3"/>
  <c r="H36" i="3"/>
  <c r="I36" i="3" s="1"/>
  <c r="G36" i="3"/>
  <c r="H35" i="3"/>
  <c r="I35" i="3" s="1"/>
  <c r="G35" i="3"/>
  <c r="H98" i="3"/>
  <c r="I98" i="3" s="1"/>
  <c r="G98" i="3"/>
  <c r="H97" i="3"/>
  <c r="I97" i="3" s="1"/>
  <c r="G97" i="3"/>
  <c r="H77" i="3"/>
  <c r="I77" i="3" s="1"/>
  <c r="G77" i="3"/>
  <c r="H76" i="3"/>
  <c r="I76" i="3" s="1"/>
  <c r="G76" i="3"/>
  <c r="H75" i="3"/>
  <c r="I75" i="3" s="1"/>
  <c r="G75" i="3"/>
  <c r="H74" i="3"/>
  <c r="I74" i="3" s="1"/>
  <c r="G74" i="3"/>
  <c r="H73" i="3"/>
  <c r="I73" i="3" s="1"/>
  <c r="G73" i="3"/>
  <c r="H72" i="3"/>
  <c r="I72" i="3" s="1"/>
  <c r="G72" i="3"/>
  <c r="H71" i="3"/>
  <c r="I71" i="3" s="1"/>
  <c r="G71" i="3"/>
  <c r="H70" i="3"/>
  <c r="I70" i="3" s="1"/>
  <c r="G70" i="3"/>
  <c r="H69" i="3"/>
  <c r="I69" i="3" s="1"/>
  <c r="G69" i="3"/>
  <c r="H129" i="3"/>
  <c r="I129" i="3" s="1"/>
  <c r="G129" i="3"/>
  <c r="H118" i="3"/>
  <c r="I118" i="3" s="1"/>
  <c r="G118" i="3"/>
  <c r="H128" i="3"/>
  <c r="I128" i="3" s="1"/>
  <c r="G128" i="3"/>
  <c r="H120" i="3"/>
  <c r="I120" i="3" s="1"/>
  <c r="G120" i="3"/>
  <c r="H127" i="3"/>
  <c r="I127" i="3" s="1"/>
  <c r="G127" i="3"/>
  <c r="H126" i="3"/>
  <c r="I126" i="3" s="1"/>
  <c r="G126" i="3"/>
  <c r="H119" i="3"/>
  <c r="I119" i="3" s="1"/>
  <c r="G119" i="3"/>
  <c r="H125" i="3"/>
  <c r="I125" i="3" s="1"/>
  <c r="G125" i="3"/>
  <c r="H124" i="3"/>
  <c r="I124" i="3" s="1"/>
  <c r="G124" i="3"/>
  <c r="H123" i="3"/>
  <c r="I123" i="3" s="1"/>
  <c r="G123" i="3"/>
  <c r="H122" i="3"/>
  <c r="I122" i="3" s="1"/>
  <c r="G122" i="3"/>
  <c r="H53" i="3"/>
  <c r="I53" i="3" s="1"/>
  <c r="G53" i="3"/>
  <c r="H52" i="3"/>
  <c r="I52" i="3" s="1"/>
  <c r="G52" i="3"/>
  <c r="H51" i="3"/>
  <c r="I51" i="3" s="1"/>
  <c r="G51" i="3"/>
  <c r="H50" i="3"/>
  <c r="I50" i="3" s="1"/>
  <c r="G50" i="3"/>
  <c r="H49" i="3"/>
  <c r="I49" i="3" s="1"/>
  <c r="G49" i="3"/>
  <c r="H48" i="3"/>
  <c r="I48" i="3" s="1"/>
  <c r="G48" i="3"/>
  <c r="H47" i="3"/>
  <c r="I47" i="3" s="1"/>
  <c r="G47" i="3"/>
  <c r="H46" i="3"/>
  <c r="I46" i="3" s="1"/>
  <c r="G46" i="3"/>
  <c r="H42" i="3"/>
  <c r="I42" i="3" s="1"/>
  <c r="G42" i="3"/>
  <c r="H43" i="3"/>
  <c r="I43" i="3" s="1"/>
  <c r="G43" i="3"/>
  <c r="H45" i="3"/>
  <c r="I45" i="3" s="1"/>
  <c r="G45" i="3"/>
  <c r="H44" i="3"/>
  <c r="I44" i="3" s="1"/>
  <c r="G44" i="3"/>
  <c r="H88" i="3"/>
  <c r="I88" i="3" s="1"/>
  <c r="G88" i="3"/>
  <c r="H89" i="3"/>
  <c r="I89" i="3" s="1"/>
  <c r="G89" i="3"/>
  <c r="H82" i="3"/>
  <c r="I82" i="3" s="1"/>
  <c r="G82" i="3"/>
  <c r="H90" i="3"/>
  <c r="I90" i="3" s="1"/>
  <c r="G90" i="3"/>
  <c r="H85" i="3"/>
  <c r="I85" i="3" s="1"/>
  <c r="G85" i="3"/>
  <c r="H79" i="3"/>
  <c r="I79" i="3" s="1"/>
  <c r="G79" i="3"/>
  <c r="H92" i="3"/>
  <c r="I92" i="3" s="1"/>
  <c r="G92" i="3"/>
  <c r="H94" i="3"/>
  <c r="I94" i="3" s="1"/>
  <c r="G94" i="3"/>
  <c r="H83" i="3"/>
  <c r="I83" i="3" s="1"/>
  <c r="G83" i="3"/>
  <c r="H91" i="3"/>
  <c r="I91" i="3" s="1"/>
  <c r="G91" i="3"/>
  <c r="H86" i="3"/>
  <c r="I86" i="3" s="1"/>
  <c r="G86" i="3"/>
  <c r="H87" i="3"/>
  <c r="I87" i="3" s="1"/>
  <c r="G87" i="3"/>
  <c r="H93" i="3"/>
  <c r="I93" i="3" s="1"/>
  <c r="G93" i="3"/>
  <c r="H80" i="3"/>
  <c r="I80" i="3" s="1"/>
  <c r="G80" i="3"/>
  <c r="H81" i="3"/>
  <c r="I81" i="3" s="1"/>
  <c r="G81" i="3"/>
  <c r="H84" i="3"/>
  <c r="I84" i="3" s="1"/>
  <c r="G84" i="3"/>
  <c r="H105" i="3"/>
  <c r="I105" i="3" s="1"/>
  <c r="G105" i="3"/>
  <c r="H111" i="3"/>
  <c r="I111" i="3" s="1"/>
  <c r="G111" i="3"/>
  <c r="H110" i="3"/>
  <c r="I110" i="3" s="1"/>
  <c r="G110" i="3"/>
  <c r="H109" i="3"/>
  <c r="I109" i="3" s="1"/>
  <c r="G109" i="3"/>
  <c r="H108" i="3"/>
  <c r="I108" i="3" s="1"/>
  <c r="G108" i="3"/>
  <c r="H107" i="3"/>
  <c r="I107" i="3" s="1"/>
  <c r="G107" i="3"/>
  <c r="H106" i="3"/>
  <c r="I106" i="3" s="1"/>
  <c r="H64" i="3"/>
  <c r="I64" i="3" s="1"/>
  <c r="G64" i="3"/>
  <c r="H56" i="3"/>
  <c r="I56" i="3" s="1"/>
  <c r="G56" i="3"/>
  <c r="H63" i="3"/>
  <c r="I63" i="3" s="1"/>
  <c r="G63" i="3"/>
  <c r="H62" i="3"/>
  <c r="I62" i="3" s="1"/>
  <c r="G62" i="3"/>
  <c r="H61" i="3"/>
  <c r="I61" i="3" s="1"/>
  <c r="G61" i="3"/>
  <c r="H57" i="3"/>
  <c r="I57" i="3" s="1"/>
  <c r="G57" i="3"/>
  <c r="H55" i="3"/>
  <c r="I55" i="3" s="1"/>
  <c r="G55" i="3"/>
  <c r="H60" i="3"/>
  <c r="I60" i="3" s="1"/>
  <c r="G60" i="3"/>
  <c r="H59" i="3"/>
  <c r="I59" i="3" s="1"/>
  <c r="G59" i="3"/>
  <c r="H140" i="3"/>
  <c r="I140" i="3" s="1"/>
  <c r="G140" i="3"/>
  <c r="H139" i="3"/>
  <c r="I139" i="3" s="1"/>
  <c r="G139" i="3"/>
  <c r="H138" i="3"/>
  <c r="I138" i="3" s="1"/>
  <c r="G138" i="3"/>
  <c r="H137" i="3"/>
  <c r="I137" i="3" s="1"/>
  <c r="G137" i="3"/>
  <c r="H136" i="3"/>
  <c r="I136" i="3" s="1"/>
  <c r="G136" i="3"/>
  <c r="H135" i="3"/>
  <c r="I135" i="3" s="1"/>
  <c r="G135" i="3"/>
  <c r="H134" i="3"/>
  <c r="I134" i="3" s="1"/>
  <c r="G134" i="3"/>
  <c r="H133" i="3"/>
  <c r="I133" i="3" s="1"/>
  <c r="G133" i="3"/>
  <c r="H132" i="3"/>
  <c r="I132" i="3" s="1"/>
  <c r="G132" i="3"/>
  <c r="H131" i="3"/>
  <c r="I131" i="3" s="1"/>
  <c r="G131" i="3"/>
  <c r="H130" i="3"/>
  <c r="I130" i="3" s="1"/>
  <c r="G130" i="3"/>
  <c r="H10" i="3"/>
  <c r="I10" i="3" s="1"/>
  <c r="G10" i="3"/>
  <c r="H13" i="3"/>
  <c r="I13" i="3" s="1"/>
  <c r="G13" i="3"/>
  <c r="H12" i="3"/>
  <c r="I12" i="3" s="1"/>
  <c r="G12" i="3"/>
  <c r="H11" i="3"/>
  <c r="I11" i="3" s="1"/>
  <c r="G11" i="3"/>
  <c r="H8" i="3"/>
  <c r="I8" i="3" s="1"/>
  <c r="G8" i="3"/>
  <c r="H116" i="3"/>
  <c r="I116" i="3" s="1"/>
  <c r="G116" i="3"/>
  <c r="H115" i="3"/>
  <c r="I115" i="3" s="1"/>
  <c r="G115" i="3"/>
  <c r="H114" i="3"/>
  <c r="I114" i="3" s="1"/>
  <c r="G114" i="3"/>
  <c r="H24" i="3"/>
  <c r="I24" i="3" s="1"/>
  <c r="G24" i="3"/>
  <c r="H32" i="3"/>
  <c r="I32" i="3" s="1"/>
  <c r="G32" i="3"/>
  <c r="H31" i="3"/>
  <c r="I31" i="3" s="1"/>
  <c r="G31" i="3"/>
  <c r="H30" i="3"/>
  <c r="I30" i="3" s="1"/>
  <c r="G30" i="3"/>
  <c r="H29" i="3"/>
  <c r="I29" i="3" s="1"/>
  <c r="G29" i="3"/>
  <c r="H28" i="3"/>
  <c r="I28" i="3" s="1"/>
  <c r="G28" i="3"/>
  <c r="H21" i="3"/>
  <c r="I21" i="3" s="1"/>
  <c r="G21" i="3"/>
  <c r="H27" i="3"/>
  <c r="I27" i="3" s="1"/>
  <c r="G27" i="3"/>
  <c r="H22" i="3"/>
  <c r="I22" i="3" s="1"/>
  <c r="G22" i="3"/>
  <c r="H26" i="3"/>
  <c r="I26" i="3" s="1"/>
  <c r="G26" i="3"/>
  <c r="H23" i="3"/>
  <c r="I23" i="3" s="1"/>
  <c r="G23" i="3"/>
  <c r="H25" i="3"/>
  <c r="I25" i="3" s="1"/>
  <c r="G25" i="3"/>
  <c r="F98" i="2"/>
  <c r="E98" i="2"/>
  <c r="E101" i="2" s="1"/>
  <c r="D98" i="2"/>
  <c r="C98" i="2"/>
  <c r="H24" i="2"/>
  <c r="I24" i="2" s="1"/>
  <c r="G24" i="2"/>
  <c r="H23" i="2"/>
  <c r="I23" i="2" s="1"/>
  <c r="G23" i="2"/>
  <c r="H10" i="2"/>
  <c r="I10" i="2" s="1"/>
  <c r="G10" i="2"/>
  <c r="H9" i="2"/>
  <c r="I9" i="2" s="1"/>
  <c r="G9" i="2"/>
  <c r="H8" i="2"/>
  <c r="I8" i="2" s="1"/>
  <c r="G8" i="2"/>
  <c r="H7" i="2"/>
  <c r="I7" i="2" s="1"/>
  <c r="G7" i="2"/>
  <c r="H97" i="2"/>
  <c r="I97" i="2" s="1"/>
  <c r="G97" i="2"/>
  <c r="H96" i="2"/>
  <c r="I96" i="2" s="1"/>
  <c r="G96" i="2"/>
  <c r="H95" i="2"/>
  <c r="I95" i="2" s="1"/>
  <c r="G95" i="2"/>
  <c r="H94" i="2"/>
  <c r="I94" i="2" s="1"/>
  <c r="G94" i="2"/>
  <c r="H93" i="2"/>
  <c r="I93" i="2" s="1"/>
  <c r="G93" i="2"/>
  <c r="H92" i="2"/>
  <c r="I92" i="2" s="1"/>
  <c r="G92" i="2"/>
  <c r="H91" i="2"/>
  <c r="I91" i="2" s="1"/>
  <c r="G91" i="2"/>
  <c r="H90" i="2"/>
  <c r="I90" i="2" s="1"/>
  <c r="G90" i="2"/>
  <c r="H89" i="2"/>
  <c r="I89" i="2" s="1"/>
  <c r="G89" i="2"/>
  <c r="H88" i="2"/>
  <c r="I88" i="2" s="1"/>
  <c r="G88" i="2"/>
  <c r="H87" i="2"/>
  <c r="I87" i="2" s="1"/>
  <c r="G87" i="2"/>
  <c r="H86" i="2"/>
  <c r="I86" i="2" s="1"/>
  <c r="G86" i="2"/>
  <c r="H85" i="2"/>
  <c r="I85" i="2" s="1"/>
  <c r="G85" i="2"/>
  <c r="H84" i="2"/>
  <c r="I84" i="2" s="1"/>
  <c r="G84" i="2"/>
  <c r="H83" i="2"/>
  <c r="I83" i="2" s="1"/>
  <c r="G83" i="2"/>
  <c r="H82" i="2"/>
  <c r="I82" i="2" s="1"/>
  <c r="G82" i="2"/>
  <c r="H81" i="2"/>
  <c r="I81" i="2" s="1"/>
  <c r="G81" i="2"/>
  <c r="H80" i="2"/>
  <c r="I80" i="2" s="1"/>
  <c r="G80" i="2"/>
  <c r="H79" i="2"/>
  <c r="I79" i="2" s="1"/>
  <c r="G79" i="2"/>
  <c r="H78" i="2"/>
  <c r="I78" i="2" s="1"/>
  <c r="G78" i="2"/>
  <c r="H77" i="2"/>
  <c r="I77" i="2" s="1"/>
  <c r="G77" i="2"/>
  <c r="H76" i="2"/>
  <c r="I76" i="2" s="1"/>
  <c r="G76" i="2"/>
  <c r="H75" i="2"/>
  <c r="I75" i="2" s="1"/>
  <c r="G75" i="2"/>
  <c r="H74" i="2"/>
  <c r="I74" i="2" s="1"/>
  <c r="G74" i="2"/>
  <c r="H73" i="2"/>
  <c r="I73" i="2" s="1"/>
  <c r="G73" i="2"/>
  <c r="H45" i="2"/>
  <c r="I45" i="2" s="1"/>
  <c r="G45" i="2"/>
  <c r="H44" i="2"/>
  <c r="I44" i="2" s="1"/>
  <c r="G44" i="2"/>
  <c r="H43" i="2"/>
  <c r="I43" i="2" s="1"/>
  <c r="G43" i="2"/>
  <c r="H42" i="2"/>
  <c r="I42" i="2" s="1"/>
  <c r="G42" i="2"/>
  <c r="H41" i="2"/>
  <c r="I41" i="2" s="1"/>
  <c r="G41" i="2"/>
  <c r="H40" i="2"/>
  <c r="I40" i="2" s="1"/>
  <c r="G40" i="2"/>
  <c r="H39" i="2"/>
  <c r="I39" i="2" s="1"/>
  <c r="G39" i="2"/>
  <c r="H38" i="2"/>
  <c r="I38" i="2" s="1"/>
  <c r="G38" i="2"/>
  <c r="H37" i="2"/>
  <c r="I37" i="2" s="1"/>
  <c r="G37" i="2"/>
  <c r="H36" i="2"/>
  <c r="I36" i="2" s="1"/>
  <c r="G36" i="2"/>
  <c r="H35" i="2"/>
  <c r="I35" i="2" s="1"/>
  <c r="G35" i="2"/>
  <c r="H34" i="2"/>
  <c r="I34" i="2" s="1"/>
  <c r="G34" i="2"/>
  <c r="H33" i="2"/>
  <c r="I33" i="2" s="1"/>
  <c r="G33" i="2"/>
  <c r="H52" i="2"/>
  <c r="I52" i="2" s="1"/>
  <c r="G52" i="2"/>
  <c r="H51" i="2"/>
  <c r="I51" i="2" s="1"/>
  <c r="G51" i="2"/>
  <c r="H47" i="2"/>
  <c r="I47" i="2" s="1"/>
  <c r="G47" i="2"/>
  <c r="H50" i="2"/>
  <c r="I50" i="2" s="1"/>
  <c r="G50" i="2"/>
  <c r="H49" i="2"/>
  <c r="I49" i="2" s="1"/>
  <c r="G49" i="2"/>
  <c r="H48" i="2"/>
  <c r="I48" i="2" s="1"/>
  <c r="G48" i="2"/>
  <c r="H46" i="2"/>
  <c r="I46" i="2" s="1"/>
  <c r="G46" i="2"/>
  <c r="H32" i="2"/>
  <c r="I32" i="2" s="1"/>
  <c r="G32" i="2"/>
  <c r="H31" i="2"/>
  <c r="I31" i="2" s="1"/>
  <c r="G31" i="2"/>
  <c r="H26" i="2"/>
  <c r="I26" i="2" s="1"/>
  <c r="G26" i="2"/>
  <c r="H27" i="2"/>
  <c r="I27" i="2" s="1"/>
  <c r="G27" i="2"/>
  <c r="H30" i="2"/>
  <c r="I30" i="2" s="1"/>
  <c r="G30" i="2"/>
  <c r="H29" i="2"/>
  <c r="I29" i="2" s="1"/>
  <c r="G29" i="2"/>
  <c r="H28" i="2"/>
  <c r="I28" i="2" s="1"/>
  <c r="G28" i="2"/>
  <c r="H25" i="2"/>
  <c r="I25" i="2" s="1"/>
  <c r="G25" i="2"/>
  <c r="H72" i="2"/>
  <c r="I72" i="2" s="1"/>
  <c r="G72" i="2"/>
  <c r="H71" i="2"/>
  <c r="I71" i="2" s="1"/>
  <c r="G71" i="2"/>
  <c r="H70" i="2"/>
  <c r="I70" i="2" s="1"/>
  <c r="G70" i="2"/>
  <c r="H69" i="2"/>
  <c r="I69" i="2" s="1"/>
  <c r="G69" i="2"/>
  <c r="H68" i="2"/>
  <c r="I68" i="2" s="1"/>
  <c r="G68" i="2"/>
  <c r="H67" i="2"/>
  <c r="I67" i="2" s="1"/>
  <c r="G67" i="2"/>
  <c r="H66" i="2"/>
  <c r="I66" i="2" s="1"/>
  <c r="G66" i="2"/>
  <c r="H65" i="2"/>
  <c r="I65" i="2" s="1"/>
  <c r="G65" i="2"/>
  <c r="H64" i="2"/>
  <c r="I64" i="2" s="1"/>
  <c r="G64" i="2"/>
  <c r="H63" i="2"/>
  <c r="I63" i="2" s="1"/>
  <c r="G63" i="2"/>
  <c r="H62" i="2"/>
  <c r="I62" i="2" s="1"/>
  <c r="G62" i="2"/>
  <c r="H61" i="2"/>
  <c r="I61" i="2" s="1"/>
  <c r="G61" i="2"/>
  <c r="H60" i="2"/>
  <c r="I60" i="2" s="1"/>
  <c r="G60" i="2"/>
  <c r="H59" i="2"/>
  <c r="I59" i="2" s="1"/>
  <c r="G59" i="2"/>
  <c r="H58" i="2"/>
  <c r="I58" i="2" s="1"/>
  <c r="G58" i="2"/>
  <c r="H57" i="2"/>
  <c r="I57" i="2" s="1"/>
  <c r="G57" i="2"/>
  <c r="H56" i="2"/>
  <c r="I56" i="2" s="1"/>
  <c r="G56" i="2"/>
  <c r="H55" i="2"/>
  <c r="I55" i="2" s="1"/>
  <c r="G55" i="2"/>
  <c r="H54" i="2"/>
  <c r="I54" i="2" s="1"/>
  <c r="G54" i="2"/>
  <c r="H53" i="2"/>
  <c r="I53" i="2" s="1"/>
  <c r="G53" i="2"/>
  <c r="H22" i="2"/>
  <c r="I22" i="2" s="1"/>
  <c r="G22" i="2"/>
  <c r="H21" i="2"/>
  <c r="I21" i="2" s="1"/>
  <c r="G21" i="2"/>
  <c r="H20" i="2"/>
  <c r="I20" i="2" s="1"/>
  <c r="G20" i="2"/>
  <c r="H19" i="2"/>
  <c r="I19" i="2" s="1"/>
  <c r="G19" i="2"/>
  <c r="H18" i="2"/>
  <c r="I18" i="2" s="1"/>
  <c r="G18" i="2"/>
  <c r="H17" i="2"/>
  <c r="I17" i="2" s="1"/>
  <c r="G17" i="2"/>
  <c r="H12" i="2"/>
  <c r="I12" i="2" s="1"/>
  <c r="G12" i="2"/>
  <c r="H16" i="2"/>
  <c r="I16" i="2" s="1"/>
  <c r="G16" i="2"/>
  <c r="H13" i="2"/>
  <c r="I13" i="2" s="1"/>
  <c r="G13" i="2"/>
  <c r="H15" i="2"/>
  <c r="I15" i="2" s="1"/>
  <c r="G15" i="2"/>
  <c r="H14" i="2"/>
  <c r="I14" i="2" s="1"/>
  <c r="G14" i="2"/>
  <c r="H11" i="2"/>
  <c r="I11" i="2" s="1"/>
  <c r="G11" i="2"/>
  <c r="E141" i="3" l="1"/>
  <c r="C141" i="3"/>
  <c r="H98" i="2"/>
  <c r="I98" i="2" s="1"/>
  <c r="D141" i="3"/>
  <c r="G98" i="2"/>
  <c r="H113" i="3"/>
  <c r="I113" i="3" s="1"/>
  <c r="G58" i="3"/>
  <c r="F19" i="3"/>
  <c r="G19" i="3" s="1"/>
  <c r="H58" i="3"/>
  <c r="I58" i="3" s="1"/>
  <c r="M142" i="3"/>
  <c r="F112" i="3"/>
  <c r="H68" i="3"/>
  <c r="I68" i="3" s="1"/>
  <c r="H15" i="3"/>
  <c r="I15" i="3" s="1"/>
  <c r="G78" i="3"/>
  <c r="G54" i="3"/>
  <c r="F40" i="3"/>
  <c r="F7" i="3"/>
  <c r="H7" i="3" s="1"/>
  <c r="I7" i="3" s="1"/>
  <c r="F117" i="3"/>
  <c r="F104" i="3"/>
  <c r="H104" i="3" s="1"/>
  <c r="I104" i="3" s="1"/>
  <c r="F65" i="3"/>
  <c r="G65" i="3" s="1"/>
  <c r="F14" i="3"/>
  <c r="G9" i="3"/>
  <c r="F33" i="3"/>
  <c r="G33" i="3" s="1"/>
  <c r="H54" i="3"/>
  <c r="I54" i="3" s="1"/>
  <c r="F95" i="3"/>
  <c r="G95" i="3" s="1"/>
  <c r="G96" i="3"/>
  <c r="G20" i="3"/>
  <c r="G41" i="3"/>
  <c r="H17" i="3"/>
  <c r="I17" i="3" s="1"/>
  <c r="H34" i="3"/>
  <c r="I34" i="3" s="1"/>
  <c r="H121" i="3"/>
  <c r="I121" i="3" s="1"/>
  <c r="H67" i="3"/>
  <c r="I67" i="3" s="1"/>
  <c r="H66" i="3"/>
  <c r="I66" i="3" s="1"/>
  <c r="F7" i="6"/>
  <c r="F9" i="6" s="1"/>
  <c r="E9" i="6"/>
  <c r="D9" i="6"/>
  <c r="C9" i="6"/>
  <c r="G117" i="3" l="1"/>
  <c r="F141" i="3"/>
  <c r="G141" i="3" s="1"/>
  <c r="H117" i="3"/>
  <c r="I117" i="3" s="1"/>
  <c r="H19" i="3"/>
  <c r="I19" i="3" s="1"/>
  <c r="G14" i="3"/>
  <c r="H14" i="3"/>
  <c r="I14" i="3" s="1"/>
  <c r="H40" i="3"/>
  <c r="I40" i="3" s="1"/>
  <c r="G40" i="3"/>
  <c r="H95" i="3"/>
  <c r="I95" i="3" s="1"/>
  <c r="H65" i="3"/>
  <c r="I65" i="3" s="1"/>
  <c r="G104" i="3"/>
  <c r="H33" i="3"/>
  <c r="I33" i="3" s="1"/>
  <c r="G7" i="3"/>
  <c r="G112" i="3"/>
  <c r="H112" i="3"/>
  <c r="I112" i="3" s="1"/>
  <c r="H9" i="6"/>
  <c r="I9" i="6" s="1"/>
  <c r="G9" i="6"/>
  <c r="H8" i="6"/>
  <c r="I8" i="6" s="1"/>
  <c r="G8" i="6"/>
  <c r="H7" i="6"/>
  <c r="I7" i="6" s="1"/>
  <c r="G7" i="6"/>
  <c r="H141" i="3" l="1"/>
  <c r="I141" i="3" s="1"/>
  <c r="E7" i="8"/>
  <c r="E36" i="8" s="1"/>
  <c r="D7" i="8"/>
  <c r="D36" i="8" s="1"/>
  <c r="C7" i="8"/>
  <c r="C36" i="8" s="1"/>
  <c r="H35" i="8"/>
  <c r="I35" i="8" s="1"/>
  <c r="G35" i="8"/>
  <c r="H34" i="8"/>
  <c r="I34" i="8" s="1"/>
  <c r="G34" i="8"/>
  <c r="H33" i="8"/>
  <c r="I33" i="8" s="1"/>
  <c r="G33" i="8"/>
  <c r="H32" i="8"/>
  <c r="I32" i="8" s="1"/>
  <c r="G32" i="8"/>
  <c r="H31" i="8"/>
  <c r="I31" i="8" s="1"/>
  <c r="G31" i="8"/>
  <c r="H30" i="8"/>
  <c r="I30" i="8" s="1"/>
  <c r="G30" i="8"/>
  <c r="H29" i="8"/>
  <c r="I29" i="8" s="1"/>
  <c r="G29" i="8"/>
  <c r="H28" i="8"/>
  <c r="I28" i="8" s="1"/>
  <c r="G28" i="8"/>
  <c r="H27" i="8"/>
  <c r="I27" i="8" s="1"/>
  <c r="G27" i="8"/>
  <c r="H26" i="8"/>
  <c r="I26" i="8" s="1"/>
  <c r="G26" i="8"/>
  <c r="H25" i="8"/>
  <c r="I25" i="8" s="1"/>
  <c r="G25" i="8"/>
  <c r="H24" i="8"/>
  <c r="I24" i="8" s="1"/>
  <c r="G24" i="8"/>
  <c r="H23" i="8"/>
  <c r="I23" i="8" s="1"/>
  <c r="G23" i="8"/>
  <c r="H22" i="8"/>
  <c r="I22" i="8" s="1"/>
  <c r="G22" i="8"/>
  <c r="H21" i="8"/>
  <c r="I21" i="8" s="1"/>
  <c r="G21" i="8"/>
  <c r="H20" i="8"/>
  <c r="I20" i="8" s="1"/>
  <c r="G20" i="8"/>
  <c r="H19" i="8"/>
  <c r="I19" i="8" s="1"/>
  <c r="G19" i="8"/>
  <c r="I18" i="8"/>
  <c r="H18" i="8"/>
  <c r="G18" i="8"/>
  <c r="H17" i="8"/>
  <c r="I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H9" i="8"/>
  <c r="I9" i="8" s="1"/>
  <c r="G9" i="8"/>
  <c r="F8" i="8"/>
  <c r="F7" i="8" s="1"/>
  <c r="F36" i="8" l="1"/>
  <c r="G36" i="8" s="1"/>
  <c r="G7" i="8"/>
  <c r="H8" i="8"/>
  <c r="I8" i="8" s="1"/>
  <c r="L8" i="8"/>
  <c r="G8" i="8"/>
  <c r="H7" i="8"/>
  <c r="I7" i="8" s="1"/>
  <c r="H36" i="8"/>
  <c r="I36" i="8" s="1"/>
</calcChain>
</file>

<file path=xl/sharedStrings.xml><?xml version="1.0" encoding="utf-8"?>
<sst xmlns="http://schemas.openxmlformats.org/spreadsheetml/2006/main" count="344" uniqueCount="153">
  <si>
    <t>ข้อมูล ณ ไตรมาส 2 วันที่ 17 มีนาคม 2558</t>
  </si>
  <si>
    <t>มหาวิทยาลัยราชภัฏสกลนคร</t>
  </si>
  <si>
    <t>ลำดับ</t>
  </si>
  <si>
    <t>หน่วยงานคณะ/สาขาวิชา</t>
  </si>
  <si>
    <t>จำนวนโครงการ</t>
  </si>
  <si>
    <t>ที่เบิกจ่าย</t>
  </si>
  <si>
    <t>งบประมาณแล้ว</t>
  </si>
  <si>
    <t>งบประมาณ</t>
  </si>
  <si>
    <t>ที่ได้รับจัดสรร</t>
  </si>
  <si>
    <t>ผลเบิกจ่ายสะสม</t>
  </si>
  <si>
    <t>ณ ไตรมาส 2</t>
  </si>
  <si>
    <t>คิดเป็นร้อยละ</t>
  </si>
  <si>
    <t>(เบิก)</t>
  </si>
  <si>
    <t>งบประมาณคงเหลือ</t>
  </si>
  <si>
    <t>หมายเหตุ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</si>
  <si>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</si>
  <si>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</si>
  <si>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</si>
  <si>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</si>
  <si>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</si>
  <si>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</si>
  <si>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</si>
  <si>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</si>
  <si>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</si>
  <si>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</si>
  <si>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</si>
  <si>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</si>
  <si>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</si>
  <si>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</si>
  <si>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</si>
  <si>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หมายเหตุ : 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</si>
  <si>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งบประมาณ
คงเหลือ</t>
  </si>
  <si>
    <t>(คงเหลือ)</t>
  </si>
  <si>
    <t>จำนวน
โครงการ</t>
  </si>
  <si>
    <t>สรุปผลการเบิกจ่ายงบประมาณ (เบิกจ่ายงานคลัง) งบประมาณ งบกลาง (แผ่นดิน)  ประจำปีงบประมาณ พ.ศ. 2558</t>
  </si>
  <si>
    <t>งานบริหารทั่วไป</t>
  </si>
  <si>
    <t>โรงเรียนวิถีธรรมแห่งมหาวิทยาลัยราชภัฏสกลนคร</t>
  </si>
  <si>
    <t>งบกลาง (แผ่นดิน)</t>
  </si>
  <si>
    <t>งานวิจัย</t>
  </si>
  <si>
    <t>งานสารสนเทศและเผยแพร่งานวิจัย</t>
  </si>
  <si>
    <t>งานพัฒนาระบบสารสนเทศและสื่ออิเล็กทรอนิกส์</t>
  </si>
  <si>
    <t>งานพัฒนาทรัพยากรสารสนเทศ</t>
  </si>
  <si>
    <t>สาขาวิชาการท่องเที่ยวและการโรงแรม</t>
  </si>
  <si>
    <t>สาขาวิชาการพัฒนาชุมชน</t>
  </si>
  <si>
    <t>สาขาวิชาวิชาภาษาต่างประเทศ</t>
  </si>
  <si>
    <t>สาขาวิชาภาษาไทย</t>
  </si>
  <si>
    <t>สาขาวิชานิติศาสตร์</t>
  </si>
  <si>
    <t>สาขาวิชาสังคมศาสตร์</t>
  </si>
  <si>
    <t>สาขาวิชาศิลปกรรม</t>
  </si>
  <si>
    <t>งานบริการการศึกษา</t>
  </si>
  <si>
    <t>สาขาวิชาดนตรี</t>
  </si>
  <si>
    <t>งานกิจการนักศึกษา</t>
  </si>
  <si>
    <t>สาขาวิชาสารสนเทศศาสตร์</t>
  </si>
  <si>
    <t>งานประกันคุณภาพการศึกษา (เดิม)</t>
  </si>
  <si>
    <t>งานบริหารบุคคลและนิติการ</t>
  </si>
  <si>
    <t>งานทรัพย์สินและรายได้</t>
  </si>
  <si>
    <t>ศูนย์ DSS</t>
  </si>
  <si>
    <t>งานพัสดุ</t>
  </si>
  <si>
    <t>หน่วยรักษาความปลอดภัย</t>
  </si>
  <si>
    <t>สาขาวิชานิเทศศาสตร์</t>
  </si>
  <si>
    <t>สาขาวิชารัฐประศาสนศาสตร์</t>
  </si>
  <si>
    <t>สาขาวิชาเครื่องกลและอุตสาหการ</t>
  </si>
  <si>
    <t>สาขาวิชาโยธาและสถาปัตยกรรม</t>
  </si>
  <si>
    <t>สาขาวิชาไฟฟ้าและอิเล็กทรอนิกส์</t>
  </si>
  <si>
    <t>สาขาวิชาอุตสาหกรรมศิลป์และเทคโนโลยี</t>
  </si>
  <si>
    <t>ศูนย์ภาษา</t>
  </si>
  <si>
    <t>การสืบสานศิลปวัฒนธรรม</t>
  </si>
  <si>
    <t>สาขาวิชาคณิตศาสตร์</t>
  </si>
  <si>
    <t>สาขาวิชาภาษาอังกฤษ</t>
  </si>
  <si>
    <t>สาขาวิชาหลักสูตรและการสอน</t>
  </si>
  <si>
    <t>โครงการพิเศษ (ร.ร.ตชด.)</t>
  </si>
  <si>
    <t>สาขาวิชาการศึกษาปฐมวัย</t>
  </si>
  <si>
    <t>สาขาวิชาสังคมศึกษา</t>
  </si>
  <si>
    <t>สาขาวิชาพลศึกษาและวิทยาศาสตร์การกีฬา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</si>
  <si>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</si>
  <si>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</si>
  <si>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</si>
  <si>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งานวิเคราะห์แผนและติดตามประเมินผล</t>
  </si>
  <si>
    <t>งานวิเคราะห์งบประมาณ</t>
  </si>
  <si>
    <t>งานวิจัยสถาบัน และสารสนเทศ</t>
  </si>
  <si>
    <t>สาขาวิชาพืชศาสตร์</t>
  </si>
  <si>
    <t>หลักสูตรคหกรรมศาสตร์</t>
  </si>
  <si>
    <t>สาขาวิชาเทคโนโลยีการอาหาร</t>
  </si>
  <si>
    <t>สาขาวิชาการประมง</t>
  </si>
  <si>
    <t>สาขาวิชาสัตวศาสตร์</t>
  </si>
  <si>
    <t>สาขาวิชาวิทยาศาสตร์สุขภาพ</t>
  </si>
  <si>
    <t>สาขาวิชาวิทยาศาสตร์สิ่งแวดล้อม</t>
  </si>
  <si>
    <t>ศูนย์วิทยาศาสตร์</t>
  </si>
  <si>
    <t>สาขาวิชาชีววิทยา</t>
  </si>
  <si>
    <t>สาขาวิชาคอมพิวเตอร์</t>
  </si>
  <si>
    <t>สาขาวิชาฟิสิกส์</t>
  </si>
  <si>
    <t>สาขาวิชาเคมี</t>
  </si>
  <si>
    <t>งานส่งเสริมวิชาการ</t>
  </si>
  <si>
    <t>งานพัฒนานักศึกษาและแนะแนวการศึกษาและอาชีพ</t>
  </si>
  <si>
    <t>งานกิจกรรมนักศึกษาและกีฬา</t>
  </si>
  <si>
    <t>งานหอพักนักศึกษาและบุคลากร</t>
  </si>
  <si>
    <t>งานสวัสดิการและทุนการศึกษา</t>
  </si>
  <si>
    <t>งานอนามัยและสุขาภิบาล</t>
  </si>
  <si>
    <t>ศูนย์วิจัยเทอร์โมอิเล็กทริก</t>
  </si>
  <si>
    <t>งานพัฒนาเครือข่ายและการบริการคอมพิวเตอร์</t>
  </si>
  <si>
    <t>งานบริการสารสนเทศ</t>
  </si>
  <si>
    <t>ศูนย์เทคโนโลยีที่เหมาะสม</t>
  </si>
  <si>
    <t>สาขาวิชารัฐศาสตร์</t>
  </si>
  <si>
    <t>หน่วยยานพาหนะ</t>
  </si>
  <si>
    <t>งานอาคาร สถานที่ และยานพาหนะ</t>
  </si>
  <si>
    <t>หน่วยออกแบบและตรวจสอบงานก่อสร้าง</t>
  </si>
  <si>
    <t>งานคลัง</t>
  </si>
  <si>
    <t>สภาคณาจารย์และข้าราชการ</t>
  </si>
  <si>
    <t>งานประชาสัมพันธ์และโสตทัศนูปกรณ์</t>
  </si>
  <si>
    <t>หน่วยส่งเสริมอนามัยและสุขภาพ</t>
  </si>
  <si>
    <t>งานวิเทศสัมพันธ์</t>
  </si>
  <si>
    <t>งานอนุรักษ์ส่งเสริมเผยแพร่ศิลปวัฒนธรรมและศิลปกรรมท้องถิ่น</t>
  </si>
  <si>
    <t>ศูนย์วิชาศึกษาทั่วไป</t>
  </si>
  <si>
    <t>สาขาวิชาเกษตรศาสตร์</t>
  </si>
  <si>
    <t>สาขาวิชาเศรษฐศาสตร์ธุรกิจ</t>
  </si>
  <si>
    <t>สาขาวิชาบริหารธุรกิจ (แขนงวิชาการบริการทรัพยากรมนุษย์และการจัดการทั่วไป)</t>
  </si>
  <si>
    <t>สาขาวิชาการบัญชี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</si>
  <si>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</si>
  <si>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</si>
  <si>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สาขาวิชาวิทยาการสารสนเทศและเทคโนโลยี</t>
  </si>
  <si>
    <t>สาขาวิชาการบริหารการศึกษาและภาวะผู้นำ</t>
  </si>
  <si>
    <t>สาขาวิชาการสอนวิทยาศาสตร์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</si>
  <si>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</si>
  <si>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</si>
  <si>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สาขาวิชาวิจัยหลักสูตรและการสอน</t>
  </si>
  <si>
    <t>สาขาวิชาฟิสิกส์ (ป.เอก)</t>
  </si>
  <si>
    <t>สาขาวิชานวัตกรรมการบริหารการศึกษา</t>
  </si>
  <si>
    <t>สาขาวิชาการบริหารการพัฒนา</t>
  </si>
  <si>
    <t>สาขาวิชายุทธศาสตร์การพัฒนา</t>
  </si>
  <si>
    <t>สาขาวิชาฟิสิกส์ (ป.โท)</t>
  </si>
  <si>
    <t>ข้อมูล ณ ไตรมาส 1 วันที่ 17 พฤศจิกายน 2558</t>
  </si>
  <si>
    <t>ณ ไตรมาส 1</t>
  </si>
  <si>
    <t>สาขาวิชาเทคโนโลยีสถาปัตยกรรม</t>
  </si>
  <si>
    <t>สาขาวิชาภาษาอังกฤษธุรกิจ</t>
  </si>
  <si>
    <t>สาขาวิชาเทคโนโลยีสารสนเทศ</t>
  </si>
  <si>
    <t>งานศึกษาและฝึกอบรมทางภาษา</t>
  </si>
  <si>
    <t>การอนุรักษ์วัฒนธรรมท้องถิ่น</t>
  </si>
  <si>
    <t>ศูนย์อาเซียน</t>
  </si>
  <si>
    <t>งานวารสารและสิ่งพิมพ์ต่อเนื่อง</t>
  </si>
  <si>
    <t>สาขาวิชาเทคโนโลยีการเกษตร</t>
  </si>
  <si>
    <t>สาขาวิชาเทคโนโลยีการเกษตรแขนงวิชาพืชศาสตร์</t>
  </si>
  <si>
    <t>สาขาวิชาเทคนิคการสัตวแพทย์</t>
  </si>
  <si>
    <t>สาขาวิชาบริหารธุรกิจ (แขนงวิชาการเงินการธนาคาร)</t>
  </si>
  <si>
    <t>สาขาวิชาบริหารธุรกิจ (แขนงวิชาคอมพิวเตอร์ธุรกิจ)</t>
  </si>
  <si>
    <t>สาขาวิชาบริหารธุรกิจ แขนงการตลาด การจัดการโลจิสติกส์ และการค้าปลีก</t>
  </si>
  <si>
    <t>สาขาวิชาการจัดการธุรกิจค้าปลีก</t>
  </si>
  <si>
    <t>ศูนย์ฝึกประสบการณ์วิชาชีพอาคารเอนกประสงค์ภูพานเพลซ</t>
  </si>
  <si>
    <t>สรุปผลการเบิกจ่ายงบประมาณ (เบิกจ่ายหน่วยงาน) งบประมาณ แผ่นดิน  ประจำปีงบประมาณ พ.ศ. 2559</t>
  </si>
  <si>
    <t>สรุปผลการเบิกจ่ายงบประมาณ (เบิกจ่ายหน่วยงาน) งบประมาณเงินรายได้  ประจำปีงบประมาณ พ.ศ. 2559</t>
  </si>
  <si>
    <t>สรุปผลการเบิกจ่ายงบประมาณ (เบิกจ่ายหน่วยงาน) งบประมาณ บ.กศ. (ภูพานเพลซ)  ประจำปีงบประมาณ พ.ศ. 2559</t>
  </si>
  <si>
    <t>สามารถดูรายละเอียดรายโครงการได้ที่เว็บไซต์ http://plan.snru.ac.th หัวข้อ รายงานผลการ</t>
  </si>
  <si>
    <r>
      <t xml:space="preserve">ผลเบิกจ่ายงบประมาณเงินรายได้ รวมค่าจ้าง เงินรายได้ประจำเดือน </t>
    </r>
    <r>
      <rPr>
        <b/>
        <sz val="14"/>
        <color theme="1"/>
        <rFont val="TH SarabunPSK"/>
        <family val="2"/>
      </rPr>
      <t>พฤศจิกายน</t>
    </r>
    <r>
      <rPr>
        <sz val="14"/>
        <color theme="1"/>
        <rFont val="TH SarabunPSK"/>
        <family val="2"/>
      </rPr>
      <t xml:space="preserve"> ยอด </t>
    </r>
    <r>
      <rPr>
        <b/>
        <sz val="14"/>
        <color theme="1"/>
        <rFont val="TH SarabunPSK"/>
        <family val="2"/>
      </rPr>
      <t>ค่าจ้าง</t>
    </r>
    <r>
      <rPr>
        <sz val="14"/>
        <color theme="1"/>
        <rFont val="TH SarabunPSK"/>
        <family val="2"/>
      </rPr>
      <t xml:space="preserve"> 2,488,090 บาท </t>
    </r>
    <r>
      <rPr>
        <b/>
        <sz val="14"/>
        <color theme="1"/>
        <rFont val="TH SarabunPSK"/>
        <family val="2"/>
      </rPr>
      <t>เงินประกันสังคม</t>
    </r>
    <r>
      <rPr>
        <sz val="14"/>
        <color theme="1"/>
        <rFont val="TH SarabunPSK"/>
        <family val="2"/>
      </rPr>
      <t xml:space="preserve"> 129,473 บาท </t>
    </r>
    <r>
      <rPr>
        <b/>
        <sz val="14"/>
        <color theme="1"/>
        <rFont val="TH SarabunPSK"/>
        <family val="2"/>
      </rPr>
      <t>ค่าครองชีพ (กองกลาง)</t>
    </r>
    <r>
      <rPr>
        <sz val="14"/>
        <color theme="1"/>
        <rFont val="TH SarabunPSK"/>
        <family val="2"/>
      </rPr>
      <t xml:space="preserve"> 337,720 บาท</t>
    </r>
  </si>
  <si>
    <r>
      <t xml:space="preserve">ผลเบิกจ่ายงบประมาณ บ.กศ. (ภูพานเพลซ) รวมค่าจ้าง บ.กศ. (ภูพานเพลซ) ประจำเดือน </t>
    </r>
    <r>
      <rPr>
        <b/>
        <sz val="14"/>
        <color theme="1"/>
        <rFont val="TH SarabunPSK"/>
        <family val="2"/>
      </rPr>
      <t>พฤศจิกายน</t>
    </r>
    <r>
      <rPr>
        <sz val="14"/>
        <color theme="1"/>
        <rFont val="TH SarabunPSK"/>
        <family val="2"/>
      </rPr>
      <t xml:space="preserve"> ยอด </t>
    </r>
    <r>
      <rPr>
        <b/>
        <sz val="14"/>
        <color theme="1"/>
        <rFont val="TH SarabunPSK"/>
        <family val="2"/>
      </rPr>
      <t>ค่าจ้าง</t>
    </r>
    <r>
      <rPr>
        <sz val="14"/>
        <color theme="1"/>
        <rFont val="TH SarabunPSK"/>
        <family val="2"/>
      </rPr>
      <t xml:space="preserve"> 184,050 บาท </t>
    </r>
    <r>
      <rPr>
        <b/>
        <sz val="14"/>
        <color theme="1"/>
        <rFont val="TH SarabunPSK"/>
        <family val="2"/>
      </rPr>
      <t>เงินประกันสังคม</t>
    </r>
    <r>
      <rPr>
        <sz val="14"/>
        <color theme="1"/>
        <rFont val="TH SarabunPSK"/>
        <family val="2"/>
      </rPr>
      <t xml:space="preserve"> 10,510 บาท </t>
    </r>
    <r>
      <rPr>
        <b/>
        <sz val="14"/>
        <color theme="1"/>
        <rFont val="TH SarabunPSK"/>
        <family val="2"/>
      </rPr>
      <t>ค่าครองชีพ</t>
    </r>
    <r>
      <rPr>
        <sz val="14"/>
        <color theme="1"/>
        <rFont val="TH SarabunPSK"/>
        <family val="2"/>
      </rPr>
      <t xml:space="preserve"> 13,000 บาท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</si>
</sst>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FFD7"/>
        <bgColor indexed="64"/>
      </patternFill>
    </fill>
    <fill>
      <patternFill patternType="solid">
        <fgColor rgb="FFFFE0C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6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43" fontId="18" fillId="34" borderId="10" xfId="1" applyFont="1" applyFill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right" wrapText="1"/>
    </xf>
    <xf numFmtId="43" fontId="18" fillId="33" borderId="10" xfId="1" applyFont="1" applyFill="1" applyBorder="1" applyAlignment="1">
      <alignment horizontal="right" wrapText="1"/>
    </xf>
    <xf numFmtId="43" fontId="19" fillId="0" borderId="10" xfId="1" applyFont="1" applyBorder="1" applyAlignment="1">
      <alignment horizontal="right" wrapText="1"/>
    </xf>
    <xf numFmtId="43" fontId="19" fillId="0" borderId="0" xfId="1" applyFont="1"/>
    <xf numFmtId="187" fontId="18" fillId="33" borderId="10" xfId="1" applyNumberFormat="1" applyFont="1" applyFill="1" applyBorder="1" applyAlignment="1">
      <alignment horizontal="center" wrapText="1"/>
    </xf>
    <xf numFmtId="187" fontId="18" fillId="33" borderId="10" xfId="1" applyNumberFormat="1" applyFont="1" applyFill="1" applyBorder="1" applyAlignment="1">
      <alignment horizontal="right" wrapText="1"/>
    </xf>
    <xf numFmtId="187" fontId="19" fillId="0" borderId="10" xfId="1" applyNumberFormat="1" applyFont="1" applyBorder="1" applyAlignment="1">
      <alignment horizontal="center" wrapText="1"/>
    </xf>
    <xf numFmtId="187" fontId="19" fillId="0" borderId="10" xfId="1" applyNumberFormat="1" applyFont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center" wrapText="1"/>
    </xf>
    <xf numFmtId="187" fontId="19" fillId="0" borderId="0" xfId="1" applyNumberFormat="1" applyFont="1"/>
    <xf numFmtId="0" fontId="19" fillId="33" borderId="10" xfId="0" applyFont="1" applyFill="1" applyBorder="1" applyAlignment="1">
      <alignment horizont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187" fontId="19" fillId="0" borderId="17" xfId="1" applyNumberFormat="1" applyFont="1" applyBorder="1" applyAlignment="1">
      <alignment horizontal="center" wrapText="1"/>
    </xf>
    <xf numFmtId="187" fontId="19" fillId="0" borderId="17" xfId="1" applyNumberFormat="1" applyFont="1" applyBorder="1" applyAlignment="1">
      <alignment horizontal="right" wrapText="1"/>
    </xf>
    <xf numFmtId="43" fontId="19" fillId="0" borderId="17" xfId="1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wrapText="1"/>
    </xf>
    <xf numFmtId="187" fontId="19" fillId="0" borderId="17" xfId="1" applyNumberFormat="1" applyFont="1" applyFill="1" applyBorder="1" applyAlignment="1">
      <alignment horizontal="center" wrapText="1"/>
    </xf>
    <xf numFmtId="187" fontId="19" fillId="0" borderId="17" xfId="1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187" fontId="19" fillId="0" borderId="18" xfId="1" applyNumberFormat="1" applyFont="1" applyFill="1" applyBorder="1" applyAlignment="1">
      <alignment horizontal="center" wrapText="1"/>
    </xf>
    <xf numFmtId="187" fontId="19" fillId="0" borderId="18" xfId="1" applyNumberFormat="1" applyFont="1" applyFill="1" applyBorder="1" applyAlignment="1">
      <alignment horizontal="right" wrapText="1"/>
    </xf>
    <xf numFmtId="43" fontId="19" fillId="0" borderId="18" xfId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187" fontId="19" fillId="0" borderId="16" xfId="1" applyNumberFormat="1" applyFont="1" applyFill="1" applyBorder="1" applyAlignment="1">
      <alignment horizontal="center" wrapText="1"/>
    </xf>
    <xf numFmtId="187" fontId="19" fillId="0" borderId="16" xfId="1" applyNumberFormat="1" applyFont="1" applyFill="1" applyBorder="1" applyAlignment="1">
      <alignment horizontal="right" wrapText="1"/>
    </xf>
    <xf numFmtId="43" fontId="19" fillId="0" borderId="16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 indent="2"/>
    </xf>
    <xf numFmtId="43" fontId="19" fillId="0" borderId="0" xfId="0" applyNumberFormat="1" applyFont="1"/>
    <xf numFmtId="187" fontId="18" fillId="36" borderId="11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/>
    <xf numFmtId="3" fontId="18" fillId="0" borderId="0" xfId="0" applyNumberFormat="1" applyFont="1"/>
    <xf numFmtId="0" fontId="19" fillId="0" borderId="0" xfId="0" applyFont="1" applyAlignment="1">
      <alignment horizontal="center"/>
    </xf>
    <xf numFmtId="43" fontId="22" fillId="0" borderId="0" xfId="1" applyFont="1"/>
    <xf numFmtId="0" fontId="18" fillId="0" borderId="0" xfId="0" applyFont="1" applyAlignment="1">
      <alignment vertical="top"/>
    </xf>
    <xf numFmtId="0" fontId="19" fillId="0" borderId="10" xfId="0" applyFont="1" applyBorder="1" applyAlignment="1">
      <alignment horizontal="center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43" fontId="19" fillId="0" borderId="10" xfId="1" applyFont="1" applyBorder="1" applyAlignment="1">
      <alignment wrapText="1"/>
    </xf>
    <xf numFmtId="0" fontId="19" fillId="0" borderId="0" xfId="0" applyFont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3" fontId="18" fillId="37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horizontal="center" wrapText="1"/>
    </xf>
    <xf numFmtId="43" fontId="18" fillId="38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43" fontId="18" fillId="0" borderId="0" xfId="1" applyFont="1"/>
    <xf numFmtId="0" fontId="19" fillId="0" borderId="0" xfId="0" applyFont="1" applyBorder="1" applyAlignment="1"/>
    <xf numFmtId="43" fontId="18" fillId="0" borderId="0" xfId="0" applyNumberFormat="1" applyFont="1"/>
    <xf numFmtId="0" fontId="19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tabSelected="1" view="pageBreakPreview" zoomScaleNormal="100" zoomScaleSheetLayoutView="100" workbookViewId="0">
      <pane ySplit="6" topLeftCell="A82" activePane="bottomLeft" state="frozen"/>
      <selection pane="bottomLeft" activeCell="D101" sqref="D101"/>
    </sheetView>
  </sheetViews>
  <sheetFormatPr defaultRowHeight="18.75" x14ac:dyDescent="0.3"/>
  <cols>
    <col min="1" max="1" width="6.125" style="54" customWidth="1"/>
    <col min="2" max="2" width="39.375" style="58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58" customWidth="1"/>
    <col min="11" max="11" width="9" style="58"/>
    <col min="12" max="12" width="13.75" style="58" bestFit="1" customWidth="1"/>
    <col min="13" max="16384" width="9" style="58"/>
  </cols>
  <sheetData>
    <row r="1" spans="1:10" ht="17.100000000000001" customHeight="1" x14ac:dyDescent="0.3">
      <c r="A1" s="78" t="s">
        <v>147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7.100000000000001" customHeight="1" x14ac:dyDescent="0.3">
      <c r="A2" s="78" t="s">
        <v>130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7.100000000000001" customHeight="1" x14ac:dyDescent="0.3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7.100000000000001" customHeight="1" x14ac:dyDescent="0.3">
      <c r="A4" s="80" t="s">
        <v>2</v>
      </c>
      <c r="B4" s="80" t="s">
        <v>3</v>
      </c>
      <c r="C4" s="83" t="s">
        <v>33</v>
      </c>
      <c r="D4" s="59" t="s">
        <v>4</v>
      </c>
      <c r="E4" s="59" t="s">
        <v>7</v>
      </c>
      <c r="F4" s="62" t="s">
        <v>9</v>
      </c>
      <c r="G4" s="62" t="s">
        <v>11</v>
      </c>
      <c r="H4" s="86" t="s">
        <v>31</v>
      </c>
      <c r="I4" s="62" t="s">
        <v>11</v>
      </c>
      <c r="J4" s="80" t="s">
        <v>14</v>
      </c>
    </row>
    <row r="5" spans="1:10" ht="17.100000000000001" customHeight="1" x14ac:dyDescent="0.3">
      <c r="A5" s="81"/>
      <c r="B5" s="81"/>
      <c r="C5" s="84"/>
      <c r="D5" s="60" t="s">
        <v>5</v>
      </c>
      <c r="E5" s="60" t="s">
        <v>8</v>
      </c>
      <c r="F5" s="63" t="s">
        <v>131</v>
      </c>
      <c r="G5" s="63" t="s">
        <v>12</v>
      </c>
      <c r="H5" s="87"/>
      <c r="I5" s="63" t="s">
        <v>32</v>
      </c>
      <c r="J5" s="81"/>
    </row>
    <row r="6" spans="1:10" ht="17.100000000000001" customHeight="1" x14ac:dyDescent="0.3">
      <c r="A6" s="82"/>
      <c r="B6" s="82"/>
      <c r="C6" s="85"/>
      <c r="D6" s="61" t="s">
        <v>6</v>
      </c>
      <c r="E6" s="61"/>
      <c r="F6" s="64"/>
      <c r="G6" s="64"/>
      <c r="H6" s="88"/>
      <c r="I6" s="64"/>
      <c r="J6" s="82"/>
    </row>
    <row r="7" spans="1:10" s="52" customFormat="1" ht="17.100000000000001" customHeight="1" x14ac:dyDescent="0.3">
      <c r="A7" s="68">
        <v>1</v>
      </c>
      <c r="B7" s="67" t="s">
        <v>27</v>
      </c>
      <c r="C7" s="68">
        <v>6</v>
      </c>
      <c r="D7" s="68">
        <v>2</v>
      </c>
      <c r="E7" s="69">
        <v>14084300</v>
      </c>
      <c r="F7" s="69">
        <v>12770500</v>
      </c>
      <c r="G7" s="69">
        <f>F7*100/E7</f>
        <v>90.671882876678282</v>
      </c>
      <c r="H7" s="69">
        <f>E7-F7</f>
        <v>1313800</v>
      </c>
      <c r="I7" s="69">
        <f>H7*100/E7</f>
        <v>9.3281171233217126</v>
      </c>
      <c r="J7" s="67"/>
    </row>
    <row r="8" spans="1:10" ht="17.100000000000001" customHeight="1" x14ac:dyDescent="0.3">
      <c r="A8" s="4">
        <v>1.1000000000000001</v>
      </c>
      <c r="B8" s="4" t="s">
        <v>38</v>
      </c>
      <c r="C8" s="57">
        <v>3</v>
      </c>
      <c r="D8" s="57">
        <v>2</v>
      </c>
      <c r="E8" s="10">
        <v>13270500</v>
      </c>
      <c r="F8" s="10">
        <v>12770500</v>
      </c>
      <c r="G8" s="10">
        <f>F8*100/E8</f>
        <v>96.232244451979952</v>
      </c>
      <c r="H8" s="10">
        <f>E8-F8</f>
        <v>500000</v>
      </c>
      <c r="I8" s="10">
        <f>H8*100/E8</f>
        <v>3.7677555480200446</v>
      </c>
      <c r="J8" s="4"/>
    </row>
    <row r="9" spans="1:10" s="52" customFormat="1" ht="17.100000000000001" customHeight="1" x14ac:dyDescent="0.3">
      <c r="A9" s="4">
        <v>1.2</v>
      </c>
      <c r="B9" s="4" t="s">
        <v>39</v>
      </c>
      <c r="C9" s="57">
        <v>2</v>
      </c>
      <c r="D9" s="57">
        <v>0</v>
      </c>
      <c r="E9" s="10">
        <v>162400</v>
      </c>
      <c r="F9" s="10">
        <v>0</v>
      </c>
      <c r="G9" s="10">
        <f>F9*100/E9</f>
        <v>0</v>
      </c>
      <c r="H9" s="10">
        <f>E9-F9</f>
        <v>162400</v>
      </c>
      <c r="I9" s="10">
        <f>H9*100/E9</f>
        <v>100</v>
      </c>
      <c r="J9" s="4"/>
    </row>
    <row r="10" spans="1:10" s="52" customFormat="1" ht="17.100000000000001" customHeight="1" x14ac:dyDescent="0.3">
      <c r="A10" s="4">
        <v>1.3</v>
      </c>
      <c r="B10" s="4" t="s">
        <v>98</v>
      </c>
      <c r="C10" s="57">
        <v>1</v>
      </c>
      <c r="D10" s="57">
        <v>0</v>
      </c>
      <c r="E10" s="10">
        <v>651400</v>
      </c>
      <c r="F10" s="10">
        <v>0</v>
      </c>
      <c r="G10" s="10">
        <f>F10*100/E10</f>
        <v>0</v>
      </c>
      <c r="H10" s="10">
        <f>E10-F10</f>
        <v>651400</v>
      </c>
      <c r="I10" s="10">
        <f>H10*100/E10</f>
        <v>100</v>
      </c>
      <c r="J10" s="4"/>
    </row>
    <row r="11" spans="1:10" s="52" customFormat="1" ht="17.100000000000001" customHeight="1" x14ac:dyDescent="0.3">
      <c r="A11" s="68">
        <v>2</v>
      </c>
      <c r="B11" s="67" t="s">
        <v>15</v>
      </c>
      <c r="C11" s="68">
        <f>SUM(C12:C22)</f>
        <v>58</v>
      </c>
      <c r="D11" s="68">
        <f t="shared" ref="D11:E11" si="0">SUM(D12:D22)</f>
        <v>4</v>
      </c>
      <c r="E11" s="69">
        <f t="shared" si="0"/>
        <v>502817650</v>
      </c>
      <c r="F11" s="69">
        <f>SUM(F12:F22)</f>
        <v>58299299.439999998</v>
      </c>
      <c r="G11" s="69">
        <f t="shared" ref="G11:G76" si="1">F11*100/E11</f>
        <v>11.594521282218315</v>
      </c>
      <c r="H11" s="69">
        <f t="shared" ref="H11:H76" si="2">E11-F11</f>
        <v>444518350.56</v>
      </c>
      <c r="I11" s="69">
        <f t="shared" ref="I11:I76" si="3">H11*100/E11</f>
        <v>88.405478717781691</v>
      </c>
      <c r="J11" s="67"/>
    </row>
    <row r="12" spans="1:10" s="52" customFormat="1" ht="17.100000000000001" customHeight="1" x14ac:dyDescent="0.3">
      <c r="A12" s="4">
        <v>2.1</v>
      </c>
      <c r="B12" s="4" t="s">
        <v>57</v>
      </c>
      <c r="C12" s="57">
        <v>13</v>
      </c>
      <c r="D12" s="57">
        <v>2</v>
      </c>
      <c r="E12" s="10">
        <v>177173520</v>
      </c>
      <c r="F12" s="10">
        <v>33746500</v>
      </c>
      <c r="G12" s="10">
        <f>F12*100/E12</f>
        <v>19.047146548761916</v>
      </c>
      <c r="H12" s="10">
        <f>E12-F12</f>
        <v>143427020</v>
      </c>
      <c r="I12" s="10">
        <f>H12*100/E12</f>
        <v>80.952853451238084</v>
      </c>
      <c r="J12" s="4"/>
    </row>
    <row r="13" spans="1:10" ht="17.100000000000001" customHeight="1" x14ac:dyDescent="0.3">
      <c r="A13" s="4">
        <v>2.2000000000000002</v>
      </c>
      <c r="B13" s="4" t="s">
        <v>106</v>
      </c>
      <c r="C13" s="57">
        <v>3</v>
      </c>
      <c r="D13" s="57">
        <v>2</v>
      </c>
      <c r="E13" s="10">
        <v>303615400</v>
      </c>
      <c r="F13" s="10">
        <f>17497099.44+7055700</f>
        <v>24552799.440000001</v>
      </c>
      <c r="G13" s="10">
        <f>F13*100/E13</f>
        <v>8.0868096414081769</v>
      </c>
      <c r="H13" s="10">
        <f>E13-F13</f>
        <v>279062600.56</v>
      </c>
      <c r="I13" s="10">
        <f>H13*100/E13</f>
        <v>91.91319035859182</v>
      </c>
      <c r="J13" s="4"/>
    </row>
    <row r="14" spans="1:10" ht="17.100000000000001" customHeight="1" x14ac:dyDescent="0.3">
      <c r="A14" s="4">
        <v>2.2999999999999998</v>
      </c>
      <c r="B14" s="4" t="s">
        <v>35</v>
      </c>
      <c r="C14" s="57">
        <v>3</v>
      </c>
      <c r="D14" s="57">
        <v>0</v>
      </c>
      <c r="E14" s="10">
        <v>223950</v>
      </c>
      <c r="F14" s="10">
        <v>0</v>
      </c>
      <c r="G14" s="10">
        <f t="shared" si="1"/>
        <v>0</v>
      </c>
      <c r="H14" s="10">
        <f t="shared" si="2"/>
        <v>223950</v>
      </c>
      <c r="I14" s="10">
        <f t="shared" si="3"/>
        <v>100</v>
      </c>
      <c r="J14" s="4"/>
    </row>
    <row r="15" spans="1:10" s="52" customFormat="1" ht="17.100000000000001" customHeight="1" x14ac:dyDescent="0.3">
      <c r="A15" s="4">
        <v>2.4</v>
      </c>
      <c r="B15" s="4" t="s">
        <v>54</v>
      </c>
      <c r="C15" s="57">
        <v>6</v>
      </c>
      <c r="D15" s="57">
        <v>0</v>
      </c>
      <c r="E15" s="10">
        <v>921700</v>
      </c>
      <c r="F15" s="10">
        <v>0</v>
      </c>
      <c r="G15" s="10">
        <f t="shared" si="1"/>
        <v>0</v>
      </c>
      <c r="H15" s="10">
        <f t="shared" si="2"/>
        <v>921700</v>
      </c>
      <c r="I15" s="10">
        <f t="shared" si="3"/>
        <v>100</v>
      </c>
      <c r="J15" s="4"/>
    </row>
    <row r="16" spans="1:10" s="52" customFormat="1" ht="17.100000000000001" customHeight="1" x14ac:dyDescent="0.3">
      <c r="A16" s="4">
        <v>2.5</v>
      </c>
      <c r="B16" s="4" t="s">
        <v>55</v>
      </c>
      <c r="C16" s="57">
        <v>1</v>
      </c>
      <c r="D16" s="57">
        <v>0</v>
      </c>
      <c r="E16" s="10">
        <v>150000</v>
      </c>
      <c r="F16" s="10">
        <v>0</v>
      </c>
      <c r="G16" s="10">
        <f t="shared" si="1"/>
        <v>0</v>
      </c>
      <c r="H16" s="10">
        <f t="shared" si="2"/>
        <v>150000</v>
      </c>
      <c r="I16" s="10">
        <f t="shared" si="3"/>
        <v>100</v>
      </c>
      <c r="J16" s="4"/>
    </row>
    <row r="17" spans="1:10" ht="17.100000000000001" customHeight="1" x14ac:dyDescent="0.3">
      <c r="A17" s="4">
        <v>2.6</v>
      </c>
      <c r="B17" s="4" t="s">
        <v>104</v>
      </c>
      <c r="C17" s="57">
        <v>1</v>
      </c>
      <c r="D17" s="57">
        <v>0</v>
      </c>
      <c r="E17" s="10">
        <v>80000</v>
      </c>
      <c r="F17" s="10">
        <v>0</v>
      </c>
      <c r="G17" s="10">
        <f t="shared" si="1"/>
        <v>0</v>
      </c>
      <c r="H17" s="10">
        <f t="shared" si="2"/>
        <v>80000</v>
      </c>
      <c r="I17" s="10">
        <f t="shared" si="3"/>
        <v>100</v>
      </c>
      <c r="J17" s="4"/>
    </row>
    <row r="18" spans="1:10" ht="17.100000000000001" customHeight="1" x14ac:dyDescent="0.3">
      <c r="A18" s="4">
        <v>2.7</v>
      </c>
      <c r="B18" s="4" t="s">
        <v>53</v>
      </c>
      <c r="C18" s="57">
        <v>6</v>
      </c>
      <c r="D18" s="57">
        <v>0</v>
      </c>
      <c r="E18" s="10">
        <v>600000</v>
      </c>
      <c r="F18" s="10">
        <v>0</v>
      </c>
      <c r="G18" s="10">
        <f t="shared" si="1"/>
        <v>0</v>
      </c>
      <c r="H18" s="10">
        <f t="shared" si="2"/>
        <v>600000</v>
      </c>
      <c r="I18" s="10">
        <f t="shared" si="3"/>
        <v>100</v>
      </c>
      <c r="J18" s="4"/>
    </row>
    <row r="19" spans="1:10" s="52" customFormat="1" ht="17.100000000000001" customHeight="1" x14ac:dyDescent="0.3">
      <c r="A19" s="4">
        <v>2.8</v>
      </c>
      <c r="B19" s="4" t="s">
        <v>36</v>
      </c>
      <c r="C19" s="57">
        <v>1</v>
      </c>
      <c r="D19" s="57">
        <v>0</v>
      </c>
      <c r="E19" s="10">
        <v>589000</v>
      </c>
      <c r="F19" s="10">
        <v>0</v>
      </c>
      <c r="G19" s="10">
        <f t="shared" si="1"/>
        <v>0</v>
      </c>
      <c r="H19" s="10">
        <f t="shared" si="2"/>
        <v>589000</v>
      </c>
      <c r="I19" s="10">
        <f t="shared" si="3"/>
        <v>100</v>
      </c>
      <c r="J19" s="4"/>
    </row>
    <row r="20" spans="1:10" ht="17.100000000000001" customHeight="1" x14ac:dyDescent="0.3">
      <c r="A20" s="4">
        <v>2.9</v>
      </c>
      <c r="B20" s="4" t="s">
        <v>37</v>
      </c>
      <c r="C20" s="57">
        <v>20</v>
      </c>
      <c r="D20" s="57">
        <v>0</v>
      </c>
      <c r="E20" s="10">
        <f>19388680-120000</f>
        <v>19268680</v>
      </c>
      <c r="F20" s="10">
        <v>0</v>
      </c>
      <c r="G20" s="10">
        <f t="shared" si="1"/>
        <v>0</v>
      </c>
      <c r="H20" s="10">
        <f t="shared" si="2"/>
        <v>19268680</v>
      </c>
      <c r="I20" s="10">
        <f t="shared" si="3"/>
        <v>100</v>
      </c>
      <c r="J20" s="4"/>
    </row>
    <row r="21" spans="1:10" s="52" customFormat="1" ht="17.100000000000001" customHeight="1" x14ac:dyDescent="0.3">
      <c r="A21" s="65">
        <v>2.1</v>
      </c>
      <c r="B21" s="4" t="s">
        <v>58</v>
      </c>
      <c r="C21" s="57">
        <v>3</v>
      </c>
      <c r="D21" s="57">
        <v>0</v>
      </c>
      <c r="E21" s="10">
        <v>119800</v>
      </c>
      <c r="F21" s="10">
        <v>0</v>
      </c>
      <c r="G21" s="10">
        <f t="shared" si="1"/>
        <v>0</v>
      </c>
      <c r="H21" s="10">
        <f t="shared" si="2"/>
        <v>119800</v>
      </c>
      <c r="I21" s="10">
        <f t="shared" si="3"/>
        <v>100</v>
      </c>
      <c r="J21" s="4"/>
    </row>
    <row r="22" spans="1:10" s="52" customFormat="1" ht="17.100000000000001" customHeight="1" x14ac:dyDescent="0.3">
      <c r="A22" s="4">
        <v>2.11</v>
      </c>
      <c r="B22" s="4" t="s">
        <v>56</v>
      </c>
      <c r="C22" s="57">
        <v>1</v>
      </c>
      <c r="D22" s="57">
        <v>0</v>
      </c>
      <c r="E22" s="10">
        <v>75600</v>
      </c>
      <c r="F22" s="10">
        <v>0</v>
      </c>
      <c r="G22" s="10">
        <f t="shared" si="1"/>
        <v>0</v>
      </c>
      <c r="H22" s="10">
        <f t="shared" si="2"/>
        <v>75600</v>
      </c>
      <c r="I22" s="10">
        <f t="shared" si="3"/>
        <v>100</v>
      </c>
      <c r="J22" s="4"/>
    </row>
    <row r="23" spans="1:10" s="52" customFormat="1" ht="17.100000000000001" customHeight="1" x14ac:dyDescent="0.3">
      <c r="A23" s="68">
        <v>3</v>
      </c>
      <c r="B23" s="67" t="s">
        <v>28</v>
      </c>
      <c r="C23" s="68">
        <v>7</v>
      </c>
      <c r="D23" s="68">
        <v>1</v>
      </c>
      <c r="E23" s="69">
        <v>1914900</v>
      </c>
      <c r="F23" s="69">
        <v>116297</v>
      </c>
      <c r="G23" s="69">
        <f t="shared" ref="G23:G52" si="4">F23*100/E23</f>
        <v>6.0732675335526656</v>
      </c>
      <c r="H23" s="69">
        <f t="shared" ref="H23:H52" si="5">E23-F23</f>
        <v>1798603</v>
      </c>
      <c r="I23" s="69">
        <f t="shared" ref="I23:I52" si="6">H23*100/E23</f>
        <v>93.926732466447334</v>
      </c>
      <c r="J23" s="67"/>
    </row>
    <row r="24" spans="1:10" ht="17.100000000000001" customHeight="1" x14ac:dyDescent="0.3">
      <c r="A24" s="4">
        <v>3.1</v>
      </c>
      <c r="B24" s="4" t="s">
        <v>49</v>
      </c>
      <c r="C24" s="57">
        <v>7</v>
      </c>
      <c r="D24" s="57">
        <v>1</v>
      </c>
      <c r="E24" s="10">
        <v>1914900</v>
      </c>
      <c r="F24" s="10">
        <v>116297</v>
      </c>
      <c r="G24" s="10">
        <f t="shared" si="4"/>
        <v>6.0732675335526656</v>
      </c>
      <c r="H24" s="10">
        <f t="shared" si="5"/>
        <v>1798603</v>
      </c>
      <c r="I24" s="10">
        <f t="shared" si="6"/>
        <v>93.926732466447334</v>
      </c>
      <c r="J24" s="4"/>
    </row>
    <row r="25" spans="1:10" s="52" customFormat="1" ht="17.100000000000001" customHeight="1" x14ac:dyDescent="0.3">
      <c r="A25" s="68">
        <v>4</v>
      </c>
      <c r="B25" s="67" t="s">
        <v>19</v>
      </c>
      <c r="C25" s="68">
        <v>14</v>
      </c>
      <c r="D25" s="68">
        <v>2</v>
      </c>
      <c r="E25" s="69">
        <v>3720000</v>
      </c>
      <c r="F25" s="69">
        <v>131985.29999999999</v>
      </c>
      <c r="G25" s="69">
        <f t="shared" si="4"/>
        <v>3.5479919354838705</v>
      </c>
      <c r="H25" s="69">
        <f t="shared" si="5"/>
        <v>3588014.7</v>
      </c>
      <c r="I25" s="69">
        <f t="shared" si="6"/>
        <v>96.452008064516136</v>
      </c>
      <c r="J25" s="67"/>
    </row>
    <row r="26" spans="1:10" s="52" customFormat="1" ht="17.100000000000001" customHeight="1" x14ac:dyDescent="0.3">
      <c r="A26" s="4">
        <v>4.0999999999999996</v>
      </c>
      <c r="B26" s="4" t="s">
        <v>84</v>
      </c>
      <c r="C26" s="57">
        <v>2</v>
      </c>
      <c r="D26" s="57">
        <v>1</v>
      </c>
      <c r="E26" s="10">
        <v>403210</v>
      </c>
      <c r="F26" s="10">
        <v>81630.3</v>
      </c>
      <c r="G26" s="10">
        <f t="shared" si="4"/>
        <v>20.245108008233924</v>
      </c>
      <c r="H26" s="10">
        <f t="shared" si="5"/>
        <v>321579.7</v>
      </c>
      <c r="I26" s="10">
        <f t="shared" si="6"/>
        <v>79.754891991766073</v>
      </c>
      <c r="J26" s="4"/>
    </row>
    <row r="27" spans="1:10" ht="17.100000000000001" customHeight="1" x14ac:dyDescent="0.3">
      <c r="A27" s="4">
        <v>4.2</v>
      </c>
      <c r="B27" s="4" t="s">
        <v>80</v>
      </c>
      <c r="C27" s="57">
        <v>1</v>
      </c>
      <c r="D27" s="57">
        <v>1</v>
      </c>
      <c r="E27" s="10">
        <v>255980</v>
      </c>
      <c r="F27" s="10">
        <v>50355</v>
      </c>
      <c r="G27" s="10">
        <f t="shared" si="4"/>
        <v>19.67145870771154</v>
      </c>
      <c r="H27" s="10">
        <f t="shared" si="5"/>
        <v>205625</v>
      </c>
      <c r="I27" s="10">
        <f t="shared" si="6"/>
        <v>80.328541292288463</v>
      </c>
      <c r="J27" s="4"/>
    </row>
    <row r="28" spans="1:10" s="52" customFormat="1" ht="17.100000000000001" customHeight="1" x14ac:dyDescent="0.3">
      <c r="A28" s="4">
        <v>4.3</v>
      </c>
      <c r="B28" s="4" t="s">
        <v>35</v>
      </c>
      <c r="C28" s="57">
        <v>5</v>
      </c>
      <c r="D28" s="57">
        <v>0</v>
      </c>
      <c r="E28" s="10">
        <v>1633600</v>
      </c>
      <c r="F28" s="10">
        <v>0</v>
      </c>
      <c r="G28" s="10">
        <f t="shared" si="4"/>
        <v>0</v>
      </c>
      <c r="H28" s="10">
        <f t="shared" si="5"/>
        <v>1633600</v>
      </c>
      <c r="I28" s="10">
        <f t="shared" si="6"/>
        <v>100</v>
      </c>
      <c r="J28" s="4"/>
    </row>
    <row r="29" spans="1:10" ht="17.100000000000001" customHeight="1" x14ac:dyDescent="0.3">
      <c r="A29" s="4">
        <v>4.4000000000000004</v>
      </c>
      <c r="B29" s="4" t="s">
        <v>81</v>
      </c>
      <c r="C29" s="57">
        <v>1</v>
      </c>
      <c r="D29" s="57">
        <v>0</v>
      </c>
      <c r="E29" s="10">
        <v>25660</v>
      </c>
      <c r="F29" s="10">
        <v>0</v>
      </c>
      <c r="G29" s="10">
        <f t="shared" si="4"/>
        <v>0</v>
      </c>
      <c r="H29" s="10">
        <f t="shared" si="5"/>
        <v>25660</v>
      </c>
      <c r="I29" s="10">
        <f t="shared" si="6"/>
        <v>100</v>
      </c>
      <c r="J29" s="4"/>
    </row>
    <row r="30" spans="1:10" s="52" customFormat="1" ht="17.100000000000001" customHeight="1" x14ac:dyDescent="0.3">
      <c r="A30" s="4">
        <v>4.5</v>
      </c>
      <c r="B30" s="4" t="s">
        <v>113</v>
      </c>
      <c r="C30" s="57">
        <v>2</v>
      </c>
      <c r="D30" s="57">
        <v>0</v>
      </c>
      <c r="E30" s="10">
        <v>324078</v>
      </c>
      <c r="F30" s="10">
        <v>0</v>
      </c>
      <c r="G30" s="10">
        <f t="shared" si="4"/>
        <v>0</v>
      </c>
      <c r="H30" s="10">
        <f t="shared" si="5"/>
        <v>324078</v>
      </c>
      <c r="I30" s="10">
        <f t="shared" si="6"/>
        <v>100</v>
      </c>
      <c r="J30" s="4"/>
    </row>
    <row r="31" spans="1:10" s="52" customFormat="1" ht="17.100000000000001" customHeight="1" x14ac:dyDescent="0.3">
      <c r="A31" s="4">
        <v>4.5999999999999996</v>
      </c>
      <c r="B31" s="4" t="s">
        <v>83</v>
      </c>
      <c r="C31" s="57">
        <v>2</v>
      </c>
      <c r="D31" s="57">
        <v>0</v>
      </c>
      <c r="E31" s="10">
        <v>774646</v>
      </c>
      <c r="F31" s="10">
        <v>0</v>
      </c>
      <c r="G31" s="10">
        <f t="shared" si="4"/>
        <v>0</v>
      </c>
      <c r="H31" s="10">
        <f t="shared" si="5"/>
        <v>774646</v>
      </c>
      <c r="I31" s="10">
        <f t="shared" si="6"/>
        <v>100</v>
      </c>
      <c r="J31" s="4"/>
    </row>
    <row r="32" spans="1:10" s="52" customFormat="1" ht="17.100000000000001" customHeight="1" x14ac:dyDescent="0.3">
      <c r="A32" s="4">
        <v>4.7</v>
      </c>
      <c r="B32" s="4" t="s">
        <v>82</v>
      </c>
      <c r="C32" s="57">
        <v>1</v>
      </c>
      <c r="D32" s="57">
        <v>0</v>
      </c>
      <c r="E32" s="10">
        <v>302826</v>
      </c>
      <c r="F32" s="10">
        <v>0</v>
      </c>
      <c r="G32" s="10">
        <f t="shared" si="4"/>
        <v>0</v>
      </c>
      <c r="H32" s="10">
        <f t="shared" si="5"/>
        <v>302826</v>
      </c>
      <c r="I32" s="10">
        <f t="shared" si="6"/>
        <v>100</v>
      </c>
      <c r="J32" s="4"/>
    </row>
    <row r="33" spans="1:10" s="52" customFormat="1" ht="17.100000000000001" customHeight="1" x14ac:dyDescent="0.3">
      <c r="A33" s="68">
        <v>5</v>
      </c>
      <c r="B33" s="67" t="s">
        <v>22</v>
      </c>
      <c r="C33" s="68">
        <v>38</v>
      </c>
      <c r="D33" s="68">
        <v>1</v>
      </c>
      <c r="E33" s="69">
        <v>2803400</v>
      </c>
      <c r="F33" s="69">
        <v>85516.08</v>
      </c>
      <c r="G33" s="69">
        <f t="shared" si="4"/>
        <v>3.0504416066205322</v>
      </c>
      <c r="H33" s="69">
        <f t="shared" si="5"/>
        <v>2717883.92</v>
      </c>
      <c r="I33" s="69">
        <f t="shared" si="6"/>
        <v>96.949558393379462</v>
      </c>
      <c r="J33" s="67"/>
    </row>
    <row r="34" spans="1:10" ht="17.100000000000001" customHeight="1" x14ac:dyDescent="0.3">
      <c r="A34" s="4">
        <v>5.0999999999999996</v>
      </c>
      <c r="B34" s="4" t="s">
        <v>35</v>
      </c>
      <c r="C34" s="57">
        <v>1</v>
      </c>
      <c r="D34" s="57">
        <v>1</v>
      </c>
      <c r="E34" s="10">
        <v>260680</v>
      </c>
      <c r="F34" s="10">
        <v>85516.08</v>
      </c>
      <c r="G34" s="10">
        <f t="shared" si="4"/>
        <v>32.805002301672552</v>
      </c>
      <c r="H34" s="10">
        <f t="shared" si="5"/>
        <v>175163.91999999998</v>
      </c>
      <c r="I34" s="10">
        <f t="shared" si="6"/>
        <v>67.194997698327455</v>
      </c>
      <c r="J34" s="4"/>
    </row>
    <row r="35" spans="1:10" s="52" customFormat="1" ht="17.100000000000001" customHeight="1" x14ac:dyDescent="0.3">
      <c r="A35" s="4">
        <v>5.2</v>
      </c>
      <c r="B35" s="4" t="s">
        <v>44</v>
      </c>
      <c r="C35" s="57">
        <v>5</v>
      </c>
      <c r="D35" s="57">
        <v>0</v>
      </c>
      <c r="E35" s="10">
        <v>144010</v>
      </c>
      <c r="F35" s="10">
        <v>0</v>
      </c>
      <c r="G35" s="10">
        <f t="shared" si="4"/>
        <v>0</v>
      </c>
      <c r="H35" s="10">
        <f t="shared" si="5"/>
        <v>144010</v>
      </c>
      <c r="I35" s="10">
        <f t="shared" si="6"/>
        <v>100</v>
      </c>
      <c r="J35" s="4"/>
    </row>
    <row r="36" spans="1:10" ht="17.100000000000001" customHeight="1" x14ac:dyDescent="0.3">
      <c r="A36" s="4">
        <v>5.3</v>
      </c>
      <c r="B36" s="4" t="s">
        <v>47</v>
      </c>
      <c r="C36" s="57">
        <v>1</v>
      </c>
      <c r="D36" s="57">
        <v>0</v>
      </c>
      <c r="E36" s="10">
        <v>48726</v>
      </c>
      <c r="F36" s="10">
        <v>0</v>
      </c>
      <c r="G36" s="10">
        <f t="shared" si="4"/>
        <v>0</v>
      </c>
      <c r="H36" s="10">
        <f t="shared" si="5"/>
        <v>48726</v>
      </c>
      <c r="I36" s="10">
        <f t="shared" si="6"/>
        <v>100</v>
      </c>
      <c r="J36" s="4"/>
    </row>
    <row r="37" spans="1:10" ht="17.100000000000001" customHeight="1" x14ac:dyDescent="0.3">
      <c r="A37" s="4">
        <v>5.4</v>
      </c>
      <c r="B37" s="4" t="s">
        <v>45</v>
      </c>
      <c r="C37" s="57">
        <v>3</v>
      </c>
      <c r="D37" s="57">
        <v>0</v>
      </c>
      <c r="E37" s="10">
        <v>83440</v>
      </c>
      <c r="F37" s="10">
        <v>0</v>
      </c>
      <c r="G37" s="10">
        <f t="shared" si="4"/>
        <v>0</v>
      </c>
      <c r="H37" s="10">
        <f t="shared" si="5"/>
        <v>83440</v>
      </c>
      <c r="I37" s="10">
        <f t="shared" si="6"/>
        <v>100</v>
      </c>
      <c r="J37" s="4"/>
    </row>
    <row r="38" spans="1:10" ht="17.100000000000001" customHeight="1" x14ac:dyDescent="0.3">
      <c r="A38" s="4">
        <v>5.5</v>
      </c>
      <c r="B38" s="4" t="s">
        <v>46</v>
      </c>
      <c r="C38" s="57">
        <v>6</v>
      </c>
      <c r="D38" s="57">
        <v>0</v>
      </c>
      <c r="E38" s="10">
        <v>136080</v>
      </c>
      <c r="F38" s="10">
        <v>0</v>
      </c>
      <c r="G38" s="10">
        <f t="shared" si="4"/>
        <v>0</v>
      </c>
      <c r="H38" s="10">
        <f t="shared" si="5"/>
        <v>136080</v>
      </c>
      <c r="I38" s="10">
        <f t="shared" si="6"/>
        <v>100</v>
      </c>
      <c r="J38" s="4"/>
    </row>
    <row r="39" spans="1:10" s="52" customFormat="1" ht="17.100000000000001" customHeight="1" x14ac:dyDescent="0.3">
      <c r="A39" s="4">
        <v>5.6</v>
      </c>
      <c r="B39" s="4" t="s">
        <v>48</v>
      </c>
      <c r="C39" s="57">
        <v>1</v>
      </c>
      <c r="D39" s="57">
        <v>0</v>
      </c>
      <c r="E39" s="10">
        <v>61600</v>
      </c>
      <c r="F39" s="10">
        <v>0</v>
      </c>
      <c r="G39" s="10">
        <f t="shared" si="4"/>
        <v>0</v>
      </c>
      <c r="H39" s="10">
        <f t="shared" si="5"/>
        <v>61600</v>
      </c>
      <c r="I39" s="10">
        <f t="shared" si="6"/>
        <v>100</v>
      </c>
      <c r="J39" s="4"/>
    </row>
    <row r="40" spans="1:10" ht="17.100000000000001" customHeight="1" x14ac:dyDescent="0.3">
      <c r="A40" s="4">
        <v>5.7</v>
      </c>
      <c r="B40" s="4" t="s">
        <v>50</v>
      </c>
      <c r="C40" s="57">
        <v>2</v>
      </c>
      <c r="D40" s="57">
        <v>0</v>
      </c>
      <c r="E40" s="10">
        <v>726880</v>
      </c>
      <c r="F40" s="10">
        <v>0</v>
      </c>
      <c r="G40" s="10">
        <f t="shared" si="4"/>
        <v>0</v>
      </c>
      <c r="H40" s="10">
        <f t="shared" si="5"/>
        <v>726880</v>
      </c>
      <c r="I40" s="10">
        <f t="shared" si="6"/>
        <v>100</v>
      </c>
      <c r="J40" s="4"/>
    </row>
    <row r="41" spans="1:10" s="52" customFormat="1" ht="17.100000000000001" customHeight="1" x14ac:dyDescent="0.3">
      <c r="A41" s="4">
        <v>5.8</v>
      </c>
      <c r="B41" s="4" t="s">
        <v>43</v>
      </c>
      <c r="C41" s="57">
        <v>2</v>
      </c>
      <c r="D41" s="57">
        <v>0</v>
      </c>
      <c r="E41" s="10">
        <v>142240</v>
      </c>
      <c r="F41" s="10">
        <v>0</v>
      </c>
      <c r="G41" s="10">
        <f t="shared" si="4"/>
        <v>0</v>
      </c>
      <c r="H41" s="10">
        <f t="shared" si="5"/>
        <v>142240</v>
      </c>
      <c r="I41" s="10">
        <f t="shared" si="6"/>
        <v>100</v>
      </c>
      <c r="J41" s="4"/>
    </row>
    <row r="42" spans="1:10" s="52" customFormat="1" ht="17.100000000000001" customHeight="1" x14ac:dyDescent="0.3">
      <c r="A42" s="4">
        <v>5.9</v>
      </c>
      <c r="B42" s="4" t="s">
        <v>133</v>
      </c>
      <c r="C42" s="57">
        <v>2</v>
      </c>
      <c r="D42" s="57">
        <v>0</v>
      </c>
      <c r="E42" s="10">
        <v>53670</v>
      </c>
      <c r="F42" s="10">
        <v>0</v>
      </c>
      <c r="G42" s="10">
        <f t="shared" si="4"/>
        <v>0</v>
      </c>
      <c r="H42" s="10">
        <f t="shared" si="5"/>
        <v>53670</v>
      </c>
      <c r="I42" s="10">
        <f t="shared" si="6"/>
        <v>100</v>
      </c>
      <c r="J42" s="4"/>
    </row>
    <row r="43" spans="1:10" ht="17.100000000000001" customHeight="1" x14ac:dyDescent="0.3">
      <c r="A43" s="65">
        <v>5.0999999999999996</v>
      </c>
      <c r="B43" s="4" t="s">
        <v>52</v>
      </c>
      <c r="C43" s="57">
        <v>2</v>
      </c>
      <c r="D43" s="57">
        <v>0</v>
      </c>
      <c r="E43" s="10">
        <v>90720</v>
      </c>
      <c r="F43" s="10">
        <v>0</v>
      </c>
      <c r="G43" s="10">
        <f t="shared" si="4"/>
        <v>0</v>
      </c>
      <c r="H43" s="10">
        <f t="shared" si="5"/>
        <v>90720</v>
      </c>
      <c r="I43" s="10">
        <f t="shared" si="6"/>
        <v>100</v>
      </c>
      <c r="J43" s="4"/>
    </row>
    <row r="44" spans="1:10" s="52" customFormat="1" ht="17.100000000000001" customHeight="1" x14ac:dyDescent="0.3">
      <c r="A44" s="4">
        <v>5.1100000000000003</v>
      </c>
      <c r="B44" s="4" t="s">
        <v>42</v>
      </c>
      <c r="C44" s="57">
        <v>9</v>
      </c>
      <c r="D44" s="57">
        <v>0</v>
      </c>
      <c r="E44" s="10">
        <v>917594</v>
      </c>
      <c r="F44" s="10">
        <v>0</v>
      </c>
      <c r="G44" s="10">
        <f t="shared" si="4"/>
        <v>0</v>
      </c>
      <c r="H44" s="10">
        <f t="shared" si="5"/>
        <v>917594</v>
      </c>
      <c r="I44" s="10">
        <f t="shared" si="6"/>
        <v>100</v>
      </c>
      <c r="J44" s="4"/>
    </row>
    <row r="45" spans="1:10" s="52" customFormat="1" ht="17.100000000000001" customHeight="1" x14ac:dyDescent="0.3">
      <c r="A45" s="4">
        <v>5.12</v>
      </c>
      <c r="B45" s="4" t="s">
        <v>102</v>
      </c>
      <c r="C45" s="57">
        <v>4</v>
      </c>
      <c r="D45" s="57">
        <v>0</v>
      </c>
      <c r="E45" s="10">
        <v>137760</v>
      </c>
      <c r="F45" s="10">
        <v>0</v>
      </c>
      <c r="G45" s="10">
        <f t="shared" si="4"/>
        <v>0</v>
      </c>
      <c r="H45" s="10">
        <f t="shared" si="5"/>
        <v>137760</v>
      </c>
      <c r="I45" s="10">
        <f t="shared" si="6"/>
        <v>100</v>
      </c>
      <c r="J45" s="4"/>
    </row>
    <row r="46" spans="1:10" s="52" customFormat="1" ht="17.100000000000001" customHeight="1" x14ac:dyDescent="0.3">
      <c r="A46" s="68">
        <v>6</v>
      </c>
      <c r="B46" s="67" t="s">
        <v>20</v>
      </c>
      <c r="C46" s="68">
        <v>18</v>
      </c>
      <c r="D46" s="68">
        <v>1</v>
      </c>
      <c r="E46" s="69">
        <v>16046300</v>
      </c>
      <c r="F46" s="69">
        <v>6543</v>
      </c>
      <c r="G46" s="69">
        <f t="shared" si="4"/>
        <v>4.0775755158510063E-2</v>
      </c>
      <c r="H46" s="69">
        <f t="shared" si="5"/>
        <v>16039757</v>
      </c>
      <c r="I46" s="69">
        <f t="shared" si="6"/>
        <v>99.959224244841494</v>
      </c>
      <c r="J46" s="67"/>
    </row>
    <row r="47" spans="1:10" s="52" customFormat="1" ht="17.100000000000001" customHeight="1" x14ac:dyDescent="0.3">
      <c r="A47" s="4">
        <v>6.1</v>
      </c>
      <c r="B47" s="4" t="s">
        <v>61</v>
      </c>
      <c r="C47" s="57">
        <v>2</v>
      </c>
      <c r="D47" s="57">
        <v>1</v>
      </c>
      <c r="E47" s="10">
        <v>446894</v>
      </c>
      <c r="F47" s="10">
        <v>6543</v>
      </c>
      <c r="G47" s="10">
        <f t="shared" si="4"/>
        <v>1.464105582084342</v>
      </c>
      <c r="H47" s="10">
        <f t="shared" si="5"/>
        <v>440351</v>
      </c>
      <c r="I47" s="10">
        <f t="shared" si="6"/>
        <v>98.535894417915657</v>
      </c>
      <c r="J47" s="4"/>
    </row>
    <row r="48" spans="1:10" s="52" customFormat="1" ht="17.100000000000001" customHeight="1" x14ac:dyDescent="0.3">
      <c r="A48" s="4">
        <v>6.2</v>
      </c>
      <c r="B48" s="4" t="s">
        <v>35</v>
      </c>
      <c r="C48" s="57">
        <v>8</v>
      </c>
      <c r="D48" s="57">
        <v>0</v>
      </c>
      <c r="E48" s="10">
        <v>14604657</v>
      </c>
      <c r="F48" s="10">
        <v>0</v>
      </c>
      <c r="G48" s="10">
        <f t="shared" si="4"/>
        <v>0</v>
      </c>
      <c r="H48" s="10">
        <f t="shared" si="5"/>
        <v>14604657</v>
      </c>
      <c r="I48" s="10">
        <f t="shared" si="6"/>
        <v>100</v>
      </c>
      <c r="J48" s="4"/>
    </row>
    <row r="49" spans="1:10" s="52" customFormat="1" ht="17.100000000000001" customHeight="1" x14ac:dyDescent="0.3">
      <c r="A49" s="4">
        <v>6.3</v>
      </c>
      <c r="B49" s="4" t="s">
        <v>132</v>
      </c>
      <c r="C49" s="57">
        <v>1</v>
      </c>
      <c r="D49" s="57">
        <v>0</v>
      </c>
      <c r="E49" s="10">
        <v>100835</v>
      </c>
      <c r="F49" s="10">
        <v>0</v>
      </c>
      <c r="G49" s="10">
        <f t="shared" si="4"/>
        <v>0</v>
      </c>
      <c r="H49" s="10">
        <f t="shared" si="5"/>
        <v>100835</v>
      </c>
      <c r="I49" s="10">
        <f t="shared" si="6"/>
        <v>100</v>
      </c>
      <c r="J49" s="4"/>
    </row>
    <row r="50" spans="1:10" ht="17.100000000000001" customHeight="1" x14ac:dyDescent="0.3">
      <c r="A50" s="4">
        <v>6.4</v>
      </c>
      <c r="B50" s="4" t="s">
        <v>62</v>
      </c>
      <c r="C50" s="57">
        <v>3</v>
      </c>
      <c r="D50" s="57">
        <v>0</v>
      </c>
      <c r="E50" s="10">
        <v>423535</v>
      </c>
      <c r="F50" s="10">
        <v>0</v>
      </c>
      <c r="G50" s="10">
        <f t="shared" si="4"/>
        <v>0</v>
      </c>
      <c r="H50" s="10">
        <f t="shared" si="5"/>
        <v>423535</v>
      </c>
      <c r="I50" s="10">
        <f t="shared" si="6"/>
        <v>100</v>
      </c>
      <c r="J50" s="4"/>
    </row>
    <row r="51" spans="1:10" s="52" customFormat="1" ht="17.100000000000001" customHeight="1" x14ac:dyDescent="0.3">
      <c r="A51" s="4">
        <v>6.5</v>
      </c>
      <c r="B51" s="4" t="s">
        <v>63</v>
      </c>
      <c r="C51" s="57">
        <v>3</v>
      </c>
      <c r="D51" s="57">
        <v>0</v>
      </c>
      <c r="E51" s="10">
        <v>414274</v>
      </c>
      <c r="F51" s="10">
        <v>0</v>
      </c>
      <c r="G51" s="10">
        <f t="shared" si="4"/>
        <v>0</v>
      </c>
      <c r="H51" s="10">
        <f t="shared" si="5"/>
        <v>414274</v>
      </c>
      <c r="I51" s="10">
        <f t="shared" si="6"/>
        <v>100</v>
      </c>
      <c r="J51" s="4"/>
    </row>
    <row r="52" spans="1:10" ht="17.100000000000001" customHeight="1" x14ac:dyDescent="0.3">
      <c r="A52" s="4">
        <v>6.6</v>
      </c>
      <c r="B52" s="4" t="s">
        <v>64</v>
      </c>
      <c r="C52" s="57">
        <v>1</v>
      </c>
      <c r="D52" s="57">
        <v>0</v>
      </c>
      <c r="E52" s="10">
        <v>56105</v>
      </c>
      <c r="F52" s="10">
        <v>0</v>
      </c>
      <c r="G52" s="10">
        <f t="shared" si="4"/>
        <v>0</v>
      </c>
      <c r="H52" s="10">
        <f t="shared" si="5"/>
        <v>56105</v>
      </c>
      <c r="I52" s="10">
        <f t="shared" si="6"/>
        <v>100</v>
      </c>
      <c r="J52" s="4"/>
    </row>
    <row r="53" spans="1:10" s="52" customFormat="1" ht="17.100000000000001" customHeight="1" x14ac:dyDescent="0.3">
      <c r="A53" s="68">
        <v>7</v>
      </c>
      <c r="B53" s="67" t="s">
        <v>16</v>
      </c>
      <c r="C53" s="68">
        <v>12</v>
      </c>
      <c r="D53" s="68">
        <v>0</v>
      </c>
      <c r="E53" s="69">
        <v>950000</v>
      </c>
      <c r="F53" s="69">
        <v>0</v>
      </c>
      <c r="G53" s="69">
        <f t="shared" si="1"/>
        <v>0</v>
      </c>
      <c r="H53" s="69">
        <f t="shared" si="2"/>
        <v>950000</v>
      </c>
      <c r="I53" s="69">
        <f t="shared" si="3"/>
        <v>100</v>
      </c>
      <c r="J53" s="67"/>
    </row>
    <row r="54" spans="1:10" ht="17.100000000000001" customHeight="1" x14ac:dyDescent="0.3">
      <c r="A54" s="4">
        <v>7.1</v>
      </c>
      <c r="B54" s="4" t="s">
        <v>35</v>
      </c>
      <c r="C54" s="57">
        <v>3</v>
      </c>
      <c r="D54" s="57">
        <v>0</v>
      </c>
      <c r="E54" s="10">
        <v>167140</v>
      </c>
      <c r="F54" s="10">
        <v>0</v>
      </c>
      <c r="G54" s="10">
        <f t="shared" si="1"/>
        <v>0</v>
      </c>
      <c r="H54" s="10">
        <f t="shared" si="2"/>
        <v>167140</v>
      </c>
      <c r="I54" s="10">
        <f t="shared" si="3"/>
        <v>100</v>
      </c>
      <c r="J54" s="4"/>
    </row>
    <row r="55" spans="1:10" ht="17.100000000000001" customHeight="1" x14ac:dyDescent="0.3">
      <c r="A55" s="4">
        <v>7.2</v>
      </c>
      <c r="B55" s="4" t="s">
        <v>78</v>
      </c>
      <c r="C55" s="57">
        <v>2</v>
      </c>
      <c r="D55" s="57">
        <v>0</v>
      </c>
      <c r="E55" s="10">
        <v>100900</v>
      </c>
      <c r="F55" s="10">
        <v>0</v>
      </c>
      <c r="G55" s="10">
        <f t="shared" si="1"/>
        <v>0</v>
      </c>
      <c r="H55" s="10">
        <f t="shared" si="2"/>
        <v>100900</v>
      </c>
      <c r="I55" s="10">
        <f t="shared" si="3"/>
        <v>100</v>
      </c>
      <c r="J55" s="4"/>
    </row>
    <row r="56" spans="1:10" s="52" customFormat="1" ht="17.100000000000001" customHeight="1" x14ac:dyDescent="0.3">
      <c r="A56" s="4">
        <v>7.3</v>
      </c>
      <c r="B56" s="4" t="s">
        <v>77</v>
      </c>
      <c r="C56" s="57">
        <v>7</v>
      </c>
      <c r="D56" s="57">
        <v>0</v>
      </c>
      <c r="E56" s="10">
        <v>681960</v>
      </c>
      <c r="F56" s="10">
        <v>0</v>
      </c>
      <c r="G56" s="10">
        <f t="shared" si="1"/>
        <v>0</v>
      </c>
      <c r="H56" s="10">
        <f t="shared" si="2"/>
        <v>681960</v>
      </c>
      <c r="I56" s="10">
        <f t="shared" si="3"/>
        <v>100</v>
      </c>
      <c r="J56" s="4"/>
    </row>
    <row r="57" spans="1:10" s="52" customFormat="1" ht="17.100000000000001" customHeight="1" x14ac:dyDescent="0.3">
      <c r="A57" s="68">
        <v>8</v>
      </c>
      <c r="B57" s="67" t="s">
        <v>17</v>
      </c>
      <c r="C57" s="68">
        <v>2</v>
      </c>
      <c r="D57" s="68">
        <v>0</v>
      </c>
      <c r="E57" s="69">
        <v>420000</v>
      </c>
      <c r="F57" s="69">
        <v>0</v>
      </c>
      <c r="G57" s="69">
        <f t="shared" si="1"/>
        <v>0</v>
      </c>
      <c r="H57" s="69">
        <f t="shared" si="2"/>
        <v>420000</v>
      </c>
      <c r="I57" s="69">
        <f t="shared" si="3"/>
        <v>100</v>
      </c>
      <c r="J57" s="67"/>
    </row>
    <row r="58" spans="1:10" ht="17.100000000000001" customHeight="1" x14ac:dyDescent="0.3">
      <c r="A58" s="4">
        <v>8.1</v>
      </c>
      <c r="B58" s="4" t="s">
        <v>93</v>
      </c>
      <c r="C58" s="57">
        <v>2</v>
      </c>
      <c r="D58" s="57">
        <v>0</v>
      </c>
      <c r="E58" s="10">
        <v>420000</v>
      </c>
      <c r="F58" s="10">
        <v>0</v>
      </c>
      <c r="G58" s="10">
        <f t="shared" si="1"/>
        <v>0</v>
      </c>
      <c r="H58" s="10">
        <f t="shared" si="2"/>
        <v>420000</v>
      </c>
      <c r="I58" s="10">
        <f t="shared" si="3"/>
        <v>100</v>
      </c>
      <c r="J58" s="4"/>
    </row>
    <row r="59" spans="1:10" s="52" customFormat="1" ht="17.100000000000001" customHeight="1" x14ac:dyDescent="0.3">
      <c r="A59" s="68">
        <v>9</v>
      </c>
      <c r="B59" s="67" t="s">
        <v>18</v>
      </c>
      <c r="C59" s="68">
        <v>55</v>
      </c>
      <c r="D59" s="68">
        <v>0</v>
      </c>
      <c r="E59" s="69">
        <v>2732600</v>
      </c>
      <c r="F59" s="69">
        <v>0</v>
      </c>
      <c r="G59" s="69">
        <f t="shared" si="1"/>
        <v>0</v>
      </c>
      <c r="H59" s="69">
        <f t="shared" si="2"/>
        <v>2732600</v>
      </c>
      <c r="I59" s="69">
        <f t="shared" si="3"/>
        <v>100</v>
      </c>
      <c r="J59" s="67"/>
    </row>
    <row r="60" spans="1:10" s="52" customFormat="1" ht="17.100000000000001" customHeight="1" x14ac:dyDescent="0.3">
      <c r="A60" s="4">
        <v>9.1</v>
      </c>
      <c r="B60" s="4" t="s">
        <v>35</v>
      </c>
      <c r="C60" s="57">
        <v>6</v>
      </c>
      <c r="D60" s="57">
        <v>0</v>
      </c>
      <c r="E60" s="10">
        <v>1095350</v>
      </c>
      <c r="F60" s="10">
        <v>0</v>
      </c>
      <c r="G60" s="10">
        <f t="shared" si="1"/>
        <v>0</v>
      </c>
      <c r="H60" s="10">
        <f t="shared" si="2"/>
        <v>1095350</v>
      </c>
      <c r="I60" s="10">
        <f t="shared" si="3"/>
        <v>100</v>
      </c>
      <c r="J60" s="4"/>
    </row>
    <row r="61" spans="1:10" s="52" customFormat="1" ht="17.100000000000001" customHeight="1" x14ac:dyDescent="0.3">
      <c r="A61" s="4">
        <v>9.1999999999999993</v>
      </c>
      <c r="B61" s="4" t="s">
        <v>49</v>
      </c>
      <c r="C61" s="57">
        <v>1</v>
      </c>
      <c r="D61" s="57">
        <v>0</v>
      </c>
      <c r="E61" s="10">
        <v>30000</v>
      </c>
      <c r="F61" s="10">
        <v>0</v>
      </c>
      <c r="G61" s="10">
        <f t="shared" si="1"/>
        <v>0</v>
      </c>
      <c r="H61" s="10">
        <f t="shared" si="2"/>
        <v>30000</v>
      </c>
      <c r="I61" s="10">
        <f t="shared" si="3"/>
        <v>100</v>
      </c>
      <c r="J61" s="4"/>
    </row>
    <row r="62" spans="1:10" ht="17.100000000000001" customHeight="1" x14ac:dyDescent="0.3">
      <c r="A62" s="4">
        <v>9.3000000000000007</v>
      </c>
      <c r="B62" s="4" t="s">
        <v>71</v>
      </c>
      <c r="C62" s="57">
        <v>4</v>
      </c>
      <c r="D62" s="57">
        <v>0</v>
      </c>
      <c r="E62" s="10">
        <v>160650</v>
      </c>
      <c r="F62" s="10">
        <v>0</v>
      </c>
      <c r="G62" s="10">
        <f t="shared" si="1"/>
        <v>0</v>
      </c>
      <c r="H62" s="10">
        <f t="shared" si="2"/>
        <v>160650</v>
      </c>
      <c r="I62" s="10">
        <f t="shared" si="3"/>
        <v>100</v>
      </c>
      <c r="J62" s="4"/>
    </row>
    <row r="63" spans="1:10" s="52" customFormat="1" ht="17.100000000000001" customHeight="1" x14ac:dyDescent="0.3">
      <c r="A63" s="4">
        <v>9.4</v>
      </c>
      <c r="B63" s="4" t="s">
        <v>73</v>
      </c>
      <c r="C63" s="57">
        <v>4</v>
      </c>
      <c r="D63" s="57">
        <v>0</v>
      </c>
      <c r="E63" s="10">
        <v>159600</v>
      </c>
      <c r="F63" s="10">
        <v>0</v>
      </c>
      <c r="G63" s="10">
        <f t="shared" si="1"/>
        <v>0</v>
      </c>
      <c r="H63" s="10">
        <f t="shared" si="2"/>
        <v>159600</v>
      </c>
      <c r="I63" s="10">
        <f t="shared" si="3"/>
        <v>100</v>
      </c>
      <c r="J63" s="4"/>
    </row>
    <row r="64" spans="1:10" s="52" customFormat="1" ht="17.100000000000001" customHeight="1" x14ac:dyDescent="0.3">
      <c r="A64" s="4">
        <v>9.5</v>
      </c>
      <c r="B64" s="4" t="s">
        <v>67</v>
      </c>
      <c r="C64" s="57">
        <v>6</v>
      </c>
      <c r="D64" s="57">
        <v>0</v>
      </c>
      <c r="E64" s="10">
        <v>133850</v>
      </c>
      <c r="F64" s="10">
        <v>0</v>
      </c>
      <c r="G64" s="10">
        <f t="shared" si="1"/>
        <v>0</v>
      </c>
      <c r="H64" s="10">
        <f t="shared" si="2"/>
        <v>133850</v>
      </c>
      <c r="I64" s="10">
        <f t="shared" si="3"/>
        <v>100</v>
      </c>
      <c r="J64" s="4"/>
    </row>
    <row r="65" spans="1:10" s="52" customFormat="1" ht="17.100000000000001" customHeight="1" x14ac:dyDescent="0.3">
      <c r="A65" s="4">
        <v>9.6</v>
      </c>
      <c r="B65" s="4" t="s">
        <v>68</v>
      </c>
      <c r="C65" s="57">
        <v>5</v>
      </c>
      <c r="D65" s="57">
        <v>0</v>
      </c>
      <c r="E65" s="10">
        <v>154875</v>
      </c>
      <c r="F65" s="10">
        <v>0</v>
      </c>
      <c r="G65" s="10">
        <f t="shared" si="1"/>
        <v>0</v>
      </c>
      <c r="H65" s="10">
        <f t="shared" si="2"/>
        <v>154875</v>
      </c>
      <c r="I65" s="10">
        <f t="shared" si="3"/>
        <v>100</v>
      </c>
      <c r="J65" s="4"/>
    </row>
    <row r="66" spans="1:10" s="52" customFormat="1" ht="17.100000000000001" customHeight="1" x14ac:dyDescent="0.3">
      <c r="A66" s="4">
        <v>9.7000000000000099</v>
      </c>
      <c r="B66" s="4" t="s">
        <v>72</v>
      </c>
      <c r="C66" s="57">
        <v>4</v>
      </c>
      <c r="D66" s="57">
        <v>0</v>
      </c>
      <c r="E66" s="10">
        <v>156975</v>
      </c>
      <c r="F66" s="10">
        <v>0</v>
      </c>
      <c r="G66" s="10">
        <f t="shared" si="1"/>
        <v>0</v>
      </c>
      <c r="H66" s="10">
        <f t="shared" si="2"/>
        <v>156975</v>
      </c>
      <c r="I66" s="10">
        <f t="shared" si="3"/>
        <v>100</v>
      </c>
      <c r="J66" s="4"/>
    </row>
    <row r="67" spans="1:10" s="52" customFormat="1" ht="17.100000000000001" customHeight="1" x14ac:dyDescent="0.3">
      <c r="A67" s="4">
        <v>9.8000000000000096</v>
      </c>
      <c r="B67" s="4" t="s">
        <v>45</v>
      </c>
      <c r="C67" s="57">
        <v>5</v>
      </c>
      <c r="D67" s="57">
        <v>0</v>
      </c>
      <c r="E67" s="10">
        <v>154325</v>
      </c>
      <c r="F67" s="10">
        <v>0</v>
      </c>
      <c r="G67" s="10">
        <f t="shared" si="1"/>
        <v>0</v>
      </c>
      <c r="H67" s="10">
        <f t="shared" si="2"/>
        <v>154325</v>
      </c>
      <c r="I67" s="10">
        <f t="shared" si="3"/>
        <v>100</v>
      </c>
      <c r="J67" s="4"/>
    </row>
    <row r="68" spans="1:10" s="52" customFormat="1" ht="17.100000000000001" customHeight="1" x14ac:dyDescent="0.3">
      <c r="A68" s="4">
        <v>9.9000000000000092</v>
      </c>
      <c r="B68" s="4" t="s">
        <v>74</v>
      </c>
      <c r="C68" s="57">
        <v>4</v>
      </c>
      <c r="D68" s="57">
        <v>0</v>
      </c>
      <c r="E68" s="10">
        <v>130700</v>
      </c>
      <c r="F68" s="10">
        <v>0</v>
      </c>
      <c r="G68" s="10">
        <f t="shared" si="1"/>
        <v>0</v>
      </c>
      <c r="H68" s="10">
        <f t="shared" si="2"/>
        <v>130700</v>
      </c>
      <c r="I68" s="10">
        <f t="shared" si="3"/>
        <v>100</v>
      </c>
      <c r="J68" s="4"/>
    </row>
    <row r="69" spans="1:10" s="52" customFormat="1" ht="17.100000000000001" customHeight="1" x14ac:dyDescent="0.3">
      <c r="A69" s="65">
        <v>9.1</v>
      </c>
      <c r="B69" s="4" t="s">
        <v>69</v>
      </c>
      <c r="C69" s="57">
        <v>1</v>
      </c>
      <c r="D69" s="57">
        <v>0</v>
      </c>
      <c r="E69" s="10">
        <v>30000</v>
      </c>
      <c r="F69" s="10">
        <v>0</v>
      </c>
      <c r="G69" s="10">
        <f t="shared" si="1"/>
        <v>0</v>
      </c>
      <c r="H69" s="10">
        <f t="shared" si="2"/>
        <v>30000</v>
      </c>
      <c r="I69" s="10">
        <f t="shared" si="3"/>
        <v>100</v>
      </c>
      <c r="J69" s="4"/>
    </row>
    <row r="70" spans="1:10" s="52" customFormat="1" ht="17.100000000000001" customHeight="1" x14ac:dyDescent="0.3">
      <c r="A70" s="4">
        <v>9.11</v>
      </c>
      <c r="B70" s="4" t="s">
        <v>75</v>
      </c>
      <c r="C70" s="57">
        <v>7</v>
      </c>
      <c r="D70" s="57">
        <v>0</v>
      </c>
      <c r="E70" s="10">
        <v>111825</v>
      </c>
      <c r="F70" s="10">
        <v>0</v>
      </c>
      <c r="G70" s="10">
        <f t="shared" si="1"/>
        <v>0</v>
      </c>
      <c r="H70" s="10">
        <f t="shared" si="2"/>
        <v>111825</v>
      </c>
      <c r="I70" s="10">
        <f t="shared" si="3"/>
        <v>100</v>
      </c>
      <c r="J70" s="4"/>
    </row>
    <row r="71" spans="1:10" s="52" customFormat="1" ht="17.100000000000001" customHeight="1" x14ac:dyDescent="0.3">
      <c r="A71" s="4">
        <v>9.1199999999999992</v>
      </c>
      <c r="B71" s="4" t="s">
        <v>76</v>
      </c>
      <c r="C71" s="57">
        <v>5</v>
      </c>
      <c r="D71" s="57">
        <v>0</v>
      </c>
      <c r="E71" s="10">
        <v>114450</v>
      </c>
      <c r="F71" s="10">
        <v>0</v>
      </c>
      <c r="G71" s="10">
        <f t="shared" si="1"/>
        <v>0</v>
      </c>
      <c r="H71" s="10">
        <f t="shared" si="2"/>
        <v>114450</v>
      </c>
      <c r="I71" s="10">
        <f t="shared" si="3"/>
        <v>100</v>
      </c>
      <c r="J71" s="4"/>
    </row>
    <row r="72" spans="1:10" s="52" customFormat="1" ht="17.100000000000001" customHeight="1" x14ac:dyDescent="0.3">
      <c r="A72" s="4">
        <v>9.1300000000000008</v>
      </c>
      <c r="B72" s="4" t="s">
        <v>70</v>
      </c>
      <c r="C72" s="57">
        <v>3</v>
      </c>
      <c r="D72" s="57">
        <v>0</v>
      </c>
      <c r="E72" s="10">
        <v>300000</v>
      </c>
      <c r="F72" s="10">
        <v>0</v>
      </c>
      <c r="G72" s="10">
        <f t="shared" si="1"/>
        <v>0</v>
      </c>
      <c r="H72" s="10">
        <f t="shared" si="2"/>
        <v>300000</v>
      </c>
      <c r="I72" s="10">
        <f t="shared" si="3"/>
        <v>100</v>
      </c>
      <c r="J72" s="4"/>
    </row>
    <row r="73" spans="1:10" s="52" customFormat="1" ht="17.100000000000001" customHeight="1" x14ac:dyDescent="0.3">
      <c r="A73" s="68">
        <v>10</v>
      </c>
      <c r="B73" s="67" t="s">
        <v>23</v>
      </c>
      <c r="C73" s="68">
        <v>6</v>
      </c>
      <c r="D73" s="68">
        <v>0</v>
      </c>
      <c r="E73" s="69">
        <v>1469800</v>
      </c>
      <c r="F73" s="69">
        <v>0</v>
      </c>
      <c r="G73" s="69">
        <f t="shared" si="1"/>
        <v>0</v>
      </c>
      <c r="H73" s="69">
        <f t="shared" si="2"/>
        <v>1469800</v>
      </c>
      <c r="I73" s="69">
        <f t="shared" si="3"/>
        <v>100</v>
      </c>
      <c r="J73" s="67"/>
    </row>
    <row r="74" spans="1:10" s="52" customFormat="1" ht="17.100000000000001" customHeight="1" x14ac:dyDescent="0.3">
      <c r="A74" s="4">
        <v>10.1</v>
      </c>
      <c r="B74" s="4" t="s">
        <v>35</v>
      </c>
      <c r="C74" s="57">
        <v>1</v>
      </c>
      <c r="D74" s="57">
        <v>0</v>
      </c>
      <c r="E74" s="10">
        <v>420000</v>
      </c>
      <c r="F74" s="10">
        <v>0</v>
      </c>
      <c r="G74" s="10">
        <f t="shared" si="1"/>
        <v>0</v>
      </c>
      <c r="H74" s="10">
        <f t="shared" si="2"/>
        <v>420000</v>
      </c>
      <c r="I74" s="10">
        <f t="shared" si="3"/>
        <v>100</v>
      </c>
      <c r="J74" s="4"/>
    </row>
    <row r="75" spans="1:10" s="52" customFormat="1" ht="17.100000000000001" customHeight="1" x14ac:dyDescent="0.3">
      <c r="A75" s="4">
        <v>10.199999999999999</v>
      </c>
      <c r="B75" s="4" t="s">
        <v>49</v>
      </c>
      <c r="C75" s="57">
        <v>5</v>
      </c>
      <c r="D75" s="57">
        <v>0</v>
      </c>
      <c r="E75" s="10">
        <v>1049800</v>
      </c>
      <c r="F75" s="10">
        <v>0</v>
      </c>
      <c r="G75" s="10">
        <f t="shared" si="1"/>
        <v>0</v>
      </c>
      <c r="H75" s="10">
        <f t="shared" si="2"/>
        <v>1049800</v>
      </c>
      <c r="I75" s="10">
        <f t="shared" si="3"/>
        <v>100</v>
      </c>
      <c r="J75" s="4"/>
    </row>
    <row r="76" spans="1:10" s="52" customFormat="1" ht="17.100000000000001" customHeight="1" x14ac:dyDescent="0.3">
      <c r="A76" s="68">
        <v>11</v>
      </c>
      <c r="B76" s="67" t="s">
        <v>24</v>
      </c>
      <c r="C76" s="68">
        <v>38</v>
      </c>
      <c r="D76" s="68">
        <v>0</v>
      </c>
      <c r="E76" s="69">
        <v>9300750</v>
      </c>
      <c r="F76" s="69">
        <v>0</v>
      </c>
      <c r="G76" s="69">
        <f t="shared" si="1"/>
        <v>0</v>
      </c>
      <c r="H76" s="69">
        <f t="shared" si="2"/>
        <v>9300750</v>
      </c>
      <c r="I76" s="69">
        <f t="shared" si="3"/>
        <v>100</v>
      </c>
      <c r="J76" s="67"/>
    </row>
    <row r="77" spans="1:10" s="52" customFormat="1" ht="17.100000000000001" customHeight="1" x14ac:dyDescent="0.3">
      <c r="A77" s="4">
        <v>11.1</v>
      </c>
      <c r="B77" s="4" t="s">
        <v>35</v>
      </c>
      <c r="C77" s="57">
        <v>2</v>
      </c>
      <c r="D77" s="57">
        <v>0</v>
      </c>
      <c r="E77" s="10">
        <v>768350</v>
      </c>
      <c r="F77" s="10">
        <v>0</v>
      </c>
      <c r="G77" s="10">
        <f t="shared" ref="G77:G98" si="7">F77*100/E77</f>
        <v>0</v>
      </c>
      <c r="H77" s="10">
        <f t="shared" ref="H77:H98" si="8">E77-F77</f>
        <v>768350</v>
      </c>
      <c r="I77" s="10">
        <f t="shared" ref="I77:I98" si="9">H77*100/E77</f>
        <v>100</v>
      </c>
      <c r="J77" s="4"/>
    </row>
    <row r="78" spans="1:10" ht="17.100000000000001" customHeight="1" x14ac:dyDescent="0.3">
      <c r="A78" s="4">
        <v>11.2</v>
      </c>
      <c r="B78" s="4" t="s">
        <v>49</v>
      </c>
      <c r="C78" s="57">
        <v>3</v>
      </c>
      <c r="D78" s="57">
        <v>0</v>
      </c>
      <c r="E78" s="10">
        <v>750000</v>
      </c>
      <c r="F78" s="10">
        <v>0</v>
      </c>
      <c r="G78" s="10">
        <f t="shared" si="7"/>
        <v>0</v>
      </c>
      <c r="H78" s="10">
        <f t="shared" si="8"/>
        <v>750000</v>
      </c>
      <c r="I78" s="10">
        <f t="shared" si="9"/>
        <v>100</v>
      </c>
      <c r="J78" s="4"/>
    </row>
    <row r="79" spans="1:10" ht="17.100000000000001" customHeight="1" x14ac:dyDescent="0.3">
      <c r="A79" s="4">
        <v>11.3</v>
      </c>
      <c r="B79" s="4" t="s">
        <v>90</v>
      </c>
      <c r="C79" s="57">
        <v>4</v>
      </c>
      <c r="D79" s="57">
        <v>0</v>
      </c>
      <c r="E79" s="10">
        <v>286000</v>
      </c>
      <c r="F79" s="10">
        <v>0</v>
      </c>
      <c r="G79" s="10">
        <f t="shared" si="7"/>
        <v>0</v>
      </c>
      <c r="H79" s="10">
        <f t="shared" si="8"/>
        <v>286000</v>
      </c>
      <c r="I79" s="10">
        <f t="shared" si="9"/>
        <v>100</v>
      </c>
      <c r="J79" s="4"/>
    </row>
    <row r="80" spans="1:10" ht="17.100000000000001" customHeight="1" x14ac:dyDescent="0.3">
      <c r="A80" s="4">
        <v>11.4</v>
      </c>
      <c r="B80" s="4" t="s">
        <v>91</v>
      </c>
      <c r="C80" s="57">
        <v>2</v>
      </c>
      <c r="D80" s="57">
        <v>0</v>
      </c>
      <c r="E80" s="10">
        <v>265200</v>
      </c>
      <c r="F80" s="10">
        <v>0</v>
      </c>
      <c r="G80" s="10">
        <f t="shared" si="7"/>
        <v>0</v>
      </c>
      <c r="H80" s="10">
        <f t="shared" si="8"/>
        <v>265200</v>
      </c>
      <c r="I80" s="10">
        <f t="shared" si="9"/>
        <v>100</v>
      </c>
      <c r="J80" s="4"/>
    </row>
    <row r="81" spans="1:10" s="52" customFormat="1" ht="17.100000000000001" customHeight="1" x14ac:dyDescent="0.3">
      <c r="A81" s="4">
        <v>11.5</v>
      </c>
      <c r="B81" s="4" t="s">
        <v>88</v>
      </c>
      <c r="C81" s="57">
        <v>1</v>
      </c>
      <c r="D81" s="57">
        <v>0</v>
      </c>
      <c r="E81" s="10">
        <v>350600</v>
      </c>
      <c r="F81" s="10">
        <v>0</v>
      </c>
      <c r="G81" s="10">
        <f t="shared" si="7"/>
        <v>0</v>
      </c>
      <c r="H81" s="10">
        <f t="shared" si="8"/>
        <v>350600</v>
      </c>
      <c r="I81" s="10">
        <f t="shared" si="9"/>
        <v>100</v>
      </c>
      <c r="J81" s="4"/>
    </row>
    <row r="82" spans="1:10" ht="17.100000000000001" customHeight="1" x14ac:dyDescent="0.3">
      <c r="A82" s="4">
        <v>11.6</v>
      </c>
      <c r="B82" s="4" t="s">
        <v>86</v>
      </c>
      <c r="C82" s="57">
        <v>5</v>
      </c>
      <c r="D82" s="57">
        <v>0</v>
      </c>
      <c r="E82" s="10">
        <v>2975500</v>
      </c>
      <c r="F82" s="10">
        <v>0</v>
      </c>
      <c r="G82" s="10">
        <f t="shared" si="7"/>
        <v>0</v>
      </c>
      <c r="H82" s="10">
        <f t="shared" si="8"/>
        <v>2975500</v>
      </c>
      <c r="I82" s="10">
        <f t="shared" si="9"/>
        <v>100</v>
      </c>
      <c r="J82" s="4"/>
    </row>
    <row r="83" spans="1:10" ht="17.100000000000001" customHeight="1" x14ac:dyDescent="0.3">
      <c r="A83" s="4">
        <v>11.7</v>
      </c>
      <c r="B83" s="4" t="s">
        <v>67</v>
      </c>
      <c r="C83" s="57">
        <v>7</v>
      </c>
      <c r="D83" s="57">
        <v>0</v>
      </c>
      <c r="E83" s="10">
        <v>314000</v>
      </c>
      <c r="F83" s="10">
        <v>0</v>
      </c>
      <c r="G83" s="10">
        <f t="shared" si="7"/>
        <v>0</v>
      </c>
      <c r="H83" s="10">
        <f t="shared" si="8"/>
        <v>314000</v>
      </c>
      <c r="I83" s="10">
        <f t="shared" si="9"/>
        <v>100</v>
      </c>
      <c r="J83" s="4"/>
    </row>
    <row r="84" spans="1:10" s="52" customFormat="1" ht="17.100000000000001" customHeight="1" x14ac:dyDescent="0.3">
      <c r="A84" s="4">
        <v>11.8</v>
      </c>
      <c r="B84" s="4" t="s">
        <v>134</v>
      </c>
      <c r="C84" s="57">
        <v>1</v>
      </c>
      <c r="D84" s="57">
        <v>0</v>
      </c>
      <c r="E84" s="10">
        <v>5400</v>
      </c>
      <c r="F84" s="10">
        <v>0</v>
      </c>
      <c r="G84" s="10">
        <f t="shared" si="7"/>
        <v>0</v>
      </c>
      <c r="H84" s="10">
        <f t="shared" si="8"/>
        <v>5400</v>
      </c>
      <c r="I84" s="10">
        <f t="shared" si="9"/>
        <v>100</v>
      </c>
      <c r="J84" s="4"/>
    </row>
    <row r="85" spans="1:10" s="52" customFormat="1" ht="17.100000000000001" customHeight="1" x14ac:dyDescent="0.3">
      <c r="A85" s="4">
        <v>11.9</v>
      </c>
      <c r="B85" s="4" t="s">
        <v>85</v>
      </c>
      <c r="C85" s="57">
        <v>5</v>
      </c>
      <c r="D85" s="57">
        <v>0</v>
      </c>
      <c r="E85" s="10">
        <v>1711000</v>
      </c>
      <c r="F85" s="10">
        <v>0</v>
      </c>
      <c r="G85" s="10">
        <f t="shared" si="7"/>
        <v>0</v>
      </c>
      <c r="H85" s="10">
        <f t="shared" si="8"/>
        <v>1711000</v>
      </c>
      <c r="I85" s="10">
        <f t="shared" si="9"/>
        <v>100</v>
      </c>
      <c r="J85" s="4"/>
    </row>
    <row r="86" spans="1:10" s="52" customFormat="1" ht="17.100000000000001" customHeight="1" x14ac:dyDescent="0.3">
      <c r="A86" s="65">
        <v>11.1</v>
      </c>
      <c r="B86" s="4" t="s">
        <v>89</v>
      </c>
      <c r="C86" s="57">
        <v>7</v>
      </c>
      <c r="D86" s="57">
        <v>0</v>
      </c>
      <c r="E86" s="10">
        <v>974700</v>
      </c>
      <c r="F86" s="10">
        <v>0</v>
      </c>
      <c r="G86" s="10">
        <f t="shared" si="7"/>
        <v>0</v>
      </c>
      <c r="H86" s="10">
        <f t="shared" si="8"/>
        <v>974700</v>
      </c>
      <c r="I86" s="10">
        <f t="shared" si="9"/>
        <v>100</v>
      </c>
      <c r="J86" s="4"/>
    </row>
    <row r="87" spans="1:10" s="52" customFormat="1" ht="17.100000000000001" customHeight="1" x14ac:dyDescent="0.3">
      <c r="A87" s="4">
        <v>11.11</v>
      </c>
      <c r="B87" s="4" t="s">
        <v>87</v>
      </c>
      <c r="C87" s="57">
        <v>1</v>
      </c>
      <c r="D87" s="57">
        <v>0</v>
      </c>
      <c r="E87" s="10">
        <v>900000</v>
      </c>
      <c r="F87" s="10">
        <v>0</v>
      </c>
      <c r="G87" s="10">
        <f t="shared" si="7"/>
        <v>0</v>
      </c>
      <c r="H87" s="10">
        <f t="shared" si="8"/>
        <v>900000</v>
      </c>
      <c r="I87" s="10">
        <f t="shared" si="9"/>
        <v>100</v>
      </c>
      <c r="J87" s="4"/>
    </row>
    <row r="88" spans="1:10" s="52" customFormat="1" ht="17.100000000000001" customHeight="1" x14ac:dyDescent="0.3">
      <c r="A88" s="68">
        <v>12</v>
      </c>
      <c r="B88" s="67" t="s">
        <v>25</v>
      </c>
      <c r="C88" s="68">
        <v>22</v>
      </c>
      <c r="D88" s="68">
        <v>0</v>
      </c>
      <c r="E88" s="69">
        <v>3500000</v>
      </c>
      <c r="F88" s="69">
        <v>0</v>
      </c>
      <c r="G88" s="69">
        <f t="shared" si="7"/>
        <v>0</v>
      </c>
      <c r="H88" s="69">
        <f t="shared" si="8"/>
        <v>3500000</v>
      </c>
      <c r="I88" s="69">
        <f t="shared" si="9"/>
        <v>100</v>
      </c>
      <c r="J88" s="67"/>
    </row>
    <row r="89" spans="1:10" ht="17.100000000000001" customHeight="1" x14ac:dyDescent="0.3">
      <c r="A89" s="4">
        <v>12.1</v>
      </c>
      <c r="B89" s="4" t="s">
        <v>135</v>
      </c>
      <c r="C89" s="57">
        <v>3</v>
      </c>
      <c r="D89" s="57">
        <v>0</v>
      </c>
      <c r="E89" s="10">
        <v>228500</v>
      </c>
      <c r="F89" s="10">
        <v>0</v>
      </c>
      <c r="G89" s="10">
        <f t="shared" si="7"/>
        <v>0</v>
      </c>
      <c r="H89" s="10">
        <f t="shared" si="8"/>
        <v>228500</v>
      </c>
      <c r="I89" s="10">
        <f t="shared" si="9"/>
        <v>100</v>
      </c>
      <c r="J89" s="4"/>
    </row>
    <row r="90" spans="1:10" s="52" customFormat="1" ht="17.100000000000001" customHeight="1" x14ac:dyDescent="0.3">
      <c r="A90" s="4">
        <v>12.2</v>
      </c>
      <c r="B90" s="4" t="s">
        <v>110</v>
      </c>
      <c r="C90" s="57">
        <v>1</v>
      </c>
      <c r="D90" s="57">
        <v>0</v>
      </c>
      <c r="E90" s="10">
        <v>135000</v>
      </c>
      <c r="F90" s="10">
        <v>0</v>
      </c>
      <c r="G90" s="10">
        <f t="shared" si="7"/>
        <v>0</v>
      </c>
      <c r="H90" s="10">
        <f t="shared" si="8"/>
        <v>135000</v>
      </c>
      <c r="I90" s="10">
        <f t="shared" si="9"/>
        <v>100</v>
      </c>
      <c r="J90" s="4"/>
    </row>
    <row r="91" spans="1:10" s="52" customFormat="1" ht="17.100000000000001" customHeight="1" x14ac:dyDescent="0.3">
      <c r="A91" s="4">
        <v>12.3</v>
      </c>
      <c r="B91" s="4" t="s">
        <v>136</v>
      </c>
      <c r="C91" s="57">
        <v>8</v>
      </c>
      <c r="D91" s="57">
        <v>0</v>
      </c>
      <c r="E91" s="10">
        <v>370000</v>
      </c>
      <c r="F91" s="10">
        <v>0</v>
      </c>
      <c r="G91" s="10">
        <f t="shared" si="7"/>
        <v>0</v>
      </c>
      <c r="H91" s="10">
        <f t="shared" si="8"/>
        <v>370000</v>
      </c>
      <c r="I91" s="10">
        <f t="shared" si="9"/>
        <v>100</v>
      </c>
      <c r="J91" s="4"/>
    </row>
    <row r="92" spans="1:10" ht="17.100000000000001" customHeight="1" x14ac:dyDescent="0.3">
      <c r="A92" s="4">
        <v>12.4</v>
      </c>
      <c r="B92" s="4" t="s">
        <v>66</v>
      </c>
      <c r="C92" s="57">
        <v>1</v>
      </c>
      <c r="D92" s="57">
        <v>0</v>
      </c>
      <c r="E92" s="10">
        <v>130000</v>
      </c>
      <c r="F92" s="10">
        <v>0</v>
      </c>
      <c r="G92" s="10">
        <f t="shared" si="7"/>
        <v>0</v>
      </c>
      <c r="H92" s="10">
        <f t="shared" si="8"/>
        <v>130000</v>
      </c>
      <c r="I92" s="10">
        <f t="shared" si="9"/>
        <v>100</v>
      </c>
      <c r="J92" s="4"/>
    </row>
    <row r="93" spans="1:10" s="52" customFormat="1" ht="17.100000000000001" customHeight="1" x14ac:dyDescent="0.3">
      <c r="A93" s="4">
        <v>12.5</v>
      </c>
      <c r="B93" s="4" t="s">
        <v>65</v>
      </c>
      <c r="C93" s="57">
        <v>8</v>
      </c>
      <c r="D93" s="57">
        <v>0</v>
      </c>
      <c r="E93" s="10">
        <v>636500</v>
      </c>
      <c r="F93" s="10">
        <v>0</v>
      </c>
      <c r="G93" s="10">
        <f t="shared" si="7"/>
        <v>0</v>
      </c>
      <c r="H93" s="10">
        <f t="shared" si="8"/>
        <v>636500</v>
      </c>
      <c r="I93" s="10">
        <f t="shared" si="9"/>
        <v>100</v>
      </c>
      <c r="J93" s="4"/>
    </row>
    <row r="94" spans="1:10" s="52" customFormat="1" ht="17.100000000000001" customHeight="1" x14ac:dyDescent="0.3">
      <c r="A94" s="4">
        <v>12.6</v>
      </c>
      <c r="B94" s="4" t="s">
        <v>137</v>
      </c>
      <c r="C94" s="57">
        <v>1</v>
      </c>
      <c r="D94" s="57">
        <v>0</v>
      </c>
      <c r="E94" s="10">
        <v>2000000</v>
      </c>
      <c r="F94" s="10">
        <v>0</v>
      </c>
      <c r="G94" s="10">
        <f t="shared" si="7"/>
        <v>0</v>
      </c>
      <c r="H94" s="10">
        <f t="shared" si="8"/>
        <v>2000000</v>
      </c>
      <c r="I94" s="10">
        <f t="shared" si="9"/>
        <v>100</v>
      </c>
      <c r="J94" s="4"/>
    </row>
    <row r="95" spans="1:10" s="52" customFormat="1" ht="17.100000000000001" customHeight="1" x14ac:dyDescent="0.3">
      <c r="A95" s="68">
        <v>13</v>
      </c>
      <c r="B95" s="67" t="s">
        <v>26</v>
      </c>
      <c r="C95" s="68">
        <v>3</v>
      </c>
      <c r="D95" s="68">
        <v>0</v>
      </c>
      <c r="E95" s="69">
        <v>3900000</v>
      </c>
      <c r="F95" s="69">
        <v>0</v>
      </c>
      <c r="G95" s="69">
        <f t="shared" si="7"/>
        <v>0</v>
      </c>
      <c r="H95" s="69">
        <f t="shared" si="8"/>
        <v>3900000</v>
      </c>
      <c r="I95" s="69">
        <f t="shared" si="9"/>
        <v>100</v>
      </c>
      <c r="J95" s="67"/>
    </row>
    <row r="96" spans="1:10" ht="17.100000000000001" customHeight="1" x14ac:dyDescent="0.3">
      <c r="A96" s="4">
        <v>13.1</v>
      </c>
      <c r="B96" s="4" t="s">
        <v>138</v>
      </c>
      <c r="C96" s="57">
        <v>1</v>
      </c>
      <c r="D96" s="57">
        <v>0</v>
      </c>
      <c r="E96" s="10">
        <v>1200000</v>
      </c>
      <c r="F96" s="10">
        <v>0</v>
      </c>
      <c r="G96" s="10">
        <f t="shared" si="7"/>
        <v>0</v>
      </c>
      <c r="H96" s="10">
        <f t="shared" si="8"/>
        <v>1200000</v>
      </c>
      <c r="I96" s="10">
        <f t="shared" si="9"/>
        <v>100</v>
      </c>
      <c r="J96" s="4"/>
    </row>
    <row r="97" spans="1:10" ht="17.100000000000001" customHeight="1" x14ac:dyDescent="0.3">
      <c r="A97" s="4">
        <v>13.2</v>
      </c>
      <c r="B97" s="4" t="s">
        <v>99</v>
      </c>
      <c r="C97" s="57">
        <v>2</v>
      </c>
      <c r="D97" s="57">
        <v>0</v>
      </c>
      <c r="E97" s="10">
        <v>2700000</v>
      </c>
      <c r="F97" s="10">
        <v>0</v>
      </c>
      <c r="G97" s="10">
        <f t="shared" si="7"/>
        <v>0</v>
      </c>
      <c r="H97" s="10">
        <f t="shared" si="8"/>
        <v>2700000</v>
      </c>
      <c r="I97" s="10">
        <f t="shared" si="9"/>
        <v>100</v>
      </c>
      <c r="J97" s="4"/>
    </row>
    <row r="98" spans="1:10" s="52" customFormat="1" ht="17.100000000000001" customHeight="1" x14ac:dyDescent="0.3">
      <c r="A98" s="89" t="s">
        <v>29</v>
      </c>
      <c r="B98" s="90"/>
      <c r="C98" s="70">
        <f>SUM(C95,C88,C76,C73,C59,C57,C53,C46,C33,C25,C23,C11,C7)</f>
        <v>279</v>
      </c>
      <c r="D98" s="70">
        <f t="shared" ref="D98:E98" si="10">SUM(D95,D88,D76,D73,D59,D57,D53,D46,D33,D25,D23,D11,D7)</f>
        <v>11</v>
      </c>
      <c r="E98" s="71">
        <f t="shared" si="10"/>
        <v>563659700</v>
      </c>
      <c r="F98" s="71">
        <f>SUM(F95,F88,F76,F73,F59,F57,F53,F46,F33,F25,F23,F11,F7)</f>
        <v>71410140.819999993</v>
      </c>
      <c r="G98" s="71">
        <f t="shared" si="7"/>
        <v>12.669016575071801</v>
      </c>
      <c r="H98" s="71">
        <f t="shared" si="8"/>
        <v>492249559.18000001</v>
      </c>
      <c r="I98" s="71">
        <f t="shared" si="9"/>
        <v>87.330983424928192</v>
      </c>
      <c r="J98" s="72"/>
    </row>
    <row r="99" spans="1:10" ht="17.100000000000001" customHeight="1" x14ac:dyDescent="0.3">
      <c r="A99" s="77" t="s">
        <v>30</v>
      </c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3">
      <c r="E100" s="17">
        <v>563659700</v>
      </c>
      <c r="F100" s="55"/>
    </row>
    <row r="101" spans="1:10" x14ac:dyDescent="0.3">
      <c r="E101" s="17">
        <f>E98-E100</f>
        <v>0</v>
      </c>
    </row>
  </sheetData>
  <mergeCells count="10">
    <mergeCell ref="A99:J99"/>
    <mergeCell ref="A1:J1"/>
    <mergeCell ref="A2:J2"/>
    <mergeCell ref="A3:J3"/>
    <mergeCell ref="A4:A6"/>
    <mergeCell ref="B4:B6"/>
    <mergeCell ref="C4:C6"/>
    <mergeCell ref="H4:H6"/>
    <mergeCell ref="J4:J6"/>
    <mergeCell ref="A98:B98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showGridLines="0" view="pageBreakPreview" zoomScaleNormal="85" zoomScaleSheetLayoutView="10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B134" sqref="B134"/>
    </sheetView>
  </sheetViews>
  <sheetFormatPr defaultRowHeight="18.75" x14ac:dyDescent="0.3"/>
  <cols>
    <col min="1" max="1" width="7.5" style="58" customWidth="1"/>
    <col min="2" max="2" width="43.5" style="58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58" customWidth="1"/>
    <col min="11" max="11" width="11.125" style="58" bestFit="1" customWidth="1"/>
    <col min="12" max="12" width="9.625" style="58" bestFit="1" customWidth="1"/>
    <col min="13" max="13" width="10.875" style="58" bestFit="1" customWidth="1"/>
    <col min="14" max="16384" width="9" style="58"/>
  </cols>
  <sheetData>
    <row r="1" spans="1:10" ht="17.100000000000001" customHeight="1" x14ac:dyDescent="0.3">
      <c r="A1" s="78" t="s">
        <v>148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7.100000000000001" customHeight="1" x14ac:dyDescent="0.3">
      <c r="A2" s="78" t="s">
        <v>130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7.100000000000001" customHeight="1" x14ac:dyDescent="0.3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7.100000000000001" customHeight="1" x14ac:dyDescent="0.3">
      <c r="A4" s="80" t="s">
        <v>2</v>
      </c>
      <c r="B4" s="80" t="s">
        <v>3</v>
      </c>
      <c r="C4" s="83" t="s">
        <v>33</v>
      </c>
      <c r="D4" s="59" t="s">
        <v>4</v>
      </c>
      <c r="E4" s="59" t="s">
        <v>7</v>
      </c>
      <c r="F4" s="62" t="s">
        <v>9</v>
      </c>
      <c r="G4" s="62" t="s">
        <v>11</v>
      </c>
      <c r="H4" s="86" t="s">
        <v>31</v>
      </c>
      <c r="I4" s="62" t="s">
        <v>11</v>
      </c>
      <c r="J4" s="80" t="s">
        <v>14</v>
      </c>
    </row>
    <row r="5" spans="1:10" ht="17.100000000000001" customHeight="1" x14ac:dyDescent="0.3">
      <c r="A5" s="81"/>
      <c r="B5" s="81"/>
      <c r="C5" s="84"/>
      <c r="D5" s="60" t="s">
        <v>5</v>
      </c>
      <c r="E5" s="60" t="s">
        <v>8</v>
      </c>
      <c r="F5" s="63" t="s">
        <v>131</v>
      </c>
      <c r="G5" s="63" t="s">
        <v>12</v>
      </c>
      <c r="H5" s="87"/>
      <c r="I5" s="63" t="s">
        <v>32</v>
      </c>
      <c r="J5" s="81"/>
    </row>
    <row r="6" spans="1:10" ht="17.100000000000001" customHeight="1" x14ac:dyDescent="0.3">
      <c r="A6" s="82"/>
      <c r="B6" s="82"/>
      <c r="C6" s="85"/>
      <c r="D6" s="61" t="s">
        <v>6</v>
      </c>
      <c r="E6" s="61"/>
      <c r="F6" s="64"/>
      <c r="G6" s="64"/>
      <c r="H6" s="88"/>
      <c r="I6" s="64"/>
      <c r="J6" s="82"/>
    </row>
    <row r="7" spans="1:10" s="52" customFormat="1" ht="17.100000000000001" customHeight="1" x14ac:dyDescent="0.3">
      <c r="A7" s="68">
        <v>1</v>
      </c>
      <c r="B7" s="67" t="s">
        <v>17</v>
      </c>
      <c r="C7" s="68">
        <f>SUM(C8:C13)</f>
        <v>27</v>
      </c>
      <c r="D7" s="68">
        <f t="shared" ref="D7:E7" si="0">SUM(D8:D13)</f>
        <v>5</v>
      </c>
      <c r="E7" s="69">
        <f t="shared" si="0"/>
        <v>6485940</v>
      </c>
      <c r="F7" s="69">
        <f>SUM(F8:F13)</f>
        <v>1273721.83</v>
      </c>
      <c r="G7" s="69">
        <f t="shared" ref="G7:G18" si="1">F7*100/E7</f>
        <v>19.638199397465904</v>
      </c>
      <c r="H7" s="69">
        <f t="shared" ref="H7:H18" si="2">E7-F7</f>
        <v>5212218.17</v>
      </c>
      <c r="I7" s="69">
        <f t="shared" ref="I7:I18" si="3">H7*100/E7</f>
        <v>80.361800602534103</v>
      </c>
      <c r="J7" s="67"/>
    </row>
    <row r="8" spans="1:10" s="52" customFormat="1" ht="17.100000000000001" customHeight="1" x14ac:dyDescent="0.3">
      <c r="A8" s="4">
        <v>1.1000000000000001</v>
      </c>
      <c r="B8" s="4" t="s">
        <v>94</v>
      </c>
      <c r="C8" s="57">
        <v>10</v>
      </c>
      <c r="D8" s="57">
        <v>3</v>
      </c>
      <c r="E8" s="10">
        <v>2822900</v>
      </c>
      <c r="F8" s="10">
        <v>1035000</v>
      </c>
      <c r="G8" s="10">
        <f t="shared" si="1"/>
        <v>36.664423110985155</v>
      </c>
      <c r="H8" s="10">
        <f t="shared" si="2"/>
        <v>1787900</v>
      </c>
      <c r="I8" s="10">
        <f t="shared" si="3"/>
        <v>63.335576889014845</v>
      </c>
      <c r="J8" s="4"/>
    </row>
    <row r="9" spans="1:10" s="52" customFormat="1" ht="17.100000000000001" customHeight="1" x14ac:dyDescent="0.3">
      <c r="A9" s="4">
        <v>1.2</v>
      </c>
      <c r="B9" s="4" t="s">
        <v>35</v>
      </c>
      <c r="C9" s="57">
        <v>2</v>
      </c>
      <c r="D9" s="57">
        <v>1</v>
      </c>
      <c r="E9" s="10">
        <v>1467965</v>
      </c>
      <c r="F9" s="10">
        <f>177242.83+32000+1902</f>
        <v>211144.83</v>
      </c>
      <c r="G9" s="10">
        <f t="shared" si="1"/>
        <v>14.383505737534614</v>
      </c>
      <c r="H9" s="10">
        <f t="shared" si="2"/>
        <v>1256820.17</v>
      </c>
      <c r="I9" s="10">
        <f t="shared" si="3"/>
        <v>85.61649426246538</v>
      </c>
      <c r="J9" s="4"/>
    </row>
    <row r="10" spans="1:10" ht="17.100000000000001" customHeight="1" x14ac:dyDescent="0.3">
      <c r="A10" s="4">
        <v>1.3</v>
      </c>
      <c r="B10" s="4" t="s">
        <v>95</v>
      </c>
      <c r="C10" s="57">
        <v>6</v>
      </c>
      <c r="D10" s="57">
        <v>1</v>
      </c>
      <c r="E10" s="10">
        <v>602275</v>
      </c>
      <c r="F10" s="10">
        <v>27577</v>
      </c>
      <c r="G10" s="10">
        <f t="shared" si="1"/>
        <v>4.5788053629986303</v>
      </c>
      <c r="H10" s="10">
        <f t="shared" si="2"/>
        <v>574698</v>
      </c>
      <c r="I10" s="10">
        <f t="shared" si="3"/>
        <v>95.421194637001364</v>
      </c>
      <c r="J10" s="4"/>
    </row>
    <row r="11" spans="1:10" s="52" customFormat="1" ht="17.100000000000001" customHeight="1" x14ac:dyDescent="0.3">
      <c r="A11" s="4">
        <v>1.4</v>
      </c>
      <c r="B11" s="4" t="s">
        <v>93</v>
      </c>
      <c r="C11" s="57">
        <v>4</v>
      </c>
      <c r="D11" s="57">
        <v>0</v>
      </c>
      <c r="E11" s="10">
        <v>120000</v>
      </c>
      <c r="F11" s="10">
        <v>0</v>
      </c>
      <c r="G11" s="10">
        <f t="shared" si="1"/>
        <v>0</v>
      </c>
      <c r="H11" s="10">
        <f t="shared" si="2"/>
        <v>120000</v>
      </c>
      <c r="I11" s="10">
        <f t="shared" si="3"/>
        <v>100</v>
      </c>
      <c r="J11" s="4"/>
    </row>
    <row r="12" spans="1:10" s="52" customFormat="1" ht="17.100000000000001" customHeight="1" x14ac:dyDescent="0.3">
      <c r="A12" s="4">
        <v>1.5</v>
      </c>
      <c r="B12" s="4" t="s">
        <v>96</v>
      </c>
      <c r="C12" s="57">
        <v>2</v>
      </c>
      <c r="D12" s="57">
        <v>0</v>
      </c>
      <c r="E12" s="10">
        <v>1227500</v>
      </c>
      <c r="F12" s="10">
        <v>0</v>
      </c>
      <c r="G12" s="10">
        <f t="shared" si="1"/>
        <v>0</v>
      </c>
      <c r="H12" s="10">
        <f t="shared" si="2"/>
        <v>1227500</v>
      </c>
      <c r="I12" s="10">
        <f t="shared" si="3"/>
        <v>100</v>
      </c>
      <c r="J12" s="4"/>
    </row>
    <row r="13" spans="1:10" s="52" customFormat="1" ht="17.100000000000001" customHeight="1" x14ac:dyDescent="0.3">
      <c r="A13" s="4">
        <v>1.6</v>
      </c>
      <c r="B13" s="4" t="s">
        <v>97</v>
      </c>
      <c r="C13" s="57">
        <v>3</v>
      </c>
      <c r="D13" s="57">
        <v>0</v>
      </c>
      <c r="E13" s="10">
        <v>245300</v>
      </c>
      <c r="F13" s="10">
        <v>0</v>
      </c>
      <c r="G13" s="10">
        <f t="shared" si="1"/>
        <v>0</v>
      </c>
      <c r="H13" s="10">
        <f t="shared" si="2"/>
        <v>245300</v>
      </c>
      <c r="I13" s="10">
        <f t="shared" si="3"/>
        <v>100</v>
      </c>
      <c r="J13" s="4"/>
    </row>
    <row r="14" spans="1:10" s="52" customFormat="1" ht="17.100000000000001" customHeight="1" x14ac:dyDescent="0.3">
      <c r="A14" s="68">
        <v>2</v>
      </c>
      <c r="B14" s="67" t="s">
        <v>28</v>
      </c>
      <c r="C14" s="68">
        <f>SUM(C15:C18)</f>
        <v>30</v>
      </c>
      <c r="D14" s="68">
        <f t="shared" ref="D14:E14" si="4">SUM(D15:D18)</f>
        <v>5</v>
      </c>
      <c r="E14" s="69">
        <f t="shared" si="4"/>
        <v>25554693</v>
      </c>
      <c r="F14" s="69">
        <f>SUM(F15:F18)</f>
        <v>2673283.1</v>
      </c>
      <c r="G14" s="69">
        <f t="shared" si="1"/>
        <v>10.461026082371641</v>
      </c>
      <c r="H14" s="69">
        <f t="shared" si="2"/>
        <v>22881409.899999999</v>
      </c>
      <c r="I14" s="69">
        <f t="shared" si="3"/>
        <v>89.538973917628354</v>
      </c>
      <c r="J14" s="67"/>
    </row>
    <row r="15" spans="1:10" ht="17.100000000000001" customHeight="1" x14ac:dyDescent="0.3">
      <c r="A15" s="4">
        <v>2.1</v>
      </c>
      <c r="B15" s="4" t="s">
        <v>35</v>
      </c>
      <c r="C15" s="57">
        <v>7</v>
      </c>
      <c r="D15" s="57">
        <v>3</v>
      </c>
      <c r="E15" s="10">
        <v>17435728</v>
      </c>
      <c r="F15" s="10">
        <f>1933577.1+37560+2179+633120+22588</f>
        <v>2629024.1</v>
      </c>
      <c r="G15" s="10">
        <f t="shared" si="1"/>
        <v>15.078372982189215</v>
      </c>
      <c r="H15" s="10">
        <f t="shared" si="2"/>
        <v>14806703.9</v>
      </c>
      <c r="I15" s="10">
        <f t="shared" si="3"/>
        <v>84.921627017810792</v>
      </c>
      <c r="J15" s="4"/>
    </row>
    <row r="16" spans="1:10" s="52" customFormat="1" ht="17.100000000000001" customHeight="1" x14ac:dyDescent="0.3">
      <c r="A16" s="4">
        <v>2.2000000000000002</v>
      </c>
      <c r="B16" s="4" t="s">
        <v>92</v>
      </c>
      <c r="C16" s="57">
        <v>7</v>
      </c>
      <c r="D16" s="57">
        <v>1</v>
      </c>
      <c r="E16" s="10">
        <v>2260000</v>
      </c>
      <c r="F16" s="10">
        <v>21675</v>
      </c>
      <c r="G16" s="10">
        <f t="shared" si="1"/>
        <v>0.95907079646017701</v>
      </c>
      <c r="H16" s="10">
        <f t="shared" si="2"/>
        <v>2238325</v>
      </c>
      <c r="I16" s="10">
        <f t="shared" si="3"/>
        <v>99.040929203539818</v>
      </c>
      <c r="J16" s="4"/>
    </row>
    <row r="17" spans="1:10" s="52" customFormat="1" ht="17.100000000000001" customHeight="1" x14ac:dyDescent="0.3">
      <c r="A17" s="4">
        <v>2.2999999999999998</v>
      </c>
      <c r="B17" s="4" t="s">
        <v>112</v>
      </c>
      <c r="C17" s="57">
        <v>6</v>
      </c>
      <c r="D17" s="57">
        <v>1</v>
      </c>
      <c r="E17" s="10">
        <v>4358965</v>
      </c>
      <c r="F17" s="10">
        <f>12292+9730+562</f>
        <v>22584</v>
      </c>
      <c r="G17" s="10">
        <f t="shared" si="1"/>
        <v>0.51810464181290738</v>
      </c>
      <c r="H17" s="10">
        <f t="shared" si="2"/>
        <v>4336381</v>
      </c>
      <c r="I17" s="10">
        <f t="shared" si="3"/>
        <v>99.481895358187089</v>
      </c>
      <c r="J17" s="4"/>
    </row>
    <row r="18" spans="1:10" s="52" customFormat="1" ht="17.100000000000001" customHeight="1" x14ac:dyDescent="0.3">
      <c r="A18" s="4">
        <v>2.4</v>
      </c>
      <c r="B18" s="4" t="s">
        <v>49</v>
      </c>
      <c r="C18" s="57">
        <v>10</v>
      </c>
      <c r="D18" s="57">
        <v>0</v>
      </c>
      <c r="E18" s="10">
        <v>1500000</v>
      </c>
      <c r="F18" s="10">
        <v>0</v>
      </c>
      <c r="G18" s="10">
        <f t="shared" si="1"/>
        <v>0</v>
      </c>
      <c r="H18" s="10">
        <f t="shared" si="2"/>
        <v>1500000</v>
      </c>
      <c r="I18" s="10">
        <f t="shared" si="3"/>
        <v>100</v>
      </c>
      <c r="J18" s="4"/>
    </row>
    <row r="19" spans="1:10" s="52" customFormat="1" x14ac:dyDescent="0.3">
      <c r="A19" s="68">
        <v>3</v>
      </c>
      <c r="B19" s="67" t="s">
        <v>15</v>
      </c>
      <c r="C19" s="68">
        <f>SUM(C20:C32)</f>
        <v>57</v>
      </c>
      <c r="D19" s="68">
        <f t="shared" ref="D19:E19" si="5">SUM(D20:D32)</f>
        <v>6</v>
      </c>
      <c r="E19" s="69">
        <f t="shared" si="5"/>
        <v>65333837</v>
      </c>
      <c r="F19" s="69">
        <f>SUM(F20:F32)</f>
        <v>4558340.43</v>
      </c>
      <c r="G19" s="69">
        <f t="shared" ref="G19:G140" si="6">F19*100/E19</f>
        <v>6.9769978916131929</v>
      </c>
      <c r="H19" s="69">
        <f t="shared" ref="H19:H140" si="7">E19-F19</f>
        <v>60775496.57</v>
      </c>
      <c r="I19" s="69">
        <f t="shared" ref="I19:I140" si="8">H19*100/E19</f>
        <v>93.023002108386805</v>
      </c>
      <c r="J19" s="67"/>
    </row>
    <row r="20" spans="1:10" x14ac:dyDescent="0.3">
      <c r="A20" s="4">
        <v>3.1</v>
      </c>
      <c r="B20" s="4" t="s">
        <v>54</v>
      </c>
      <c r="C20" s="57">
        <v>4</v>
      </c>
      <c r="D20" s="57">
        <v>1</v>
      </c>
      <c r="E20" s="10">
        <v>24722966</v>
      </c>
      <c r="F20" s="10">
        <f>1616006+1124040+64246+337720</f>
        <v>3142012</v>
      </c>
      <c r="G20" s="10">
        <f>F20*100/E20</f>
        <v>12.708879670829139</v>
      </c>
      <c r="H20" s="10">
        <f>E20-F20</f>
        <v>21580954</v>
      </c>
      <c r="I20" s="10">
        <f>H20*100/E20</f>
        <v>87.291120329170866</v>
      </c>
      <c r="J20" s="4"/>
    </row>
    <row r="21" spans="1:10" s="52" customFormat="1" ht="16.5" customHeight="1" x14ac:dyDescent="0.3">
      <c r="A21" s="4">
        <v>3.2</v>
      </c>
      <c r="B21" s="4" t="s">
        <v>53</v>
      </c>
      <c r="C21" s="57">
        <v>6</v>
      </c>
      <c r="D21" s="57">
        <v>1</v>
      </c>
      <c r="E21" s="10">
        <v>400000</v>
      </c>
      <c r="F21" s="10">
        <v>35164</v>
      </c>
      <c r="G21" s="10">
        <f>F21*100/E21</f>
        <v>8.7910000000000004</v>
      </c>
      <c r="H21" s="10">
        <f>E21-F21</f>
        <v>364836</v>
      </c>
      <c r="I21" s="10">
        <f>H21*100/E21</f>
        <v>91.209000000000003</v>
      </c>
      <c r="J21" s="4"/>
    </row>
    <row r="22" spans="1:10" s="52" customFormat="1" ht="17.100000000000001" customHeight="1" x14ac:dyDescent="0.3">
      <c r="A22" s="4">
        <v>3.3</v>
      </c>
      <c r="B22" s="4" t="s">
        <v>57</v>
      </c>
      <c r="C22" s="57">
        <v>2</v>
      </c>
      <c r="D22" s="57">
        <v>1</v>
      </c>
      <c r="E22" s="10">
        <v>5017990</v>
      </c>
      <c r="F22" s="10">
        <v>391880</v>
      </c>
      <c r="G22" s="10">
        <f>F22*100/E22</f>
        <v>7.8095014139127423</v>
      </c>
      <c r="H22" s="10">
        <f>E22-F22</f>
        <v>4626110</v>
      </c>
      <c r="I22" s="10">
        <f>H22*100/E22</f>
        <v>92.190498586087259</v>
      </c>
      <c r="J22" s="4"/>
    </row>
    <row r="23" spans="1:10" x14ac:dyDescent="0.3">
      <c r="A23" s="4">
        <v>3.4</v>
      </c>
      <c r="B23" s="4" t="s">
        <v>106</v>
      </c>
      <c r="C23" s="57">
        <v>2</v>
      </c>
      <c r="D23" s="57">
        <v>2</v>
      </c>
      <c r="E23" s="10">
        <v>21016367</v>
      </c>
      <c r="F23" s="10">
        <v>930264.43</v>
      </c>
      <c r="G23" s="10">
        <f>F23*100/E23</f>
        <v>4.4263807821780041</v>
      </c>
      <c r="H23" s="10">
        <f>E23-F23</f>
        <v>20086102.57</v>
      </c>
      <c r="I23" s="10">
        <f>H23*100/E23</f>
        <v>95.573619217821999</v>
      </c>
      <c r="J23" s="4"/>
    </row>
    <row r="24" spans="1:10" s="52" customFormat="1" ht="17.100000000000001" customHeight="1" x14ac:dyDescent="0.3">
      <c r="A24" s="4">
        <v>3.5</v>
      </c>
      <c r="B24" s="4" t="s">
        <v>103</v>
      </c>
      <c r="C24" s="57">
        <v>2</v>
      </c>
      <c r="D24" s="57">
        <v>1</v>
      </c>
      <c r="E24" s="10">
        <v>1858349</v>
      </c>
      <c r="F24" s="10">
        <v>59020</v>
      </c>
      <c r="G24" s="10">
        <f>F24*100/E24</f>
        <v>3.1759373508420645</v>
      </c>
      <c r="H24" s="10">
        <f>E24-F24</f>
        <v>1799329</v>
      </c>
      <c r="I24" s="10">
        <f>H24*100/E24</f>
        <v>96.824062649157938</v>
      </c>
      <c r="J24" s="4"/>
    </row>
    <row r="25" spans="1:10" x14ac:dyDescent="0.3">
      <c r="A25" s="4">
        <v>3.6</v>
      </c>
      <c r="B25" s="4" t="s">
        <v>35</v>
      </c>
      <c r="C25" s="57">
        <v>9</v>
      </c>
      <c r="D25" s="57">
        <v>0</v>
      </c>
      <c r="E25" s="10">
        <v>3955710</v>
      </c>
      <c r="F25" s="10">
        <v>0</v>
      </c>
      <c r="G25" s="10">
        <f t="shared" si="6"/>
        <v>0</v>
      </c>
      <c r="H25" s="10">
        <f t="shared" si="7"/>
        <v>3955710</v>
      </c>
      <c r="I25" s="10">
        <f t="shared" si="8"/>
        <v>100</v>
      </c>
      <c r="J25" s="4"/>
    </row>
    <row r="26" spans="1:10" x14ac:dyDescent="0.3">
      <c r="A26" s="4">
        <v>3.7</v>
      </c>
      <c r="B26" s="4" t="s">
        <v>55</v>
      </c>
      <c r="C26" s="57">
        <v>1</v>
      </c>
      <c r="D26" s="57">
        <v>0</v>
      </c>
      <c r="E26" s="10">
        <v>135820</v>
      </c>
      <c r="F26" s="10">
        <v>0</v>
      </c>
      <c r="G26" s="10">
        <f t="shared" si="6"/>
        <v>0</v>
      </c>
      <c r="H26" s="10">
        <f t="shared" si="7"/>
        <v>135820</v>
      </c>
      <c r="I26" s="10">
        <f t="shared" si="8"/>
        <v>100</v>
      </c>
      <c r="J26" s="4"/>
    </row>
    <row r="27" spans="1:10" s="52" customFormat="1" ht="17.100000000000001" customHeight="1" x14ac:dyDescent="0.3">
      <c r="A27" s="4">
        <v>3.8</v>
      </c>
      <c r="B27" s="4" t="s">
        <v>108</v>
      </c>
      <c r="C27" s="57">
        <v>2</v>
      </c>
      <c r="D27" s="57">
        <v>0</v>
      </c>
      <c r="E27" s="10">
        <v>536000</v>
      </c>
      <c r="F27" s="10">
        <v>0</v>
      </c>
      <c r="G27" s="10">
        <f t="shared" si="6"/>
        <v>0</v>
      </c>
      <c r="H27" s="10">
        <f t="shared" si="7"/>
        <v>536000</v>
      </c>
      <c r="I27" s="10">
        <f t="shared" si="8"/>
        <v>100</v>
      </c>
      <c r="J27" s="4"/>
    </row>
    <row r="28" spans="1:10" s="56" customFormat="1" ht="17.100000000000001" customHeight="1" x14ac:dyDescent="0.3">
      <c r="A28" s="4">
        <v>3.9</v>
      </c>
      <c r="B28" s="4" t="s">
        <v>107</v>
      </c>
      <c r="C28" s="57">
        <v>9</v>
      </c>
      <c r="D28" s="57">
        <v>0</v>
      </c>
      <c r="E28" s="10">
        <v>2604575</v>
      </c>
      <c r="F28" s="10">
        <v>0</v>
      </c>
      <c r="G28" s="10">
        <f t="shared" si="6"/>
        <v>0</v>
      </c>
      <c r="H28" s="10">
        <f t="shared" si="7"/>
        <v>2604575</v>
      </c>
      <c r="I28" s="10">
        <f t="shared" si="8"/>
        <v>100</v>
      </c>
      <c r="J28" s="4"/>
    </row>
    <row r="29" spans="1:10" ht="17.100000000000001" customHeight="1" x14ac:dyDescent="0.3">
      <c r="A29" s="65">
        <v>3.1</v>
      </c>
      <c r="B29" s="4" t="s">
        <v>36</v>
      </c>
      <c r="C29" s="57">
        <v>8</v>
      </c>
      <c r="D29" s="57">
        <v>0</v>
      </c>
      <c r="E29" s="10">
        <v>2762400</v>
      </c>
      <c r="F29" s="10">
        <v>0</v>
      </c>
      <c r="G29" s="10">
        <f t="shared" si="6"/>
        <v>0</v>
      </c>
      <c r="H29" s="10">
        <f t="shared" si="7"/>
        <v>2762400</v>
      </c>
      <c r="I29" s="10">
        <f t="shared" si="8"/>
        <v>100</v>
      </c>
      <c r="J29" s="4"/>
    </row>
    <row r="30" spans="1:10" ht="17.100000000000001" customHeight="1" x14ac:dyDescent="0.3">
      <c r="A30" s="4">
        <v>3.11</v>
      </c>
      <c r="B30" s="4" t="s">
        <v>109</v>
      </c>
      <c r="C30" s="57">
        <v>3</v>
      </c>
      <c r="D30" s="57">
        <v>0</v>
      </c>
      <c r="E30" s="10">
        <v>297580</v>
      </c>
      <c r="F30" s="10">
        <v>0</v>
      </c>
      <c r="G30" s="10">
        <f t="shared" si="6"/>
        <v>0</v>
      </c>
      <c r="H30" s="10">
        <f t="shared" si="7"/>
        <v>297580</v>
      </c>
      <c r="I30" s="10">
        <f t="shared" si="8"/>
        <v>100</v>
      </c>
      <c r="J30" s="4"/>
    </row>
    <row r="31" spans="1:10" s="52" customFormat="1" ht="17.100000000000001" customHeight="1" x14ac:dyDescent="0.3">
      <c r="A31" s="4">
        <v>3.12</v>
      </c>
      <c r="B31" s="4" t="s">
        <v>56</v>
      </c>
      <c r="C31" s="57">
        <v>3</v>
      </c>
      <c r="D31" s="57">
        <v>0</v>
      </c>
      <c r="E31" s="10">
        <v>298380</v>
      </c>
      <c r="F31" s="10">
        <v>0</v>
      </c>
      <c r="G31" s="10">
        <f t="shared" si="6"/>
        <v>0</v>
      </c>
      <c r="H31" s="10">
        <f t="shared" si="7"/>
        <v>298380</v>
      </c>
      <c r="I31" s="10">
        <f t="shared" si="8"/>
        <v>100</v>
      </c>
      <c r="J31" s="4"/>
    </row>
    <row r="32" spans="1:10" s="52" customFormat="1" ht="17.100000000000001" customHeight="1" x14ac:dyDescent="0.3">
      <c r="A32" s="4">
        <v>3.13</v>
      </c>
      <c r="B32" s="4" t="s">
        <v>105</v>
      </c>
      <c r="C32" s="57">
        <v>6</v>
      </c>
      <c r="D32" s="57">
        <v>0</v>
      </c>
      <c r="E32" s="10">
        <v>1727700</v>
      </c>
      <c r="F32" s="10">
        <v>0</v>
      </c>
      <c r="G32" s="10">
        <f t="shared" si="6"/>
        <v>0</v>
      </c>
      <c r="H32" s="10">
        <f t="shared" si="7"/>
        <v>1727700</v>
      </c>
      <c r="I32" s="10">
        <f t="shared" si="8"/>
        <v>100</v>
      </c>
      <c r="J32" s="4"/>
    </row>
    <row r="33" spans="1:12" s="52" customFormat="1" ht="16.5" customHeight="1" x14ac:dyDescent="0.3">
      <c r="A33" s="68">
        <v>4</v>
      </c>
      <c r="B33" s="67" t="s">
        <v>26</v>
      </c>
      <c r="C33" s="68">
        <f>SUM(C34:C39)</f>
        <v>17</v>
      </c>
      <c r="D33" s="68">
        <f t="shared" ref="D33:E33" si="9">SUM(D34:D39)</f>
        <v>2</v>
      </c>
      <c r="E33" s="69">
        <f t="shared" si="9"/>
        <v>7020995</v>
      </c>
      <c r="F33" s="69">
        <f>SUM(F34:F39)</f>
        <v>390298</v>
      </c>
      <c r="G33" s="69">
        <f t="shared" ref="G33:G64" si="10">F33*100/E33</f>
        <v>5.5590126470678305</v>
      </c>
      <c r="H33" s="69">
        <f t="shared" ref="H33:H64" si="11">E33-F33</f>
        <v>6630697</v>
      </c>
      <c r="I33" s="69">
        <f t="shared" ref="I33:I64" si="12">H33*100/E33</f>
        <v>94.440987352932169</v>
      </c>
      <c r="J33" s="67"/>
    </row>
    <row r="34" spans="1:12" s="52" customFormat="1" ht="17.100000000000001" customHeight="1" x14ac:dyDescent="0.3">
      <c r="A34" s="4">
        <v>4.0999999999999996</v>
      </c>
      <c r="B34" s="4" t="s">
        <v>35</v>
      </c>
      <c r="C34" s="57">
        <v>6</v>
      </c>
      <c r="D34" s="57">
        <v>2</v>
      </c>
      <c r="E34" s="10">
        <v>3740605</v>
      </c>
      <c r="F34" s="10">
        <f>198649+181090+10559</f>
        <v>390298</v>
      </c>
      <c r="G34" s="10">
        <f t="shared" si="10"/>
        <v>10.434087533968436</v>
      </c>
      <c r="H34" s="10">
        <f t="shared" si="11"/>
        <v>3350307</v>
      </c>
      <c r="I34" s="10">
        <f t="shared" si="12"/>
        <v>89.565912466031563</v>
      </c>
      <c r="J34" s="4"/>
    </row>
    <row r="35" spans="1:12" s="52" customFormat="1" ht="17.100000000000001" customHeight="1" x14ac:dyDescent="0.3">
      <c r="A35" s="4">
        <v>4.2</v>
      </c>
      <c r="B35" s="4" t="s">
        <v>41</v>
      </c>
      <c r="C35" s="57">
        <v>1</v>
      </c>
      <c r="D35" s="57">
        <v>0</v>
      </c>
      <c r="E35" s="10">
        <v>50000</v>
      </c>
      <c r="F35" s="10">
        <v>0</v>
      </c>
      <c r="G35" s="10">
        <f t="shared" si="10"/>
        <v>0</v>
      </c>
      <c r="H35" s="10">
        <f t="shared" si="11"/>
        <v>50000</v>
      </c>
      <c r="I35" s="10">
        <f t="shared" si="12"/>
        <v>100</v>
      </c>
      <c r="J35" s="4"/>
    </row>
    <row r="36" spans="1:12" s="52" customFormat="1" ht="17.100000000000001" customHeight="1" x14ac:dyDescent="0.3">
      <c r="A36" s="4">
        <v>4.3</v>
      </c>
      <c r="B36" s="4" t="s">
        <v>138</v>
      </c>
      <c r="C36" s="57">
        <v>2</v>
      </c>
      <c r="D36" s="57">
        <v>0</v>
      </c>
      <c r="E36" s="10">
        <v>1032000</v>
      </c>
      <c r="F36" s="10">
        <v>0</v>
      </c>
      <c r="G36" s="10">
        <f t="shared" si="10"/>
        <v>0</v>
      </c>
      <c r="H36" s="10">
        <f t="shared" si="11"/>
        <v>1032000</v>
      </c>
      <c r="I36" s="10">
        <f t="shared" si="12"/>
        <v>100</v>
      </c>
      <c r="J36" s="4"/>
    </row>
    <row r="37" spans="1:12" s="52" customFormat="1" ht="17.100000000000001" customHeight="1" x14ac:dyDescent="0.3">
      <c r="A37" s="4">
        <v>4.4000000000000004</v>
      </c>
      <c r="B37" s="4" t="s">
        <v>100</v>
      </c>
      <c r="C37" s="57">
        <v>2</v>
      </c>
      <c r="D37" s="57">
        <v>0</v>
      </c>
      <c r="E37" s="10">
        <v>60000</v>
      </c>
      <c r="F37" s="10">
        <v>0</v>
      </c>
      <c r="G37" s="10">
        <f t="shared" si="10"/>
        <v>0</v>
      </c>
      <c r="H37" s="10">
        <f t="shared" si="11"/>
        <v>60000</v>
      </c>
      <c r="I37" s="10">
        <f t="shared" si="12"/>
        <v>100</v>
      </c>
      <c r="J37" s="4"/>
    </row>
    <row r="38" spans="1:12" s="52" customFormat="1" ht="17.100000000000001" customHeight="1" x14ac:dyDescent="0.3">
      <c r="A38" s="4">
        <v>4.5</v>
      </c>
      <c r="B38" s="4" t="s">
        <v>40</v>
      </c>
      <c r="C38" s="57">
        <v>3</v>
      </c>
      <c r="D38" s="57">
        <v>0</v>
      </c>
      <c r="E38" s="10">
        <v>70000</v>
      </c>
      <c r="F38" s="10">
        <v>0</v>
      </c>
      <c r="G38" s="10">
        <f t="shared" si="10"/>
        <v>0</v>
      </c>
      <c r="H38" s="10">
        <f t="shared" si="11"/>
        <v>70000</v>
      </c>
      <c r="I38" s="10">
        <f t="shared" si="12"/>
        <v>100</v>
      </c>
      <c r="J38" s="4"/>
      <c r="K38" s="53"/>
      <c r="L38" s="53"/>
    </row>
    <row r="39" spans="1:12" s="52" customFormat="1" ht="17.100000000000001" customHeight="1" x14ac:dyDescent="0.3">
      <c r="A39" s="4">
        <v>4.5999999999999996</v>
      </c>
      <c r="B39" s="4" t="s">
        <v>99</v>
      </c>
      <c r="C39" s="57">
        <v>3</v>
      </c>
      <c r="D39" s="57">
        <v>0</v>
      </c>
      <c r="E39" s="10">
        <v>2068390</v>
      </c>
      <c r="F39" s="10">
        <v>0</v>
      </c>
      <c r="G39" s="10">
        <f t="shared" si="10"/>
        <v>0</v>
      </c>
      <c r="H39" s="10">
        <f t="shared" si="11"/>
        <v>2068390</v>
      </c>
      <c r="I39" s="10">
        <f t="shared" si="12"/>
        <v>100</v>
      </c>
      <c r="J39" s="4"/>
    </row>
    <row r="40" spans="1:12" s="52" customFormat="1" x14ac:dyDescent="0.3">
      <c r="A40" s="68">
        <v>5</v>
      </c>
      <c r="B40" s="67" t="s">
        <v>22</v>
      </c>
      <c r="C40" s="68">
        <f>SUM(C41:C53)</f>
        <v>77</v>
      </c>
      <c r="D40" s="68">
        <f t="shared" ref="D40:F40" si="13">SUM(D41:D53)</f>
        <v>3</v>
      </c>
      <c r="E40" s="69">
        <f t="shared" si="13"/>
        <v>5027118</v>
      </c>
      <c r="F40" s="69">
        <f t="shared" si="13"/>
        <v>267555.74</v>
      </c>
      <c r="G40" s="69">
        <f t="shared" si="10"/>
        <v>5.3222490500521369</v>
      </c>
      <c r="H40" s="69">
        <f t="shared" si="11"/>
        <v>4759562.26</v>
      </c>
      <c r="I40" s="69">
        <f t="shared" si="12"/>
        <v>94.677750949947864</v>
      </c>
      <c r="J40" s="67"/>
    </row>
    <row r="41" spans="1:12" s="52" customFormat="1" ht="17.100000000000001" customHeight="1" x14ac:dyDescent="0.3">
      <c r="A41" s="4">
        <v>5.0999999999999996</v>
      </c>
      <c r="B41" s="4" t="s">
        <v>35</v>
      </c>
      <c r="C41" s="57">
        <v>2</v>
      </c>
      <c r="D41" s="57">
        <v>1</v>
      </c>
      <c r="E41" s="10">
        <v>1165136</v>
      </c>
      <c r="F41" s="10">
        <f>150537.74+68680+4038</f>
        <v>223255.74</v>
      </c>
      <c r="G41" s="10">
        <f t="shared" si="10"/>
        <v>19.161345971629064</v>
      </c>
      <c r="H41" s="10">
        <f t="shared" si="11"/>
        <v>941880.26</v>
      </c>
      <c r="I41" s="10">
        <f t="shared" si="12"/>
        <v>80.838654028370939</v>
      </c>
      <c r="J41" s="4"/>
    </row>
    <row r="42" spans="1:12" s="52" customFormat="1" ht="17.100000000000001" customHeight="1" x14ac:dyDescent="0.3">
      <c r="A42" s="4">
        <v>5.2</v>
      </c>
      <c r="B42" s="4" t="s">
        <v>45</v>
      </c>
      <c r="C42" s="57">
        <v>9</v>
      </c>
      <c r="D42" s="57">
        <v>1</v>
      </c>
      <c r="E42" s="10">
        <v>411089</v>
      </c>
      <c r="F42" s="10">
        <v>40000</v>
      </c>
      <c r="G42" s="10">
        <f t="shared" si="10"/>
        <v>9.7302530595564463</v>
      </c>
      <c r="H42" s="10">
        <f t="shared" si="11"/>
        <v>371089</v>
      </c>
      <c r="I42" s="10">
        <f t="shared" si="12"/>
        <v>90.269746940443554</v>
      </c>
      <c r="J42" s="4"/>
    </row>
    <row r="43" spans="1:12" s="52" customFormat="1" ht="17.100000000000001" customHeight="1" x14ac:dyDescent="0.3">
      <c r="A43" s="4">
        <v>5.3</v>
      </c>
      <c r="B43" s="4" t="s">
        <v>47</v>
      </c>
      <c r="C43" s="57">
        <v>4</v>
      </c>
      <c r="D43" s="57">
        <v>1</v>
      </c>
      <c r="E43" s="10">
        <v>140591</v>
      </c>
      <c r="F43" s="10">
        <v>4300</v>
      </c>
      <c r="G43" s="10">
        <f t="shared" si="10"/>
        <v>3.0585172592840224</v>
      </c>
      <c r="H43" s="10">
        <f t="shared" si="11"/>
        <v>136291</v>
      </c>
      <c r="I43" s="10">
        <f t="shared" si="12"/>
        <v>96.941482740715983</v>
      </c>
      <c r="J43" s="4"/>
    </row>
    <row r="44" spans="1:12" s="52" customFormat="1" ht="17.100000000000001" customHeight="1" x14ac:dyDescent="0.3">
      <c r="A44" s="4">
        <v>5.4</v>
      </c>
      <c r="B44" s="4" t="s">
        <v>49</v>
      </c>
      <c r="C44" s="57">
        <v>3</v>
      </c>
      <c r="D44" s="57">
        <v>0</v>
      </c>
      <c r="E44" s="10">
        <v>460000</v>
      </c>
      <c r="F44" s="10">
        <v>0</v>
      </c>
      <c r="G44" s="10">
        <f t="shared" si="10"/>
        <v>0</v>
      </c>
      <c r="H44" s="10">
        <f t="shared" si="11"/>
        <v>460000</v>
      </c>
      <c r="I44" s="10">
        <f t="shared" si="12"/>
        <v>100</v>
      </c>
      <c r="J44" s="4"/>
    </row>
    <row r="45" spans="1:12" s="52" customFormat="1" ht="17.100000000000001" customHeight="1" x14ac:dyDescent="0.3">
      <c r="A45" s="4">
        <v>5.5</v>
      </c>
      <c r="B45" s="4" t="s">
        <v>44</v>
      </c>
      <c r="C45" s="57">
        <v>8</v>
      </c>
      <c r="D45" s="57">
        <v>0</v>
      </c>
      <c r="E45" s="10">
        <v>730235</v>
      </c>
      <c r="F45" s="10">
        <v>0</v>
      </c>
      <c r="G45" s="10">
        <f t="shared" si="10"/>
        <v>0</v>
      </c>
      <c r="H45" s="10">
        <f t="shared" si="11"/>
        <v>730235</v>
      </c>
      <c r="I45" s="10">
        <f t="shared" si="12"/>
        <v>100</v>
      </c>
      <c r="J45" s="4"/>
    </row>
    <row r="46" spans="1:12" s="52" customFormat="1" ht="17.100000000000001" customHeight="1" x14ac:dyDescent="0.3">
      <c r="A46" s="4">
        <v>5.6</v>
      </c>
      <c r="B46" s="4" t="s">
        <v>46</v>
      </c>
      <c r="C46" s="57">
        <v>13</v>
      </c>
      <c r="D46" s="57">
        <v>0</v>
      </c>
      <c r="E46" s="10">
        <v>717900</v>
      </c>
      <c r="F46" s="10">
        <v>0</v>
      </c>
      <c r="G46" s="10">
        <f t="shared" si="10"/>
        <v>0</v>
      </c>
      <c r="H46" s="10">
        <f t="shared" si="11"/>
        <v>717900</v>
      </c>
      <c r="I46" s="10">
        <f t="shared" si="12"/>
        <v>100</v>
      </c>
      <c r="J46" s="4"/>
    </row>
    <row r="47" spans="1:12" ht="17.100000000000001" customHeight="1" x14ac:dyDescent="0.3">
      <c r="A47" s="4">
        <v>5.7</v>
      </c>
      <c r="B47" s="4" t="s">
        <v>48</v>
      </c>
      <c r="C47" s="57">
        <v>7</v>
      </c>
      <c r="D47" s="57">
        <v>0</v>
      </c>
      <c r="E47" s="10">
        <v>206050</v>
      </c>
      <c r="F47" s="10">
        <v>0</v>
      </c>
      <c r="G47" s="10">
        <f t="shared" si="10"/>
        <v>0</v>
      </c>
      <c r="H47" s="10">
        <f t="shared" si="11"/>
        <v>206050</v>
      </c>
      <c r="I47" s="10">
        <f t="shared" si="12"/>
        <v>100</v>
      </c>
      <c r="J47" s="4"/>
    </row>
    <row r="48" spans="1:12" s="52" customFormat="1" ht="17.100000000000001" customHeight="1" x14ac:dyDescent="0.3">
      <c r="A48" s="4">
        <v>5.8</v>
      </c>
      <c r="B48" s="4" t="s">
        <v>50</v>
      </c>
      <c r="C48" s="57">
        <v>3</v>
      </c>
      <c r="D48" s="57">
        <v>0</v>
      </c>
      <c r="E48" s="10">
        <v>58868</v>
      </c>
      <c r="F48" s="10">
        <v>0</v>
      </c>
      <c r="G48" s="10">
        <f t="shared" si="10"/>
        <v>0</v>
      </c>
      <c r="H48" s="10">
        <f t="shared" si="11"/>
        <v>58868</v>
      </c>
      <c r="I48" s="10">
        <f t="shared" si="12"/>
        <v>100</v>
      </c>
      <c r="J48" s="4"/>
    </row>
    <row r="49" spans="1:10" ht="17.100000000000001" customHeight="1" x14ac:dyDescent="0.3">
      <c r="A49" s="4">
        <v>5.9</v>
      </c>
      <c r="B49" s="4" t="s">
        <v>43</v>
      </c>
      <c r="C49" s="57">
        <v>6</v>
      </c>
      <c r="D49" s="57">
        <v>0</v>
      </c>
      <c r="E49" s="10">
        <v>284500</v>
      </c>
      <c r="F49" s="10">
        <v>0</v>
      </c>
      <c r="G49" s="10">
        <f t="shared" si="10"/>
        <v>0</v>
      </c>
      <c r="H49" s="10">
        <f t="shared" si="11"/>
        <v>284500</v>
      </c>
      <c r="I49" s="10">
        <f t="shared" si="12"/>
        <v>100</v>
      </c>
      <c r="J49" s="4"/>
    </row>
    <row r="50" spans="1:10" ht="17.100000000000001" customHeight="1" x14ac:dyDescent="0.3">
      <c r="A50" s="65">
        <v>5.0999999999999996</v>
      </c>
      <c r="B50" s="4" t="s">
        <v>51</v>
      </c>
      <c r="C50" s="57">
        <v>3</v>
      </c>
      <c r="D50" s="57">
        <v>0</v>
      </c>
      <c r="E50" s="10">
        <v>191200</v>
      </c>
      <c r="F50" s="10">
        <v>0</v>
      </c>
      <c r="G50" s="10">
        <f t="shared" si="10"/>
        <v>0</v>
      </c>
      <c r="H50" s="10">
        <f t="shared" si="11"/>
        <v>191200</v>
      </c>
      <c r="I50" s="10">
        <f t="shared" si="12"/>
        <v>100</v>
      </c>
      <c r="J50" s="4"/>
    </row>
    <row r="51" spans="1:10" ht="17.100000000000001" customHeight="1" x14ac:dyDescent="0.3">
      <c r="A51" s="4">
        <v>5.1100000000000003</v>
      </c>
      <c r="B51" s="4" t="s">
        <v>52</v>
      </c>
      <c r="C51" s="57">
        <v>4</v>
      </c>
      <c r="D51" s="57">
        <v>0</v>
      </c>
      <c r="E51" s="10">
        <v>197143</v>
      </c>
      <c r="F51" s="10">
        <v>0</v>
      </c>
      <c r="G51" s="10">
        <f t="shared" si="10"/>
        <v>0</v>
      </c>
      <c r="H51" s="10">
        <f t="shared" si="11"/>
        <v>197143</v>
      </c>
      <c r="I51" s="10">
        <f t="shared" si="12"/>
        <v>100</v>
      </c>
      <c r="J51" s="4"/>
    </row>
    <row r="52" spans="1:10" s="52" customFormat="1" x14ac:dyDescent="0.3">
      <c r="A52" s="4">
        <v>5.12</v>
      </c>
      <c r="B52" s="4" t="s">
        <v>42</v>
      </c>
      <c r="C52" s="57">
        <v>6</v>
      </c>
      <c r="D52" s="57">
        <v>0</v>
      </c>
      <c r="E52" s="10">
        <v>155216</v>
      </c>
      <c r="F52" s="10">
        <v>0</v>
      </c>
      <c r="G52" s="10">
        <f t="shared" si="10"/>
        <v>0</v>
      </c>
      <c r="H52" s="10">
        <f t="shared" si="11"/>
        <v>155216</v>
      </c>
      <c r="I52" s="10">
        <f t="shared" si="12"/>
        <v>100</v>
      </c>
      <c r="J52" s="4"/>
    </row>
    <row r="53" spans="1:10" x14ac:dyDescent="0.3">
      <c r="A53" s="4">
        <v>5.13</v>
      </c>
      <c r="B53" s="4" t="s">
        <v>102</v>
      </c>
      <c r="C53" s="57">
        <v>9</v>
      </c>
      <c r="D53" s="57">
        <v>0</v>
      </c>
      <c r="E53" s="10">
        <v>309190</v>
      </c>
      <c r="F53" s="10">
        <v>0</v>
      </c>
      <c r="G53" s="10">
        <f t="shared" si="10"/>
        <v>0</v>
      </c>
      <c r="H53" s="10">
        <f t="shared" si="11"/>
        <v>309190</v>
      </c>
      <c r="I53" s="10">
        <f t="shared" si="12"/>
        <v>100</v>
      </c>
      <c r="J53" s="4"/>
    </row>
    <row r="54" spans="1:10" s="52" customFormat="1" x14ac:dyDescent="0.3">
      <c r="A54" s="68">
        <v>6</v>
      </c>
      <c r="B54" s="67" t="s">
        <v>19</v>
      </c>
      <c r="C54" s="68">
        <f>SUM(C55:C64)</f>
        <v>14</v>
      </c>
      <c r="D54" s="68">
        <f t="shared" ref="D54:E54" si="14">SUM(D55:D64)</f>
        <v>4</v>
      </c>
      <c r="E54" s="69">
        <f t="shared" si="14"/>
        <v>2889671</v>
      </c>
      <c r="F54" s="69">
        <f>SUM(F55:F64)</f>
        <v>144807</v>
      </c>
      <c r="G54" s="69">
        <f t="shared" si="10"/>
        <v>5.0111933157788551</v>
      </c>
      <c r="H54" s="69">
        <f t="shared" si="11"/>
        <v>2744864</v>
      </c>
      <c r="I54" s="69">
        <f t="shared" si="12"/>
        <v>94.988806684221146</v>
      </c>
      <c r="J54" s="67"/>
    </row>
    <row r="55" spans="1:10" s="52" customFormat="1" ht="17.100000000000001" customHeight="1" x14ac:dyDescent="0.3">
      <c r="A55" s="4">
        <v>6.1</v>
      </c>
      <c r="B55" s="4" t="s">
        <v>140</v>
      </c>
      <c r="C55" s="57">
        <v>1</v>
      </c>
      <c r="D55" s="57">
        <v>1</v>
      </c>
      <c r="E55" s="10">
        <v>304495</v>
      </c>
      <c r="F55" s="10">
        <v>59255</v>
      </c>
      <c r="G55" s="10">
        <f t="shared" si="10"/>
        <v>19.460089656644609</v>
      </c>
      <c r="H55" s="10">
        <f t="shared" si="11"/>
        <v>245240</v>
      </c>
      <c r="I55" s="10">
        <f t="shared" si="12"/>
        <v>80.539910343355388</v>
      </c>
      <c r="J55" s="4"/>
    </row>
    <row r="56" spans="1:10" ht="17.100000000000001" customHeight="1" x14ac:dyDescent="0.3">
      <c r="A56" s="4">
        <v>6.2</v>
      </c>
      <c r="B56" s="4" t="s">
        <v>83</v>
      </c>
      <c r="C56" s="57">
        <v>1</v>
      </c>
      <c r="D56" s="57">
        <v>1</v>
      </c>
      <c r="E56" s="10">
        <v>192777</v>
      </c>
      <c r="F56" s="10">
        <v>23342</v>
      </c>
      <c r="G56" s="10">
        <f t="shared" si="10"/>
        <v>12.108290926822184</v>
      </c>
      <c r="H56" s="10">
        <f t="shared" si="11"/>
        <v>169435</v>
      </c>
      <c r="I56" s="10">
        <f t="shared" si="12"/>
        <v>87.891709073177822</v>
      </c>
      <c r="J56" s="4"/>
    </row>
    <row r="57" spans="1:10" s="52" customFormat="1" ht="17.100000000000001" customHeight="1" x14ac:dyDescent="0.3">
      <c r="A57" s="4">
        <v>6.3</v>
      </c>
      <c r="B57" s="4" t="s">
        <v>141</v>
      </c>
      <c r="C57" s="57">
        <v>1</v>
      </c>
      <c r="D57" s="57">
        <v>1</v>
      </c>
      <c r="E57" s="10">
        <v>121293</v>
      </c>
      <c r="F57" s="10">
        <v>9848</v>
      </c>
      <c r="G57" s="10">
        <f t="shared" si="10"/>
        <v>8.1191824754932274</v>
      </c>
      <c r="H57" s="10">
        <f t="shared" si="11"/>
        <v>111445</v>
      </c>
      <c r="I57" s="10">
        <f t="shared" si="12"/>
        <v>91.880817524506767</v>
      </c>
      <c r="J57" s="4"/>
    </row>
    <row r="58" spans="1:10" x14ac:dyDescent="0.3">
      <c r="A58" s="4">
        <v>6.4</v>
      </c>
      <c r="B58" s="4" t="s">
        <v>35</v>
      </c>
      <c r="C58" s="57">
        <v>5</v>
      </c>
      <c r="D58" s="57">
        <v>1</v>
      </c>
      <c r="E58" s="10">
        <v>1276712</v>
      </c>
      <c r="F58" s="10">
        <f>26181+24720+1461</f>
        <v>52362</v>
      </c>
      <c r="G58" s="10">
        <f t="shared" si="10"/>
        <v>4.1013165067767829</v>
      </c>
      <c r="H58" s="10">
        <f t="shared" si="11"/>
        <v>1224350</v>
      </c>
      <c r="I58" s="10">
        <f t="shared" si="12"/>
        <v>95.898683493223217</v>
      </c>
      <c r="J58" s="4"/>
    </row>
    <row r="59" spans="1:10" x14ac:dyDescent="0.3">
      <c r="A59" s="4">
        <v>6.5</v>
      </c>
      <c r="B59" s="4" t="s">
        <v>81</v>
      </c>
      <c r="C59" s="57">
        <v>1</v>
      </c>
      <c r="D59" s="57">
        <v>0</v>
      </c>
      <c r="E59" s="10">
        <v>94536</v>
      </c>
      <c r="F59" s="10">
        <v>0</v>
      </c>
      <c r="G59" s="10">
        <f t="shared" si="10"/>
        <v>0</v>
      </c>
      <c r="H59" s="10">
        <f t="shared" si="11"/>
        <v>94536</v>
      </c>
      <c r="I59" s="10">
        <f t="shared" si="12"/>
        <v>100</v>
      </c>
      <c r="J59" s="4"/>
    </row>
    <row r="60" spans="1:10" s="52" customFormat="1" ht="17.100000000000001" customHeight="1" x14ac:dyDescent="0.3">
      <c r="A60" s="4">
        <v>6.6</v>
      </c>
      <c r="B60" s="4" t="s">
        <v>139</v>
      </c>
      <c r="C60" s="57">
        <v>1</v>
      </c>
      <c r="D60" s="57">
        <v>0</v>
      </c>
      <c r="E60" s="10">
        <v>287183</v>
      </c>
      <c r="F60" s="10">
        <v>0</v>
      </c>
      <c r="G60" s="10">
        <f t="shared" si="10"/>
        <v>0</v>
      </c>
      <c r="H60" s="10">
        <f t="shared" si="11"/>
        <v>287183</v>
      </c>
      <c r="I60" s="10">
        <f t="shared" si="12"/>
        <v>100</v>
      </c>
      <c r="J60" s="4"/>
    </row>
    <row r="61" spans="1:10" ht="17.100000000000001" customHeight="1" x14ac:dyDescent="0.3">
      <c r="A61" s="4">
        <v>6.7</v>
      </c>
      <c r="B61" s="4" t="s">
        <v>113</v>
      </c>
      <c r="C61" s="57">
        <v>1</v>
      </c>
      <c r="D61" s="57">
        <v>0</v>
      </c>
      <c r="E61" s="10">
        <v>122686</v>
      </c>
      <c r="F61" s="10">
        <v>0</v>
      </c>
      <c r="G61" s="10">
        <f t="shared" si="10"/>
        <v>0</v>
      </c>
      <c r="H61" s="10">
        <f t="shared" si="11"/>
        <v>122686</v>
      </c>
      <c r="I61" s="10">
        <f t="shared" si="12"/>
        <v>100</v>
      </c>
      <c r="J61" s="4"/>
    </row>
    <row r="62" spans="1:10" ht="17.100000000000001" customHeight="1" x14ac:dyDescent="0.3">
      <c r="A62" s="4">
        <v>6.8</v>
      </c>
      <c r="B62" s="4" t="s">
        <v>51</v>
      </c>
      <c r="C62" s="57">
        <v>1</v>
      </c>
      <c r="D62" s="57">
        <v>0</v>
      </c>
      <c r="E62" s="10">
        <v>75000</v>
      </c>
      <c r="F62" s="10">
        <v>0</v>
      </c>
      <c r="G62" s="10">
        <f t="shared" si="10"/>
        <v>0</v>
      </c>
      <c r="H62" s="10">
        <f t="shared" si="11"/>
        <v>75000</v>
      </c>
      <c r="I62" s="10">
        <f t="shared" si="12"/>
        <v>100</v>
      </c>
      <c r="J62" s="4"/>
    </row>
    <row r="63" spans="1:10" s="52" customFormat="1" ht="17.100000000000001" customHeight="1" x14ac:dyDescent="0.3">
      <c r="A63" s="4">
        <v>6.9</v>
      </c>
      <c r="B63" s="4" t="s">
        <v>84</v>
      </c>
      <c r="C63" s="57">
        <v>1</v>
      </c>
      <c r="D63" s="57">
        <v>0</v>
      </c>
      <c r="E63" s="10">
        <v>231244</v>
      </c>
      <c r="F63" s="10">
        <v>0</v>
      </c>
      <c r="G63" s="10">
        <f t="shared" si="10"/>
        <v>0</v>
      </c>
      <c r="H63" s="10">
        <f t="shared" si="11"/>
        <v>231244</v>
      </c>
      <c r="I63" s="10">
        <f t="shared" si="12"/>
        <v>100</v>
      </c>
      <c r="J63" s="4"/>
    </row>
    <row r="64" spans="1:10" ht="17.100000000000001" customHeight="1" x14ac:dyDescent="0.3">
      <c r="A64" s="65">
        <v>6.1</v>
      </c>
      <c r="B64" s="4" t="s">
        <v>82</v>
      </c>
      <c r="C64" s="57">
        <v>1</v>
      </c>
      <c r="D64" s="57">
        <v>0</v>
      </c>
      <c r="E64" s="10">
        <v>183745</v>
      </c>
      <c r="F64" s="10">
        <v>0</v>
      </c>
      <c r="G64" s="10">
        <f t="shared" si="10"/>
        <v>0</v>
      </c>
      <c r="H64" s="10">
        <f t="shared" si="11"/>
        <v>183745</v>
      </c>
      <c r="I64" s="10">
        <f t="shared" si="12"/>
        <v>100</v>
      </c>
      <c r="J64" s="4"/>
    </row>
    <row r="65" spans="1:10" s="52" customFormat="1" ht="17.100000000000001" customHeight="1" x14ac:dyDescent="0.3">
      <c r="A65" s="68">
        <v>7</v>
      </c>
      <c r="B65" s="67" t="s">
        <v>24</v>
      </c>
      <c r="C65" s="68">
        <f>SUM(C66:C77)</f>
        <v>35</v>
      </c>
      <c r="D65" s="68">
        <f t="shared" ref="D65:E65" si="15">SUM(D66:D77)</f>
        <v>3</v>
      </c>
      <c r="E65" s="69">
        <f t="shared" si="15"/>
        <v>5176278</v>
      </c>
      <c r="F65" s="69">
        <f>SUM(F66:F77)</f>
        <v>257881.84</v>
      </c>
      <c r="G65" s="69">
        <f t="shared" ref="G65:G96" si="16">F65*100/E65</f>
        <v>4.9819936255355683</v>
      </c>
      <c r="H65" s="69">
        <f t="shared" ref="H65:H96" si="17">E65-F65</f>
        <v>4918396.16</v>
      </c>
      <c r="I65" s="69">
        <f t="shared" ref="I65:I96" si="18">H65*100/E65</f>
        <v>95.018006374464434</v>
      </c>
      <c r="J65" s="67"/>
    </row>
    <row r="66" spans="1:10" s="52" customFormat="1" ht="17.100000000000001" customHeight="1" x14ac:dyDescent="0.3">
      <c r="A66" s="4">
        <v>7.1</v>
      </c>
      <c r="B66" s="4" t="s">
        <v>87</v>
      </c>
      <c r="C66" s="57">
        <v>1</v>
      </c>
      <c r="D66" s="57">
        <v>1</v>
      </c>
      <c r="E66" s="10">
        <v>662663</v>
      </c>
      <c r="F66" s="10">
        <f>44260.84+40240+2389</f>
        <v>86889.84</v>
      </c>
      <c r="G66" s="10">
        <f t="shared" si="16"/>
        <v>13.112221445893312</v>
      </c>
      <c r="H66" s="10">
        <f t="shared" si="17"/>
        <v>575773.16</v>
      </c>
      <c r="I66" s="10">
        <f t="shared" si="18"/>
        <v>86.887778554106688</v>
      </c>
      <c r="J66" s="4"/>
    </row>
    <row r="67" spans="1:10" ht="17.100000000000001" customHeight="1" x14ac:dyDescent="0.3">
      <c r="A67" s="4">
        <v>7.2</v>
      </c>
      <c r="B67" s="4" t="s">
        <v>101</v>
      </c>
      <c r="C67" s="57">
        <v>1</v>
      </c>
      <c r="D67" s="57">
        <v>1</v>
      </c>
      <c r="E67" s="10">
        <v>808768</v>
      </c>
      <c r="F67" s="10">
        <f>26959+25460+1499</f>
        <v>53918</v>
      </c>
      <c r="G67" s="10">
        <f t="shared" si="16"/>
        <v>6.6666831526469892</v>
      </c>
      <c r="H67" s="10">
        <f t="shared" si="17"/>
        <v>754850</v>
      </c>
      <c r="I67" s="10">
        <f t="shared" si="18"/>
        <v>93.333316847353018</v>
      </c>
      <c r="J67" s="4"/>
    </row>
    <row r="68" spans="1:10" ht="17.100000000000001" customHeight="1" x14ac:dyDescent="0.3">
      <c r="A68" s="4">
        <v>7.3</v>
      </c>
      <c r="B68" s="4" t="s">
        <v>35</v>
      </c>
      <c r="C68" s="57">
        <v>9</v>
      </c>
      <c r="D68" s="57">
        <v>1</v>
      </c>
      <c r="E68" s="10">
        <v>1203288</v>
      </c>
      <c r="F68" s="10">
        <f>35108+77490+4476</f>
        <v>117074</v>
      </c>
      <c r="G68" s="10">
        <f t="shared" si="16"/>
        <v>9.7295078152528731</v>
      </c>
      <c r="H68" s="10">
        <f t="shared" si="17"/>
        <v>1086214</v>
      </c>
      <c r="I68" s="10">
        <f t="shared" si="18"/>
        <v>90.270492184747127</v>
      </c>
      <c r="J68" s="4"/>
    </row>
    <row r="69" spans="1:10" s="52" customFormat="1" ht="17.100000000000001" customHeight="1" x14ac:dyDescent="0.3">
      <c r="A69" s="4">
        <v>7.4</v>
      </c>
      <c r="B69" s="4" t="s">
        <v>49</v>
      </c>
      <c r="C69" s="57">
        <v>1</v>
      </c>
      <c r="D69" s="57">
        <v>0</v>
      </c>
      <c r="E69" s="10">
        <v>80000</v>
      </c>
      <c r="F69" s="10">
        <v>0</v>
      </c>
      <c r="G69" s="10">
        <f t="shared" si="16"/>
        <v>0</v>
      </c>
      <c r="H69" s="10">
        <f t="shared" si="17"/>
        <v>80000</v>
      </c>
      <c r="I69" s="10">
        <f t="shared" si="18"/>
        <v>100</v>
      </c>
      <c r="J69" s="4"/>
    </row>
    <row r="70" spans="1:10" ht="17.100000000000001" customHeight="1" x14ac:dyDescent="0.3">
      <c r="A70" s="4">
        <v>7.5</v>
      </c>
      <c r="B70" s="4" t="s">
        <v>90</v>
      </c>
      <c r="C70" s="57">
        <v>1</v>
      </c>
      <c r="D70" s="57">
        <v>0</v>
      </c>
      <c r="E70" s="10">
        <v>145557</v>
      </c>
      <c r="F70" s="10">
        <v>0</v>
      </c>
      <c r="G70" s="10">
        <f t="shared" si="16"/>
        <v>0</v>
      </c>
      <c r="H70" s="10">
        <f t="shared" si="17"/>
        <v>145557</v>
      </c>
      <c r="I70" s="10">
        <f t="shared" si="18"/>
        <v>100</v>
      </c>
      <c r="J70" s="4"/>
    </row>
    <row r="71" spans="1:10" ht="17.100000000000001" customHeight="1" x14ac:dyDescent="0.3">
      <c r="A71" s="4">
        <v>7.6</v>
      </c>
      <c r="B71" s="4" t="s">
        <v>91</v>
      </c>
      <c r="C71" s="57">
        <v>7</v>
      </c>
      <c r="D71" s="57">
        <v>0</v>
      </c>
      <c r="E71" s="10">
        <v>193186</v>
      </c>
      <c r="F71" s="10">
        <v>0</v>
      </c>
      <c r="G71" s="10">
        <f t="shared" si="16"/>
        <v>0</v>
      </c>
      <c r="H71" s="10">
        <f t="shared" si="17"/>
        <v>193186</v>
      </c>
      <c r="I71" s="10">
        <f t="shared" si="18"/>
        <v>100</v>
      </c>
      <c r="J71" s="4"/>
    </row>
    <row r="72" spans="1:10" s="52" customFormat="1" ht="17.100000000000001" customHeight="1" x14ac:dyDescent="0.3">
      <c r="A72" s="4">
        <v>7.78</v>
      </c>
      <c r="B72" s="4" t="s">
        <v>88</v>
      </c>
      <c r="C72" s="57">
        <v>1</v>
      </c>
      <c r="D72" s="57">
        <v>0</v>
      </c>
      <c r="E72" s="10">
        <v>360074</v>
      </c>
      <c r="F72" s="10">
        <v>0</v>
      </c>
      <c r="G72" s="10">
        <f t="shared" si="16"/>
        <v>0</v>
      </c>
      <c r="H72" s="10">
        <f t="shared" si="17"/>
        <v>360074</v>
      </c>
      <c r="I72" s="10">
        <f t="shared" si="18"/>
        <v>100</v>
      </c>
      <c r="J72" s="4"/>
    </row>
    <row r="73" spans="1:10" s="52" customFormat="1" ht="17.100000000000001" customHeight="1" x14ac:dyDescent="0.3">
      <c r="A73" s="4">
        <v>7.8</v>
      </c>
      <c r="B73" s="4" t="s">
        <v>86</v>
      </c>
      <c r="C73" s="57">
        <v>3</v>
      </c>
      <c r="D73" s="57">
        <v>0</v>
      </c>
      <c r="E73" s="10">
        <v>186633</v>
      </c>
      <c r="F73" s="10">
        <v>0</v>
      </c>
      <c r="G73" s="10">
        <f t="shared" si="16"/>
        <v>0</v>
      </c>
      <c r="H73" s="10">
        <f t="shared" si="17"/>
        <v>186633</v>
      </c>
      <c r="I73" s="10">
        <f t="shared" si="18"/>
        <v>100</v>
      </c>
      <c r="J73" s="4"/>
    </row>
    <row r="74" spans="1:10" s="52" customFormat="1" ht="17.100000000000001" customHeight="1" x14ac:dyDescent="0.3">
      <c r="A74" s="4">
        <v>7.9</v>
      </c>
      <c r="B74" s="4" t="s">
        <v>67</v>
      </c>
      <c r="C74" s="57">
        <v>4</v>
      </c>
      <c r="D74" s="57">
        <v>0</v>
      </c>
      <c r="E74" s="10">
        <v>145134</v>
      </c>
      <c r="F74" s="10">
        <v>0</v>
      </c>
      <c r="G74" s="10">
        <f t="shared" si="16"/>
        <v>0</v>
      </c>
      <c r="H74" s="10">
        <f t="shared" si="17"/>
        <v>145134</v>
      </c>
      <c r="I74" s="10">
        <f t="shared" si="18"/>
        <v>100</v>
      </c>
      <c r="J74" s="4"/>
    </row>
    <row r="75" spans="1:10" ht="17.100000000000001" customHeight="1" x14ac:dyDescent="0.3">
      <c r="A75" s="65">
        <v>7.1</v>
      </c>
      <c r="B75" s="4" t="s">
        <v>51</v>
      </c>
      <c r="C75" s="57">
        <v>1</v>
      </c>
      <c r="D75" s="57">
        <v>0</v>
      </c>
      <c r="E75" s="10">
        <v>110000</v>
      </c>
      <c r="F75" s="10">
        <v>0</v>
      </c>
      <c r="G75" s="10">
        <f t="shared" si="16"/>
        <v>0</v>
      </c>
      <c r="H75" s="10">
        <f t="shared" si="17"/>
        <v>110000</v>
      </c>
      <c r="I75" s="10">
        <f t="shared" si="18"/>
        <v>100</v>
      </c>
      <c r="J75" s="4"/>
    </row>
    <row r="76" spans="1:10" ht="17.100000000000001" customHeight="1" x14ac:dyDescent="0.3">
      <c r="A76" s="4">
        <v>7.11</v>
      </c>
      <c r="B76" s="4" t="s">
        <v>85</v>
      </c>
      <c r="C76" s="57">
        <v>5</v>
      </c>
      <c r="D76" s="57">
        <v>0</v>
      </c>
      <c r="E76" s="10">
        <v>450024</v>
      </c>
      <c r="F76" s="10">
        <v>0</v>
      </c>
      <c r="G76" s="10">
        <f t="shared" si="16"/>
        <v>0</v>
      </c>
      <c r="H76" s="10">
        <f t="shared" si="17"/>
        <v>450024</v>
      </c>
      <c r="I76" s="10">
        <f t="shared" si="18"/>
        <v>100</v>
      </c>
      <c r="J76" s="4"/>
    </row>
    <row r="77" spans="1:10" s="52" customFormat="1" ht="17.100000000000001" customHeight="1" x14ac:dyDescent="0.3">
      <c r="A77" s="4">
        <v>7.12</v>
      </c>
      <c r="B77" s="4" t="s">
        <v>89</v>
      </c>
      <c r="C77" s="57">
        <v>1</v>
      </c>
      <c r="D77" s="57">
        <v>0</v>
      </c>
      <c r="E77" s="10">
        <v>830951</v>
      </c>
      <c r="F77" s="10">
        <v>0</v>
      </c>
      <c r="G77" s="10">
        <f t="shared" si="16"/>
        <v>0</v>
      </c>
      <c r="H77" s="10">
        <f t="shared" si="17"/>
        <v>830951</v>
      </c>
      <c r="I77" s="10">
        <f t="shared" si="18"/>
        <v>100</v>
      </c>
      <c r="J77" s="4"/>
    </row>
    <row r="78" spans="1:10" s="52" customFormat="1" ht="17.100000000000001" customHeight="1" x14ac:dyDescent="0.3">
      <c r="A78" s="68">
        <v>8</v>
      </c>
      <c r="B78" s="67" t="s">
        <v>21</v>
      </c>
      <c r="C78" s="68">
        <v>57</v>
      </c>
      <c r="D78" s="68">
        <v>23</v>
      </c>
      <c r="E78" s="69">
        <v>26765760</v>
      </c>
      <c r="F78" s="69">
        <f>1179418.78+144820+8365</f>
        <v>1332603.78</v>
      </c>
      <c r="G78" s="69">
        <f t="shared" si="16"/>
        <v>4.9787630913525343</v>
      </c>
      <c r="H78" s="69">
        <f t="shared" si="17"/>
        <v>25433156.219999999</v>
      </c>
      <c r="I78" s="69">
        <f t="shared" si="18"/>
        <v>95.021236908647467</v>
      </c>
      <c r="J78" s="67"/>
    </row>
    <row r="79" spans="1:10" s="52" customFormat="1" ht="17.100000000000001" customHeight="1" x14ac:dyDescent="0.3">
      <c r="A79" s="4">
        <v>8.1</v>
      </c>
      <c r="B79" s="4" t="s">
        <v>124</v>
      </c>
      <c r="C79" s="57">
        <v>6</v>
      </c>
      <c r="D79" s="57">
        <v>2</v>
      </c>
      <c r="E79" s="10">
        <v>1191320</v>
      </c>
      <c r="F79" s="10">
        <v>133935</v>
      </c>
      <c r="G79" s="10">
        <f t="shared" si="16"/>
        <v>11.242571265487022</v>
      </c>
      <c r="H79" s="10">
        <f t="shared" si="17"/>
        <v>1057385</v>
      </c>
      <c r="I79" s="10">
        <f t="shared" si="18"/>
        <v>88.75742873451297</v>
      </c>
      <c r="J79" s="4"/>
    </row>
    <row r="80" spans="1:10" x14ac:dyDescent="0.3">
      <c r="A80" s="4">
        <v>8.1999999999999993</v>
      </c>
      <c r="B80" s="4" t="s">
        <v>69</v>
      </c>
      <c r="C80" s="57">
        <v>4</v>
      </c>
      <c r="D80" s="57">
        <v>2</v>
      </c>
      <c r="E80" s="10">
        <v>1721150</v>
      </c>
      <c r="F80" s="10">
        <v>154063.82</v>
      </c>
      <c r="G80" s="10">
        <f t="shared" si="16"/>
        <v>8.9512140138860641</v>
      </c>
      <c r="H80" s="10">
        <f t="shared" si="17"/>
        <v>1567086.18</v>
      </c>
      <c r="I80" s="10">
        <f t="shared" si="18"/>
        <v>91.048785986113941</v>
      </c>
      <c r="J80" s="4"/>
    </row>
    <row r="81" spans="1:10" x14ac:dyDescent="0.3">
      <c r="A81" s="4">
        <v>8.3000000000000007</v>
      </c>
      <c r="B81" s="4" t="s">
        <v>122</v>
      </c>
      <c r="C81" s="57">
        <v>4</v>
      </c>
      <c r="D81" s="57">
        <v>2</v>
      </c>
      <c r="E81" s="10">
        <v>3417650</v>
      </c>
      <c r="F81" s="10">
        <v>304151.7</v>
      </c>
      <c r="G81" s="10">
        <f t="shared" si="16"/>
        <v>8.8994396734598329</v>
      </c>
      <c r="H81" s="10">
        <f t="shared" si="17"/>
        <v>3113498.3</v>
      </c>
      <c r="I81" s="10">
        <f t="shared" si="18"/>
        <v>91.100560326540162</v>
      </c>
      <c r="J81" s="4"/>
    </row>
    <row r="82" spans="1:10" ht="17.100000000000001" customHeight="1" x14ac:dyDescent="0.3">
      <c r="A82" s="4">
        <v>8.4</v>
      </c>
      <c r="B82" s="4" t="s">
        <v>119</v>
      </c>
      <c r="C82" s="57">
        <v>4</v>
      </c>
      <c r="D82" s="57">
        <v>2</v>
      </c>
      <c r="E82" s="10">
        <v>887690</v>
      </c>
      <c r="F82" s="10">
        <v>61459.199999999997</v>
      </c>
      <c r="G82" s="10">
        <f t="shared" si="16"/>
        <v>6.9234980680192413</v>
      </c>
      <c r="H82" s="10">
        <f t="shared" si="17"/>
        <v>826230.8</v>
      </c>
      <c r="I82" s="10">
        <f t="shared" si="18"/>
        <v>93.076501931980758</v>
      </c>
      <c r="J82" s="4"/>
    </row>
    <row r="83" spans="1:10" ht="17.100000000000001" customHeight="1" x14ac:dyDescent="0.3">
      <c r="A83" s="4">
        <v>8.5</v>
      </c>
      <c r="B83" s="4" t="s">
        <v>129</v>
      </c>
      <c r="C83" s="57">
        <v>2</v>
      </c>
      <c r="D83" s="57">
        <v>1</v>
      </c>
      <c r="E83" s="10">
        <v>247660</v>
      </c>
      <c r="F83" s="10">
        <v>15124.66</v>
      </c>
      <c r="G83" s="10">
        <f t="shared" si="16"/>
        <v>6.1070257611241221</v>
      </c>
      <c r="H83" s="10">
        <f t="shared" si="17"/>
        <v>232535.34</v>
      </c>
      <c r="I83" s="10">
        <f t="shared" si="18"/>
        <v>93.89297423887588</v>
      </c>
      <c r="J83" s="4"/>
    </row>
    <row r="84" spans="1:10" s="52" customFormat="1" x14ac:dyDescent="0.3">
      <c r="A84" s="4">
        <v>8.6</v>
      </c>
      <c r="B84" s="4" t="s">
        <v>35</v>
      </c>
      <c r="C84" s="57">
        <v>6</v>
      </c>
      <c r="D84" s="57">
        <v>3</v>
      </c>
      <c r="E84" s="10">
        <v>2720410</v>
      </c>
      <c r="F84" s="10">
        <v>162009.48000000001</v>
      </c>
      <c r="G84" s="10">
        <f t="shared" si="16"/>
        <v>5.9553332034509507</v>
      </c>
      <c r="H84" s="10">
        <f t="shared" si="17"/>
        <v>2558400.52</v>
      </c>
      <c r="I84" s="10">
        <f t="shared" si="18"/>
        <v>94.044666796549052</v>
      </c>
      <c r="J84" s="4"/>
    </row>
    <row r="85" spans="1:10" s="52" customFormat="1" ht="17.100000000000001" customHeight="1" x14ac:dyDescent="0.3">
      <c r="A85" s="4">
        <v>8.6999999999999993</v>
      </c>
      <c r="B85" s="4" t="s">
        <v>125</v>
      </c>
      <c r="C85" s="57">
        <v>2</v>
      </c>
      <c r="D85" s="57">
        <v>1</v>
      </c>
      <c r="E85" s="10">
        <v>359020</v>
      </c>
      <c r="F85" s="10">
        <v>21383</v>
      </c>
      <c r="G85" s="10">
        <f t="shared" si="16"/>
        <v>5.9559356024733994</v>
      </c>
      <c r="H85" s="10">
        <f t="shared" si="17"/>
        <v>337637</v>
      </c>
      <c r="I85" s="10">
        <f t="shared" si="18"/>
        <v>94.044064397526597</v>
      </c>
      <c r="J85" s="4"/>
    </row>
    <row r="86" spans="1:10" x14ac:dyDescent="0.3">
      <c r="A86" s="4">
        <v>8.8000000000000007</v>
      </c>
      <c r="B86" s="4" t="s">
        <v>60</v>
      </c>
      <c r="C86" s="57">
        <v>3</v>
      </c>
      <c r="D86" s="57">
        <v>2</v>
      </c>
      <c r="E86" s="10">
        <v>1557300</v>
      </c>
      <c r="F86" s="10">
        <v>68972</v>
      </c>
      <c r="G86" s="10">
        <f t="shared" si="16"/>
        <v>4.4289475374044818</v>
      </c>
      <c r="H86" s="10">
        <f t="shared" si="17"/>
        <v>1488328</v>
      </c>
      <c r="I86" s="10">
        <f t="shared" si="18"/>
        <v>95.571052462595517</v>
      </c>
      <c r="J86" s="4"/>
    </row>
    <row r="87" spans="1:10" s="52" customFormat="1" ht="17.100000000000001" customHeight="1" x14ac:dyDescent="0.3">
      <c r="A87" s="4">
        <v>8.9</v>
      </c>
      <c r="B87" s="4" t="s">
        <v>120</v>
      </c>
      <c r="C87" s="57">
        <v>4</v>
      </c>
      <c r="D87" s="57">
        <v>2</v>
      </c>
      <c r="E87" s="10">
        <v>2970180</v>
      </c>
      <c r="F87" s="10">
        <v>125360.92</v>
      </c>
      <c r="G87" s="10">
        <f t="shared" si="16"/>
        <v>4.2206506003003188</v>
      </c>
      <c r="H87" s="10">
        <f t="shared" si="17"/>
        <v>2844819.08</v>
      </c>
      <c r="I87" s="10">
        <f t="shared" si="18"/>
        <v>95.779349399699683</v>
      </c>
      <c r="J87" s="4"/>
    </row>
    <row r="88" spans="1:10" x14ac:dyDescent="0.3">
      <c r="A88" s="65">
        <v>8.1</v>
      </c>
      <c r="B88" s="4" t="s">
        <v>121</v>
      </c>
      <c r="C88" s="57">
        <v>2</v>
      </c>
      <c r="D88" s="57">
        <v>1</v>
      </c>
      <c r="E88" s="10">
        <v>585800</v>
      </c>
      <c r="F88" s="10">
        <v>22000</v>
      </c>
      <c r="G88" s="10">
        <f t="shared" si="16"/>
        <v>3.7555479685899624</v>
      </c>
      <c r="H88" s="10">
        <f t="shared" si="17"/>
        <v>563800</v>
      </c>
      <c r="I88" s="10">
        <f t="shared" si="18"/>
        <v>96.244452031410034</v>
      </c>
      <c r="J88" s="4"/>
    </row>
    <row r="89" spans="1:10" ht="17.100000000000001" customHeight="1" x14ac:dyDescent="0.3">
      <c r="A89" s="4">
        <v>8.11</v>
      </c>
      <c r="B89" s="4" t="s">
        <v>126</v>
      </c>
      <c r="C89" s="57">
        <v>4</v>
      </c>
      <c r="D89" s="57">
        <v>2</v>
      </c>
      <c r="E89" s="10">
        <v>1558750</v>
      </c>
      <c r="F89" s="10">
        <v>50481</v>
      </c>
      <c r="G89" s="10">
        <f t="shared" si="16"/>
        <v>3.2385565356856456</v>
      </c>
      <c r="H89" s="10">
        <f t="shared" si="17"/>
        <v>1508269</v>
      </c>
      <c r="I89" s="10">
        <f t="shared" si="18"/>
        <v>96.761443464314354</v>
      </c>
      <c r="J89" s="4"/>
    </row>
    <row r="90" spans="1:10" ht="17.100000000000001" customHeight="1" x14ac:dyDescent="0.3">
      <c r="A90" s="4">
        <v>8.1199999999999992</v>
      </c>
      <c r="B90" s="4" t="s">
        <v>127</v>
      </c>
      <c r="C90" s="57">
        <v>3</v>
      </c>
      <c r="D90" s="57">
        <v>1</v>
      </c>
      <c r="E90" s="10">
        <v>1551500</v>
      </c>
      <c r="F90" s="10">
        <v>40000</v>
      </c>
      <c r="G90" s="10">
        <f t="shared" si="16"/>
        <v>2.5781501772478248</v>
      </c>
      <c r="H90" s="10">
        <f t="shared" si="17"/>
        <v>1511500</v>
      </c>
      <c r="I90" s="10">
        <f t="shared" si="18"/>
        <v>97.421849822752179</v>
      </c>
      <c r="J90" s="4"/>
    </row>
    <row r="91" spans="1:10" x14ac:dyDescent="0.3">
      <c r="A91" s="4">
        <v>8.1300000000000008</v>
      </c>
      <c r="B91" s="4" t="s">
        <v>123</v>
      </c>
      <c r="C91" s="57">
        <v>4</v>
      </c>
      <c r="D91" s="57">
        <v>1</v>
      </c>
      <c r="E91" s="10">
        <v>2793280</v>
      </c>
      <c r="F91" s="10">
        <v>10491</v>
      </c>
      <c r="G91" s="10">
        <f t="shared" si="16"/>
        <v>0.37557996334058885</v>
      </c>
      <c r="H91" s="10">
        <f t="shared" si="17"/>
        <v>2782789</v>
      </c>
      <c r="I91" s="10">
        <f t="shared" si="18"/>
        <v>99.624420036659416</v>
      </c>
      <c r="J91" s="4"/>
    </row>
    <row r="92" spans="1:10" ht="16.5" customHeight="1" x14ac:dyDescent="0.3">
      <c r="A92" s="4">
        <v>8.14</v>
      </c>
      <c r="B92" s="4" t="s">
        <v>118</v>
      </c>
      <c r="C92" s="57">
        <v>3</v>
      </c>
      <c r="D92" s="57">
        <v>1</v>
      </c>
      <c r="E92" s="10">
        <v>2923200</v>
      </c>
      <c r="F92" s="10">
        <v>9987</v>
      </c>
      <c r="G92" s="10">
        <f t="shared" si="16"/>
        <v>0.34164614121510672</v>
      </c>
      <c r="H92" s="10">
        <f t="shared" si="17"/>
        <v>2913213</v>
      </c>
      <c r="I92" s="10">
        <f t="shared" si="18"/>
        <v>99.658353858784892</v>
      </c>
      <c r="J92" s="4"/>
    </row>
    <row r="93" spans="1:10" x14ac:dyDescent="0.3">
      <c r="A93" s="4">
        <v>8.15</v>
      </c>
      <c r="B93" s="4" t="s">
        <v>128</v>
      </c>
      <c r="C93" s="57">
        <v>2</v>
      </c>
      <c r="D93" s="57">
        <v>0</v>
      </c>
      <c r="E93" s="10">
        <v>192850</v>
      </c>
      <c r="F93" s="10">
        <v>0</v>
      </c>
      <c r="G93" s="10">
        <f t="shared" si="16"/>
        <v>0</v>
      </c>
      <c r="H93" s="10">
        <f t="shared" si="17"/>
        <v>192850</v>
      </c>
      <c r="I93" s="10">
        <f t="shared" si="18"/>
        <v>100</v>
      </c>
      <c r="J93" s="4"/>
    </row>
    <row r="94" spans="1:10" s="52" customFormat="1" ht="17.100000000000001" customHeight="1" x14ac:dyDescent="0.3">
      <c r="A94" s="4">
        <v>8.16</v>
      </c>
      <c r="B94" s="4" t="s">
        <v>117</v>
      </c>
      <c r="C94" s="57">
        <v>4</v>
      </c>
      <c r="D94" s="57">
        <v>0</v>
      </c>
      <c r="E94" s="10">
        <v>2088000</v>
      </c>
      <c r="F94" s="10">
        <v>0</v>
      </c>
      <c r="G94" s="10">
        <f t="shared" si="16"/>
        <v>0</v>
      </c>
      <c r="H94" s="10">
        <f t="shared" si="17"/>
        <v>2088000</v>
      </c>
      <c r="I94" s="10">
        <f t="shared" si="18"/>
        <v>100</v>
      </c>
      <c r="J94" s="4"/>
    </row>
    <row r="95" spans="1:10" s="52" customFormat="1" ht="17.100000000000001" customHeight="1" x14ac:dyDescent="0.3">
      <c r="A95" s="68">
        <v>9</v>
      </c>
      <c r="B95" s="67" t="s">
        <v>25</v>
      </c>
      <c r="C95" s="68">
        <f>SUM(C96:C98)</f>
        <v>8</v>
      </c>
      <c r="D95" s="68">
        <f t="shared" ref="D95:E95" si="19">SUM(D96:D98)</f>
        <v>2</v>
      </c>
      <c r="E95" s="69">
        <f t="shared" si="19"/>
        <v>2720650</v>
      </c>
      <c r="F95" s="69">
        <f>SUM(F96:F98)</f>
        <v>134610.97999999998</v>
      </c>
      <c r="G95" s="69">
        <f t="shared" si="16"/>
        <v>4.9477507213349741</v>
      </c>
      <c r="H95" s="69">
        <f t="shared" si="17"/>
        <v>2586039.02</v>
      </c>
      <c r="I95" s="69">
        <f t="shared" si="18"/>
        <v>95.05224927866503</v>
      </c>
      <c r="J95" s="67"/>
    </row>
    <row r="96" spans="1:10" ht="17.100000000000001" customHeight="1" x14ac:dyDescent="0.3">
      <c r="A96" s="4">
        <v>9.1</v>
      </c>
      <c r="B96" s="4" t="s">
        <v>35</v>
      </c>
      <c r="C96" s="57">
        <v>4</v>
      </c>
      <c r="D96" s="57">
        <v>2</v>
      </c>
      <c r="E96" s="10">
        <v>2148850</v>
      </c>
      <c r="F96" s="10">
        <f>75002.98+56340+3268</f>
        <v>134610.97999999998</v>
      </c>
      <c r="G96" s="10">
        <f t="shared" si="16"/>
        <v>6.2643265002210473</v>
      </c>
      <c r="H96" s="10">
        <f t="shared" si="17"/>
        <v>2014239.02</v>
      </c>
      <c r="I96" s="10">
        <f t="shared" si="18"/>
        <v>93.735673499778954</v>
      </c>
      <c r="J96" s="4"/>
    </row>
    <row r="97" spans="1:10" s="52" customFormat="1" ht="17.100000000000001" customHeight="1" x14ac:dyDescent="0.3">
      <c r="A97" s="4">
        <v>9.1999999999999993</v>
      </c>
      <c r="B97" s="4" t="s">
        <v>111</v>
      </c>
      <c r="C97" s="57">
        <v>1</v>
      </c>
      <c r="D97" s="57">
        <v>0</v>
      </c>
      <c r="E97" s="10">
        <v>43500</v>
      </c>
      <c r="F97" s="10">
        <v>0</v>
      </c>
      <c r="G97" s="10">
        <f t="shared" ref="G97:G116" si="20">F97*100/E97</f>
        <v>0</v>
      </c>
      <c r="H97" s="10">
        <f t="shared" ref="H97:H116" si="21">E97-F97</f>
        <v>43500</v>
      </c>
      <c r="I97" s="10">
        <f t="shared" ref="I97:I116" si="22">H97*100/E97</f>
        <v>100</v>
      </c>
      <c r="J97" s="4"/>
    </row>
    <row r="98" spans="1:10" ht="17.100000000000001" customHeight="1" x14ac:dyDescent="0.3">
      <c r="A98" s="4">
        <v>9.3000000000000007</v>
      </c>
      <c r="B98" s="4" t="s">
        <v>110</v>
      </c>
      <c r="C98" s="57">
        <v>3</v>
      </c>
      <c r="D98" s="57">
        <v>0</v>
      </c>
      <c r="E98" s="10">
        <v>528300</v>
      </c>
      <c r="F98" s="10">
        <v>0</v>
      </c>
      <c r="G98" s="10">
        <f t="shared" si="20"/>
        <v>0</v>
      </c>
      <c r="H98" s="10">
        <f t="shared" si="21"/>
        <v>528300</v>
      </c>
      <c r="I98" s="10">
        <f t="shared" si="22"/>
        <v>100</v>
      </c>
      <c r="J98" s="4"/>
    </row>
    <row r="99" spans="1:10" s="52" customFormat="1" ht="17.100000000000001" customHeight="1" x14ac:dyDescent="0.3">
      <c r="A99" s="68">
        <v>10</v>
      </c>
      <c r="B99" s="67" t="s">
        <v>27</v>
      </c>
      <c r="C99" s="68">
        <v>16</v>
      </c>
      <c r="D99" s="68">
        <v>5</v>
      </c>
      <c r="E99" s="69">
        <v>8229014</v>
      </c>
      <c r="F99" s="69">
        <v>170919.53</v>
      </c>
      <c r="G99" s="69">
        <f t="shared" si="20"/>
        <v>2.0770353532027044</v>
      </c>
      <c r="H99" s="69">
        <f t="shared" si="21"/>
        <v>8058094.4699999997</v>
      </c>
      <c r="I99" s="69">
        <f t="shared" si="22"/>
        <v>97.922964646797297</v>
      </c>
      <c r="J99" s="67"/>
    </row>
    <row r="100" spans="1:10" s="52" customFormat="1" ht="17.100000000000001" customHeight="1" x14ac:dyDescent="0.3">
      <c r="A100" s="4">
        <v>10.1</v>
      </c>
      <c r="B100" s="4" t="s">
        <v>39</v>
      </c>
      <c r="C100" s="57">
        <v>4</v>
      </c>
      <c r="D100" s="57">
        <v>1</v>
      </c>
      <c r="E100" s="10">
        <v>692750</v>
      </c>
      <c r="F100" s="10">
        <v>87000</v>
      </c>
      <c r="G100" s="10">
        <f t="shared" si="20"/>
        <v>12.558643089137496</v>
      </c>
      <c r="H100" s="10">
        <f t="shared" si="21"/>
        <v>605750</v>
      </c>
      <c r="I100" s="10">
        <f t="shared" si="22"/>
        <v>87.44135691086251</v>
      </c>
      <c r="J100" s="4"/>
    </row>
    <row r="101" spans="1:10" s="52" customFormat="1" ht="17.100000000000001" customHeight="1" x14ac:dyDescent="0.3">
      <c r="A101" s="4">
        <v>10.199999999999999</v>
      </c>
      <c r="B101" s="4" t="s">
        <v>98</v>
      </c>
      <c r="C101" s="57">
        <v>2</v>
      </c>
      <c r="D101" s="57">
        <v>2</v>
      </c>
      <c r="E101" s="10">
        <v>1149874</v>
      </c>
      <c r="F101" s="10">
        <v>56358</v>
      </c>
      <c r="G101" s="10">
        <f t="shared" si="20"/>
        <v>4.9012326567954405</v>
      </c>
      <c r="H101" s="10">
        <f t="shared" si="21"/>
        <v>1093516</v>
      </c>
      <c r="I101" s="10">
        <f t="shared" si="22"/>
        <v>95.098767343204557</v>
      </c>
      <c r="J101" s="4"/>
    </row>
    <row r="102" spans="1:10" s="52" customFormat="1" ht="17.100000000000001" customHeight="1" x14ac:dyDescent="0.3">
      <c r="A102" s="4">
        <v>10.3</v>
      </c>
      <c r="B102" s="4" t="s">
        <v>35</v>
      </c>
      <c r="C102" s="57">
        <v>4</v>
      </c>
      <c r="D102" s="57">
        <v>2</v>
      </c>
      <c r="E102" s="10">
        <v>957290</v>
      </c>
      <c r="F102" s="10">
        <v>27561.53</v>
      </c>
      <c r="G102" s="10">
        <f t="shared" si="20"/>
        <v>2.879120224801262</v>
      </c>
      <c r="H102" s="10">
        <f t="shared" si="21"/>
        <v>929728.47</v>
      </c>
      <c r="I102" s="10">
        <f t="shared" si="22"/>
        <v>97.120879775198745</v>
      </c>
      <c r="J102" s="4"/>
    </row>
    <row r="103" spans="1:10" ht="17.100000000000001" customHeight="1" x14ac:dyDescent="0.3">
      <c r="A103" s="4">
        <v>10.4</v>
      </c>
      <c r="B103" s="4" t="s">
        <v>38</v>
      </c>
      <c r="C103" s="57">
        <v>6</v>
      </c>
      <c r="D103" s="57">
        <v>0</v>
      </c>
      <c r="E103" s="10">
        <v>5429100</v>
      </c>
      <c r="F103" s="10">
        <v>0</v>
      </c>
      <c r="G103" s="10">
        <f t="shared" si="20"/>
        <v>0</v>
      </c>
      <c r="H103" s="10">
        <f t="shared" si="21"/>
        <v>5429100</v>
      </c>
      <c r="I103" s="10">
        <f t="shared" si="22"/>
        <v>100</v>
      </c>
      <c r="J103" s="4"/>
    </row>
    <row r="104" spans="1:10" s="52" customFormat="1" ht="17.100000000000001" customHeight="1" x14ac:dyDescent="0.3">
      <c r="A104" s="68">
        <v>11</v>
      </c>
      <c r="B104" s="67" t="s">
        <v>20</v>
      </c>
      <c r="C104" s="68">
        <f>SUM(C105:C111)</f>
        <v>25</v>
      </c>
      <c r="D104" s="68">
        <f t="shared" ref="D104:F104" si="23">SUM(D105:D111)</f>
        <v>2</v>
      </c>
      <c r="E104" s="69">
        <f t="shared" si="23"/>
        <v>2869840</v>
      </c>
      <c r="F104" s="69">
        <f t="shared" si="23"/>
        <v>51205</v>
      </c>
      <c r="G104" s="69">
        <f t="shared" si="20"/>
        <v>1.784245811613191</v>
      </c>
      <c r="H104" s="69">
        <f t="shared" si="21"/>
        <v>2818635</v>
      </c>
      <c r="I104" s="69">
        <f t="shared" si="22"/>
        <v>98.215754188386811</v>
      </c>
      <c r="J104" s="67"/>
    </row>
    <row r="105" spans="1:10" s="52" customFormat="1" ht="17.100000000000001" customHeight="1" x14ac:dyDescent="0.3">
      <c r="A105" s="4">
        <v>11.1</v>
      </c>
      <c r="B105" s="4" t="s">
        <v>64</v>
      </c>
      <c r="C105" s="57">
        <v>5</v>
      </c>
      <c r="D105" s="57">
        <v>1</v>
      </c>
      <c r="E105" s="10">
        <v>224818</v>
      </c>
      <c r="F105" s="10">
        <v>19635</v>
      </c>
      <c r="G105" s="10">
        <f t="shared" si="20"/>
        <v>8.7337312848615323</v>
      </c>
      <c r="H105" s="10">
        <f t="shared" si="21"/>
        <v>205183</v>
      </c>
      <c r="I105" s="10">
        <f t="shared" si="22"/>
        <v>91.266268715138466</v>
      </c>
      <c r="J105" s="4"/>
    </row>
    <row r="106" spans="1:10" s="52" customFormat="1" ht="17.100000000000001" customHeight="1" x14ac:dyDescent="0.3">
      <c r="A106" s="4">
        <v>11.2</v>
      </c>
      <c r="B106" s="4" t="s">
        <v>35</v>
      </c>
      <c r="C106" s="57">
        <v>6</v>
      </c>
      <c r="D106" s="57">
        <v>1</v>
      </c>
      <c r="E106" s="10">
        <v>1130667</v>
      </c>
      <c r="F106" s="10">
        <f>15785+14890+895</f>
        <v>31570</v>
      </c>
      <c r="G106" s="10">
        <f t="shared" si="20"/>
        <v>2.792157195708374</v>
      </c>
      <c r="H106" s="10">
        <f t="shared" si="21"/>
        <v>1099097</v>
      </c>
      <c r="I106" s="10">
        <f t="shared" si="22"/>
        <v>97.20784280429163</v>
      </c>
      <c r="J106" s="4"/>
    </row>
    <row r="107" spans="1:10" ht="17.100000000000001" customHeight="1" x14ac:dyDescent="0.3">
      <c r="A107" s="4">
        <v>11.3</v>
      </c>
      <c r="B107" s="4" t="s">
        <v>49</v>
      </c>
      <c r="C107" s="57">
        <v>1</v>
      </c>
      <c r="D107" s="57">
        <v>0</v>
      </c>
      <c r="E107" s="10">
        <v>15000</v>
      </c>
      <c r="F107" s="10">
        <v>0</v>
      </c>
      <c r="G107" s="10">
        <f t="shared" si="20"/>
        <v>0</v>
      </c>
      <c r="H107" s="10">
        <f t="shared" si="21"/>
        <v>15000</v>
      </c>
      <c r="I107" s="10">
        <f t="shared" si="22"/>
        <v>100</v>
      </c>
      <c r="J107" s="4"/>
    </row>
    <row r="108" spans="1:10" s="52" customFormat="1" ht="17.100000000000001" customHeight="1" x14ac:dyDescent="0.3">
      <c r="A108" s="4">
        <v>11.4</v>
      </c>
      <c r="B108" s="4" t="s">
        <v>51</v>
      </c>
      <c r="C108" s="57">
        <v>1</v>
      </c>
      <c r="D108" s="57">
        <v>0</v>
      </c>
      <c r="E108" s="10">
        <v>50000</v>
      </c>
      <c r="F108" s="10">
        <v>0</v>
      </c>
      <c r="G108" s="10">
        <f t="shared" si="20"/>
        <v>0</v>
      </c>
      <c r="H108" s="10">
        <f t="shared" si="21"/>
        <v>50000</v>
      </c>
      <c r="I108" s="10">
        <f t="shared" si="22"/>
        <v>100</v>
      </c>
      <c r="J108" s="4"/>
    </row>
    <row r="109" spans="1:10" ht="17.100000000000001" customHeight="1" x14ac:dyDescent="0.3">
      <c r="A109" s="4">
        <v>11.5</v>
      </c>
      <c r="B109" s="4" t="s">
        <v>62</v>
      </c>
      <c r="C109" s="57">
        <v>7</v>
      </c>
      <c r="D109" s="57">
        <v>0</v>
      </c>
      <c r="E109" s="10">
        <v>639838</v>
      </c>
      <c r="F109" s="10">
        <v>0</v>
      </c>
      <c r="G109" s="10">
        <f t="shared" si="20"/>
        <v>0</v>
      </c>
      <c r="H109" s="10">
        <f t="shared" si="21"/>
        <v>639838</v>
      </c>
      <c r="I109" s="10">
        <f t="shared" si="22"/>
        <v>100</v>
      </c>
      <c r="J109" s="4"/>
    </row>
    <row r="110" spans="1:10" ht="17.100000000000001" customHeight="1" x14ac:dyDescent="0.3">
      <c r="A110" s="4">
        <v>11.6</v>
      </c>
      <c r="B110" s="4" t="s">
        <v>61</v>
      </c>
      <c r="C110" s="57">
        <v>3</v>
      </c>
      <c r="D110" s="57">
        <v>0</v>
      </c>
      <c r="E110" s="10">
        <v>373283</v>
      </c>
      <c r="F110" s="10">
        <v>0</v>
      </c>
      <c r="G110" s="10">
        <f t="shared" si="20"/>
        <v>0</v>
      </c>
      <c r="H110" s="10">
        <f t="shared" si="21"/>
        <v>373283</v>
      </c>
      <c r="I110" s="10">
        <f t="shared" si="22"/>
        <v>100</v>
      </c>
      <c r="J110" s="4"/>
    </row>
    <row r="111" spans="1:10" ht="17.100000000000001" customHeight="1" x14ac:dyDescent="0.3">
      <c r="A111" s="4">
        <v>11.7</v>
      </c>
      <c r="B111" s="4" t="s">
        <v>63</v>
      </c>
      <c r="C111" s="57">
        <v>2</v>
      </c>
      <c r="D111" s="57">
        <v>0</v>
      </c>
      <c r="E111" s="10">
        <v>436234</v>
      </c>
      <c r="F111" s="10">
        <v>0</v>
      </c>
      <c r="G111" s="10">
        <f t="shared" si="20"/>
        <v>0</v>
      </c>
      <c r="H111" s="10">
        <f t="shared" si="21"/>
        <v>436234</v>
      </c>
      <c r="I111" s="10">
        <f t="shared" si="22"/>
        <v>100</v>
      </c>
      <c r="J111" s="4"/>
    </row>
    <row r="112" spans="1:10" s="52" customFormat="1" ht="17.100000000000001" customHeight="1" x14ac:dyDescent="0.3">
      <c r="A112" s="68">
        <v>12</v>
      </c>
      <c r="B112" s="67" t="s">
        <v>16</v>
      </c>
      <c r="C112" s="68">
        <f>SUM(C113:C116)</f>
        <v>16</v>
      </c>
      <c r="D112" s="68">
        <f t="shared" ref="D112:E112" si="24">SUM(D113:D116)</f>
        <v>1</v>
      </c>
      <c r="E112" s="69">
        <f t="shared" si="24"/>
        <v>1578100</v>
      </c>
      <c r="F112" s="69">
        <f>SUM(F113:F116)</f>
        <v>19260</v>
      </c>
      <c r="G112" s="69">
        <f t="shared" si="20"/>
        <v>1.2204549775045941</v>
      </c>
      <c r="H112" s="69">
        <f t="shared" si="21"/>
        <v>1558840</v>
      </c>
      <c r="I112" s="69">
        <f t="shared" si="22"/>
        <v>98.779545022495412</v>
      </c>
      <c r="J112" s="67"/>
    </row>
    <row r="113" spans="1:10" ht="17.100000000000001" customHeight="1" x14ac:dyDescent="0.3">
      <c r="A113" s="4">
        <v>12.1</v>
      </c>
      <c r="B113" s="4" t="s">
        <v>35</v>
      </c>
      <c r="C113" s="57">
        <v>2</v>
      </c>
      <c r="D113" s="57">
        <v>1</v>
      </c>
      <c r="E113" s="10">
        <v>667260</v>
      </c>
      <c r="F113" s="10">
        <f>9630+9100+530</f>
        <v>19260</v>
      </c>
      <c r="G113" s="10">
        <f t="shared" si="20"/>
        <v>2.8864310763420558</v>
      </c>
      <c r="H113" s="10">
        <f t="shared" si="21"/>
        <v>648000</v>
      </c>
      <c r="I113" s="10">
        <f t="shared" si="22"/>
        <v>97.113568923657951</v>
      </c>
      <c r="J113" s="4"/>
    </row>
    <row r="114" spans="1:10" s="52" customFormat="1" ht="17.100000000000001" customHeight="1" x14ac:dyDescent="0.3">
      <c r="A114" s="4">
        <v>12.2</v>
      </c>
      <c r="B114" s="4" t="s">
        <v>79</v>
      </c>
      <c r="C114" s="57">
        <v>5</v>
      </c>
      <c r="D114" s="57">
        <v>0</v>
      </c>
      <c r="E114" s="10">
        <v>257500</v>
      </c>
      <c r="F114" s="10">
        <v>0</v>
      </c>
      <c r="G114" s="10">
        <f t="shared" si="20"/>
        <v>0</v>
      </c>
      <c r="H114" s="10">
        <f t="shared" si="21"/>
        <v>257500</v>
      </c>
      <c r="I114" s="10">
        <f t="shared" si="22"/>
        <v>100</v>
      </c>
      <c r="J114" s="4"/>
    </row>
    <row r="115" spans="1:10" s="52" customFormat="1" ht="17.100000000000001" customHeight="1" x14ac:dyDescent="0.3">
      <c r="A115" s="4">
        <v>12.3</v>
      </c>
      <c r="B115" s="4" t="s">
        <v>78</v>
      </c>
      <c r="C115" s="57">
        <v>5</v>
      </c>
      <c r="D115" s="57">
        <v>0</v>
      </c>
      <c r="E115" s="10">
        <v>340840</v>
      </c>
      <c r="F115" s="10">
        <v>0</v>
      </c>
      <c r="G115" s="10">
        <f t="shared" si="20"/>
        <v>0</v>
      </c>
      <c r="H115" s="10">
        <f t="shared" si="21"/>
        <v>340840</v>
      </c>
      <c r="I115" s="10">
        <f t="shared" si="22"/>
        <v>100</v>
      </c>
      <c r="J115" s="4"/>
    </row>
    <row r="116" spans="1:10" ht="17.100000000000001" customHeight="1" x14ac:dyDescent="0.3">
      <c r="A116" s="4">
        <v>12.4</v>
      </c>
      <c r="B116" s="4" t="s">
        <v>77</v>
      </c>
      <c r="C116" s="57">
        <v>4</v>
      </c>
      <c r="D116" s="57">
        <v>0</v>
      </c>
      <c r="E116" s="10">
        <v>312500</v>
      </c>
      <c r="F116" s="10">
        <v>0</v>
      </c>
      <c r="G116" s="10">
        <f t="shared" si="20"/>
        <v>0</v>
      </c>
      <c r="H116" s="10">
        <f t="shared" si="21"/>
        <v>312500</v>
      </c>
      <c r="I116" s="10">
        <f t="shared" si="22"/>
        <v>100</v>
      </c>
      <c r="J116" s="4"/>
    </row>
    <row r="117" spans="1:10" s="52" customFormat="1" x14ac:dyDescent="0.3">
      <c r="A117" s="68">
        <v>13</v>
      </c>
      <c r="B117" s="67" t="s">
        <v>23</v>
      </c>
      <c r="C117" s="68">
        <f>SUM(C118:C129)</f>
        <v>45</v>
      </c>
      <c r="D117" s="68">
        <f t="shared" ref="D117:E117" si="25">SUM(D118:D129)</f>
        <v>5</v>
      </c>
      <c r="E117" s="69">
        <f t="shared" si="25"/>
        <v>7042496</v>
      </c>
      <c r="F117" s="69">
        <f>SUM(F118:F129)</f>
        <v>64252</v>
      </c>
      <c r="G117" s="69">
        <f t="shared" ref="G117:G129" si="26">F117*100/E117</f>
        <v>0.91234698606857567</v>
      </c>
      <c r="H117" s="69">
        <f t="shared" ref="H117:H129" si="27">E117-F117</f>
        <v>6978244</v>
      </c>
      <c r="I117" s="69">
        <f t="shared" ref="I117:I129" si="28">H117*100/E117</f>
        <v>99.08765301393143</v>
      </c>
      <c r="J117" s="67"/>
    </row>
    <row r="118" spans="1:10" ht="17.100000000000001" customHeight="1" x14ac:dyDescent="0.3">
      <c r="A118" s="4">
        <v>13.1</v>
      </c>
      <c r="B118" s="4" t="s">
        <v>59</v>
      </c>
      <c r="C118" s="57">
        <v>2</v>
      </c>
      <c r="D118" s="57">
        <v>1</v>
      </c>
      <c r="E118" s="10">
        <v>34250</v>
      </c>
      <c r="F118" s="10">
        <v>11730</v>
      </c>
      <c r="G118" s="10">
        <f>F118*100/E118</f>
        <v>34.248175182481752</v>
      </c>
      <c r="H118" s="10">
        <f>E118-F118</f>
        <v>22520</v>
      </c>
      <c r="I118" s="10">
        <f>H118*100/E118</f>
        <v>65.751824817518255</v>
      </c>
      <c r="J118" s="4"/>
    </row>
    <row r="119" spans="1:10" s="52" customFormat="1" ht="17.100000000000001" customHeight="1" x14ac:dyDescent="0.3">
      <c r="A119" s="4">
        <v>13.2</v>
      </c>
      <c r="B119" s="4" t="s">
        <v>115</v>
      </c>
      <c r="C119" s="57">
        <v>2</v>
      </c>
      <c r="D119" s="57">
        <v>1</v>
      </c>
      <c r="E119" s="10">
        <v>226800</v>
      </c>
      <c r="F119" s="10">
        <v>23500</v>
      </c>
      <c r="G119" s="10">
        <f>F119*100/E119</f>
        <v>10.361552028218695</v>
      </c>
      <c r="H119" s="10">
        <f>E119-F119</f>
        <v>203300</v>
      </c>
      <c r="I119" s="10">
        <f>H119*100/E119</f>
        <v>89.638447971781304</v>
      </c>
      <c r="J119" s="4"/>
    </row>
    <row r="120" spans="1:10" s="52" customFormat="1" ht="17.100000000000001" customHeight="1" x14ac:dyDescent="0.3">
      <c r="A120" s="4">
        <v>13.3</v>
      </c>
      <c r="B120" s="4" t="s">
        <v>51</v>
      </c>
      <c r="C120" s="57">
        <v>3</v>
      </c>
      <c r="D120" s="57">
        <v>1</v>
      </c>
      <c r="E120" s="10">
        <v>350000</v>
      </c>
      <c r="F120" s="10">
        <v>9650</v>
      </c>
      <c r="G120" s="10">
        <f>F120*100/E120</f>
        <v>2.7571428571428571</v>
      </c>
      <c r="H120" s="10">
        <f>E120-F120</f>
        <v>340350</v>
      </c>
      <c r="I120" s="10">
        <f>H120*100/E120</f>
        <v>97.242857142857147</v>
      </c>
      <c r="J120" s="4"/>
    </row>
    <row r="121" spans="1:10" x14ac:dyDescent="0.3">
      <c r="A121" s="4">
        <v>13.4</v>
      </c>
      <c r="B121" s="4" t="s">
        <v>35</v>
      </c>
      <c r="C121" s="57">
        <v>7</v>
      </c>
      <c r="D121" s="57">
        <v>2</v>
      </c>
      <c r="E121" s="10">
        <v>2724816</v>
      </c>
      <c r="F121" s="10">
        <f>10046+8810+516</f>
        <v>19372</v>
      </c>
      <c r="G121" s="10">
        <f t="shared" si="26"/>
        <v>0.71094708780335991</v>
      </c>
      <c r="H121" s="10">
        <f t="shared" si="27"/>
        <v>2705444</v>
      </c>
      <c r="I121" s="10">
        <f t="shared" si="28"/>
        <v>99.289052912196638</v>
      </c>
      <c r="J121" s="4"/>
    </row>
    <row r="122" spans="1:10" x14ac:dyDescent="0.3">
      <c r="A122" s="4">
        <v>13.5</v>
      </c>
      <c r="B122" s="4" t="s">
        <v>49</v>
      </c>
      <c r="C122" s="57">
        <v>13</v>
      </c>
      <c r="D122" s="57">
        <v>0</v>
      </c>
      <c r="E122" s="10">
        <v>2011000</v>
      </c>
      <c r="F122" s="10">
        <v>0</v>
      </c>
      <c r="G122" s="10">
        <f t="shared" si="26"/>
        <v>0</v>
      </c>
      <c r="H122" s="10">
        <f t="shared" si="27"/>
        <v>2011000</v>
      </c>
      <c r="I122" s="10">
        <f t="shared" si="28"/>
        <v>100</v>
      </c>
      <c r="J122" s="4"/>
    </row>
    <row r="123" spans="1:10" s="52" customFormat="1" ht="17.100000000000001" customHeight="1" x14ac:dyDescent="0.3">
      <c r="A123" s="4">
        <v>13.6</v>
      </c>
      <c r="B123" s="4" t="s">
        <v>114</v>
      </c>
      <c r="C123" s="57">
        <v>1</v>
      </c>
      <c r="D123" s="57">
        <v>0</v>
      </c>
      <c r="E123" s="10">
        <v>42800</v>
      </c>
      <c r="F123" s="10">
        <v>0</v>
      </c>
      <c r="G123" s="10">
        <f t="shared" si="26"/>
        <v>0</v>
      </c>
      <c r="H123" s="10">
        <f t="shared" si="27"/>
        <v>42800</v>
      </c>
      <c r="I123" s="10">
        <f t="shared" si="28"/>
        <v>100</v>
      </c>
      <c r="J123" s="4"/>
    </row>
    <row r="124" spans="1:10" s="52" customFormat="1" ht="17.100000000000001" customHeight="1" x14ac:dyDescent="0.3">
      <c r="A124" s="4">
        <v>13.7</v>
      </c>
      <c r="B124" s="4" t="s">
        <v>142</v>
      </c>
      <c r="C124" s="57">
        <v>1</v>
      </c>
      <c r="D124" s="57">
        <v>0</v>
      </c>
      <c r="E124" s="10">
        <v>81650</v>
      </c>
      <c r="F124" s="10">
        <v>0</v>
      </c>
      <c r="G124" s="10">
        <f t="shared" si="26"/>
        <v>0</v>
      </c>
      <c r="H124" s="10">
        <f t="shared" si="27"/>
        <v>81650</v>
      </c>
      <c r="I124" s="10">
        <f t="shared" si="28"/>
        <v>100</v>
      </c>
      <c r="J124" s="4"/>
    </row>
    <row r="125" spans="1:10" s="52" customFormat="1" ht="17.100000000000001" customHeight="1" x14ac:dyDescent="0.3">
      <c r="A125" s="4">
        <v>13.8</v>
      </c>
      <c r="B125" s="4" t="s">
        <v>116</v>
      </c>
      <c r="C125" s="57">
        <v>1</v>
      </c>
      <c r="D125" s="57">
        <v>0</v>
      </c>
      <c r="E125" s="10">
        <v>142180</v>
      </c>
      <c r="F125" s="10">
        <v>0</v>
      </c>
      <c r="G125" s="10">
        <f t="shared" si="26"/>
        <v>0</v>
      </c>
      <c r="H125" s="10">
        <f t="shared" si="27"/>
        <v>142180</v>
      </c>
      <c r="I125" s="10">
        <f t="shared" si="28"/>
        <v>100</v>
      </c>
      <c r="J125" s="4"/>
    </row>
    <row r="126" spans="1:10" ht="17.100000000000001" customHeight="1" x14ac:dyDescent="0.3">
      <c r="A126" s="4">
        <v>13.9</v>
      </c>
      <c r="B126" s="4" t="s">
        <v>143</v>
      </c>
      <c r="C126" s="57">
        <v>4</v>
      </c>
      <c r="D126" s="57">
        <v>0</v>
      </c>
      <c r="E126" s="10">
        <v>111350</v>
      </c>
      <c r="F126" s="10">
        <v>0</v>
      </c>
      <c r="G126" s="10">
        <f t="shared" si="26"/>
        <v>0</v>
      </c>
      <c r="H126" s="10">
        <f t="shared" si="27"/>
        <v>111350</v>
      </c>
      <c r="I126" s="10">
        <f t="shared" si="28"/>
        <v>100</v>
      </c>
      <c r="J126" s="4"/>
    </row>
    <row r="127" spans="1:10" s="52" customFormat="1" ht="17.100000000000001" customHeight="1" x14ac:dyDescent="0.3">
      <c r="A127" s="65">
        <v>13.1</v>
      </c>
      <c r="B127" s="4" t="s">
        <v>144</v>
      </c>
      <c r="C127" s="57">
        <v>4</v>
      </c>
      <c r="D127" s="57">
        <v>0</v>
      </c>
      <c r="E127" s="10">
        <v>97550</v>
      </c>
      <c r="F127" s="10">
        <v>0</v>
      </c>
      <c r="G127" s="10">
        <f t="shared" si="26"/>
        <v>0</v>
      </c>
      <c r="H127" s="10">
        <f t="shared" si="27"/>
        <v>97550</v>
      </c>
      <c r="I127" s="10">
        <f t="shared" si="28"/>
        <v>100</v>
      </c>
      <c r="J127" s="4"/>
    </row>
    <row r="128" spans="1:10" s="52" customFormat="1" ht="17.100000000000001" customHeight="1" x14ac:dyDescent="0.3">
      <c r="A128" s="4">
        <v>13.11</v>
      </c>
      <c r="B128" s="4" t="s">
        <v>60</v>
      </c>
      <c r="C128" s="57">
        <v>6</v>
      </c>
      <c r="D128" s="57">
        <v>0</v>
      </c>
      <c r="E128" s="10">
        <v>324100</v>
      </c>
      <c r="F128" s="10">
        <v>0</v>
      </c>
      <c r="G128" s="10">
        <f t="shared" si="26"/>
        <v>0</v>
      </c>
      <c r="H128" s="10">
        <f t="shared" si="27"/>
        <v>324100</v>
      </c>
      <c r="I128" s="10">
        <f t="shared" si="28"/>
        <v>100</v>
      </c>
      <c r="J128" s="4"/>
    </row>
    <row r="129" spans="1:13" ht="17.100000000000001" customHeight="1" x14ac:dyDescent="0.3">
      <c r="A129" s="4">
        <v>13.12</v>
      </c>
      <c r="B129" s="4" t="s">
        <v>145</v>
      </c>
      <c r="C129" s="57">
        <v>1</v>
      </c>
      <c r="D129" s="57">
        <v>0</v>
      </c>
      <c r="E129" s="10">
        <v>896000</v>
      </c>
      <c r="F129" s="10">
        <v>0</v>
      </c>
      <c r="G129" s="10">
        <f t="shared" si="26"/>
        <v>0</v>
      </c>
      <c r="H129" s="10">
        <f t="shared" si="27"/>
        <v>896000</v>
      </c>
      <c r="I129" s="10">
        <f t="shared" si="28"/>
        <v>100</v>
      </c>
      <c r="J129" s="4"/>
    </row>
    <row r="130" spans="1:13" s="52" customFormat="1" ht="17.100000000000001" customHeight="1" x14ac:dyDescent="0.3">
      <c r="A130" s="68">
        <v>14</v>
      </c>
      <c r="B130" s="67" t="s">
        <v>18</v>
      </c>
      <c r="C130" s="68">
        <v>68</v>
      </c>
      <c r="D130" s="68">
        <v>0</v>
      </c>
      <c r="E130" s="69">
        <v>5476610</v>
      </c>
      <c r="F130" s="69">
        <v>0</v>
      </c>
      <c r="G130" s="69">
        <f t="shared" si="6"/>
        <v>0</v>
      </c>
      <c r="H130" s="69">
        <f t="shared" si="7"/>
        <v>5476610</v>
      </c>
      <c r="I130" s="69">
        <f t="shared" si="8"/>
        <v>100</v>
      </c>
      <c r="J130" s="67"/>
    </row>
    <row r="131" spans="1:13" ht="16.5" customHeight="1" x14ac:dyDescent="0.3">
      <c r="A131" s="4">
        <v>14.1</v>
      </c>
      <c r="B131" s="4" t="s">
        <v>35</v>
      </c>
      <c r="C131" s="57">
        <v>41</v>
      </c>
      <c r="D131" s="57">
        <v>0</v>
      </c>
      <c r="E131" s="10">
        <v>5054969</v>
      </c>
      <c r="F131" s="10">
        <v>0</v>
      </c>
      <c r="G131" s="10">
        <f t="shared" si="6"/>
        <v>0</v>
      </c>
      <c r="H131" s="10">
        <f t="shared" si="7"/>
        <v>5054969</v>
      </c>
      <c r="I131" s="10">
        <f t="shared" si="8"/>
        <v>100</v>
      </c>
      <c r="J131" s="4"/>
    </row>
    <row r="132" spans="1:13" s="52" customFormat="1" ht="17.100000000000001" customHeight="1" x14ac:dyDescent="0.3">
      <c r="A132" s="4">
        <v>14.2</v>
      </c>
      <c r="B132" s="4" t="s">
        <v>71</v>
      </c>
      <c r="C132" s="57">
        <v>4</v>
      </c>
      <c r="D132" s="57">
        <v>0</v>
      </c>
      <c r="E132" s="10">
        <v>57330</v>
      </c>
      <c r="F132" s="10">
        <v>0</v>
      </c>
      <c r="G132" s="10">
        <f t="shared" si="6"/>
        <v>0</v>
      </c>
      <c r="H132" s="10">
        <f t="shared" si="7"/>
        <v>57330</v>
      </c>
      <c r="I132" s="10">
        <f t="shared" si="8"/>
        <v>100</v>
      </c>
      <c r="J132" s="4"/>
    </row>
    <row r="133" spans="1:13" s="52" customFormat="1" ht="17.100000000000001" customHeight="1" x14ac:dyDescent="0.3">
      <c r="A133" s="4">
        <v>14.3</v>
      </c>
      <c r="B133" s="4" t="s">
        <v>73</v>
      </c>
      <c r="C133" s="57">
        <v>4</v>
      </c>
      <c r="D133" s="57">
        <v>0</v>
      </c>
      <c r="E133" s="10">
        <v>57330</v>
      </c>
      <c r="F133" s="10">
        <v>0</v>
      </c>
      <c r="G133" s="10">
        <f t="shared" si="6"/>
        <v>0</v>
      </c>
      <c r="H133" s="10">
        <f t="shared" si="7"/>
        <v>57330</v>
      </c>
      <c r="I133" s="10">
        <f t="shared" si="8"/>
        <v>100</v>
      </c>
      <c r="J133" s="4"/>
    </row>
    <row r="134" spans="1:13" ht="17.100000000000001" customHeight="1" x14ac:dyDescent="0.3">
      <c r="A134" s="4">
        <v>14.4</v>
      </c>
      <c r="B134" s="4" t="s">
        <v>67</v>
      </c>
      <c r="C134" s="57">
        <v>2</v>
      </c>
      <c r="D134" s="57">
        <v>0</v>
      </c>
      <c r="E134" s="10">
        <v>25000</v>
      </c>
      <c r="F134" s="10">
        <v>0</v>
      </c>
      <c r="G134" s="10">
        <f t="shared" si="6"/>
        <v>0</v>
      </c>
      <c r="H134" s="10">
        <f t="shared" si="7"/>
        <v>25000</v>
      </c>
      <c r="I134" s="10">
        <f t="shared" si="8"/>
        <v>100</v>
      </c>
      <c r="J134" s="4"/>
    </row>
    <row r="135" spans="1:13" ht="17.100000000000001" customHeight="1" x14ac:dyDescent="0.3">
      <c r="A135" s="4">
        <v>14.5</v>
      </c>
      <c r="B135" s="4" t="s">
        <v>68</v>
      </c>
      <c r="C135" s="57">
        <v>2</v>
      </c>
      <c r="D135" s="57">
        <v>0</v>
      </c>
      <c r="E135" s="10">
        <v>32500</v>
      </c>
      <c r="F135" s="10">
        <v>0</v>
      </c>
      <c r="G135" s="10">
        <f t="shared" si="6"/>
        <v>0</v>
      </c>
      <c r="H135" s="10">
        <f t="shared" si="7"/>
        <v>32500</v>
      </c>
      <c r="I135" s="10">
        <f t="shared" si="8"/>
        <v>100</v>
      </c>
      <c r="J135" s="4"/>
    </row>
    <row r="136" spans="1:13" s="52" customFormat="1" ht="17.100000000000001" customHeight="1" x14ac:dyDescent="0.3">
      <c r="A136" s="4">
        <v>14.6</v>
      </c>
      <c r="B136" s="4" t="s">
        <v>72</v>
      </c>
      <c r="C136" s="57">
        <v>3</v>
      </c>
      <c r="D136" s="57">
        <v>0</v>
      </c>
      <c r="E136" s="10">
        <v>53918</v>
      </c>
      <c r="F136" s="10">
        <v>0</v>
      </c>
      <c r="G136" s="10">
        <f t="shared" si="6"/>
        <v>0</v>
      </c>
      <c r="H136" s="10">
        <f t="shared" si="7"/>
        <v>53918</v>
      </c>
      <c r="I136" s="10">
        <f t="shared" si="8"/>
        <v>100</v>
      </c>
      <c r="J136" s="4"/>
    </row>
    <row r="137" spans="1:13" s="52" customFormat="1" x14ac:dyDescent="0.3">
      <c r="A137" s="4">
        <v>14.7</v>
      </c>
      <c r="B137" s="4" t="s">
        <v>45</v>
      </c>
      <c r="C137" s="57">
        <v>2</v>
      </c>
      <c r="D137" s="57">
        <v>0</v>
      </c>
      <c r="E137" s="10">
        <v>57068</v>
      </c>
      <c r="F137" s="10">
        <v>0</v>
      </c>
      <c r="G137" s="10">
        <f t="shared" si="6"/>
        <v>0</v>
      </c>
      <c r="H137" s="10">
        <f t="shared" si="7"/>
        <v>57068</v>
      </c>
      <c r="I137" s="10">
        <f t="shared" si="8"/>
        <v>100</v>
      </c>
      <c r="J137" s="4"/>
    </row>
    <row r="138" spans="1:13" x14ac:dyDescent="0.3">
      <c r="A138" s="4">
        <v>14.8</v>
      </c>
      <c r="B138" s="4" t="s">
        <v>74</v>
      </c>
      <c r="C138" s="57">
        <v>3</v>
      </c>
      <c r="D138" s="57">
        <v>0</v>
      </c>
      <c r="E138" s="10">
        <v>48090</v>
      </c>
      <c r="F138" s="10">
        <v>0</v>
      </c>
      <c r="G138" s="10">
        <f t="shared" si="6"/>
        <v>0</v>
      </c>
      <c r="H138" s="10">
        <f t="shared" si="7"/>
        <v>48090</v>
      </c>
      <c r="I138" s="10">
        <f t="shared" si="8"/>
        <v>100</v>
      </c>
      <c r="J138" s="4"/>
    </row>
    <row r="139" spans="1:13" x14ac:dyDescent="0.3">
      <c r="A139" s="4">
        <v>14.9</v>
      </c>
      <c r="B139" s="4" t="s">
        <v>75</v>
      </c>
      <c r="C139" s="57">
        <v>4</v>
      </c>
      <c r="D139" s="57">
        <v>0</v>
      </c>
      <c r="E139" s="10">
        <v>44940</v>
      </c>
      <c r="F139" s="10">
        <v>0</v>
      </c>
      <c r="G139" s="10">
        <f t="shared" si="6"/>
        <v>0</v>
      </c>
      <c r="H139" s="10">
        <f t="shared" si="7"/>
        <v>44940</v>
      </c>
      <c r="I139" s="10">
        <f t="shared" si="8"/>
        <v>100</v>
      </c>
      <c r="J139" s="4"/>
    </row>
    <row r="140" spans="1:13" x14ac:dyDescent="0.3">
      <c r="A140" s="65">
        <v>14.1</v>
      </c>
      <c r="B140" s="4" t="s">
        <v>76</v>
      </c>
      <c r="C140" s="57">
        <v>3</v>
      </c>
      <c r="D140" s="57">
        <v>0</v>
      </c>
      <c r="E140" s="10">
        <v>45465</v>
      </c>
      <c r="F140" s="10">
        <v>0</v>
      </c>
      <c r="G140" s="10">
        <f t="shared" si="6"/>
        <v>0</v>
      </c>
      <c r="H140" s="10">
        <f t="shared" si="7"/>
        <v>45465</v>
      </c>
      <c r="I140" s="10">
        <f t="shared" si="8"/>
        <v>100</v>
      </c>
      <c r="J140" s="4"/>
    </row>
    <row r="141" spans="1:13" s="52" customFormat="1" x14ac:dyDescent="0.3">
      <c r="A141" s="89" t="s">
        <v>29</v>
      </c>
      <c r="B141" s="90"/>
      <c r="C141" s="70">
        <f>SUM(C130,C117,C112,C104,C99,C95,C78,C65,C54,C40,C33,C19,C14,C7)</f>
        <v>492</v>
      </c>
      <c r="D141" s="70">
        <f t="shared" ref="D141:F141" si="29">SUM(D130,D117,D112,D104,D99,D95,D78,D65,D54,D40,D33,D19,D14,D7)</f>
        <v>66</v>
      </c>
      <c r="E141" s="71">
        <f t="shared" si="29"/>
        <v>172171002</v>
      </c>
      <c r="F141" s="71">
        <f t="shared" si="29"/>
        <v>11338739.23</v>
      </c>
      <c r="G141" s="71">
        <f t="shared" ref="G141" si="30">F141*100/E141</f>
        <v>6.5857427199035525</v>
      </c>
      <c r="H141" s="71">
        <f t="shared" ref="H141" si="31">E141-F141</f>
        <v>160832262.77000001</v>
      </c>
      <c r="I141" s="71">
        <f t="shared" ref="I141" si="32">H141*100/E141</f>
        <v>93.414257280096464</v>
      </c>
      <c r="J141" s="72"/>
    </row>
    <row r="142" spans="1:13" s="52" customFormat="1" x14ac:dyDescent="0.3">
      <c r="A142" s="73" t="s">
        <v>14</v>
      </c>
      <c r="B142" s="91" t="s">
        <v>151</v>
      </c>
      <c r="C142" s="91"/>
      <c r="D142" s="91"/>
      <c r="E142" s="91"/>
      <c r="F142" s="91"/>
      <c r="G142" s="91"/>
      <c r="H142" s="91"/>
      <c r="I142" s="91"/>
      <c r="J142" s="91"/>
      <c r="K142" s="74">
        <f>2343270+144820</f>
        <v>2488090</v>
      </c>
      <c r="L142" s="74">
        <f>121108+8365</f>
        <v>129473</v>
      </c>
      <c r="M142" s="76">
        <f>K142+L142</f>
        <v>2617563</v>
      </c>
    </row>
    <row r="143" spans="1:13" x14ac:dyDescent="0.3">
      <c r="A143" s="75"/>
      <c r="B143" s="92" t="s">
        <v>150</v>
      </c>
      <c r="C143" s="92"/>
      <c r="D143" s="92"/>
      <c r="E143" s="92"/>
      <c r="F143" s="92"/>
      <c r="G143" s="92"/>
      <c r="H143" s="92"/>
      <c r="I143" s="92"/>
      <c r="J143" s="92"/>
    </row>
  </sheetData>
  <mergeCells count="11">
    <mergeCell ref="B142:J142"/>
    <mergeCell ref="B143:J143"/>
    <mergeCell ref="A141:B141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view="pageBreakPreview" zoomScaleNormal="100" zoomScaleSheetLayoutView="100" workbookViewId="0">
      <selection activeCell="A10" sqref="A10:J11"/>
    </sheetView>
  </sheetViews>
  <sheetFormatPr defaultRowHeight="18.75" x14ac:dyDescent="0.3"/>
  <cols>
    <col min="1" max="1" width="7" style="1" bestFit="1" customWidth="1"/>
    <col min="2" max="2" width="38" style="1" bestFit="1" customWidth="1"/>
    <col min="3" max="3" width="9.25" style="17" customWidth="1"/>
    <col min="4" max="4" width="14.125" style="17" customWidth="1"/>
    <col min="5" max="5" width="10.125" style="17" bestFit="1" customWidth="1"/>
    <col min="6" max="6" width="12" style="11" bestFit="1" customWidth="1"/>
    <col min="7" max="7" width="10.125" style="11" bestFit="1" customWidth="1"/>
    <col min="8" max="8" width="11" style="11" bestFit="1" customWidth="1"/>
    <col min="9" max="9" width="10.125" style="11" bestFit="1" customWidth="1"/>
    <col min="10" max="10" width="12.375" style="1" customWidth="1"/>
    <col min="11" max="16384" width="9" style="1"/>
  </cols>
  <sheetData>
    <row r="1" spans="1:10" ht="21" x14ac:dyDescent="0.35">
      <c r="A1" s="95" t="s">
        <v>149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1" customHeight="1" x14ac:dyDescent="0.3">
      <c r="A2" s="78" t="s">
        <v>130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1" x14ac:dyDescent="0.3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3">
      <c r="A4" s="80" t="s">
        <v>2</v>
      </c>
      <c r="B4" s="80" t="s">
        <v>3</v>
      </c>
      <c r="C4" s="83" t="s">
        <v>33</v>
      </c>
      <c r="D4" s="46" t="s">
        <v>4</v>
      </c>
      <c r="E4" s="46" t="s">
        <v>7</v>
      </c>
      <c r="F4" s="47" t="s">
        <v>9</v>
      </c>
      <c r="G4" s="47" t="s">
        <v>11</v>
      </c>
      <c r="H4" s="86" t="s">
        <v>31</v>
      </c>
      <c r="I4" s="47" t="s">
        <v>11</v>
      </c>
      <c r="J4" s="80" t="s">
        <v>14</v>
      </c>
    </row>
    <row r="5" spans="1:10" x14ac:dyDescent="0.3">
      <c r="A5" s="81"/>
      <c r="B5" s="81"/>
      <c r="C5" s="84"/>
      <c r="D5" s="48" t="s">
        <v>5</v>
      </c>
      <c r="E5" s="48" t="s">
        <v>8</v>
      </c>
      <c r="F5" s="63" t="s">
        <v>131</v>
      </c>
      <c r="G5" s="49" t="s">
        <v>12</v>
      </c>
      <c r="H5" s="87"/>
      <c r="I5" s="49" t="s">
        <v>32</v>
      </c>
      <c r="J5" s="81"/>
    </row>
    <row r="6" spans="1:10" x14ac:dyDescent="0.3">
      <c r="A6" s="82"/>
      <c r="B6" s="82"/>
      <c r="C6" s="85"/>
      <c r="D6" s="50" t="s">
        <v>6</v>
      </c>
      <c r="E6" s="50"/>
      <c r="F6" s="51"/>
      <c r="G6" s="51"/>
      <c r="H6" s="88"/>
      <c r="I6" s="51"/>
      <c r="J6" s="82"/>
    </row>
    <row r="7" spans="1:10" x14ac:dyDescent="0.3">
      <c r="A7" s="18">
        <v>1</v>
      </c>
      <c r="B7" s="3" t="s">
        <v>15</v>
      </c>
      <c r="C7" s="12">
        <v>1</v>
      </c>
      <c r="D7" s="12">
        <v>1</v>
      </c>
      <c r="E7" s="13">
        <v>3656000</v>
      </c>
      <c r="F7" s="9">
        <f>F8</f>
        <v>415120</v>
      </c>
      <c r="G7" s="9">
        <f t="shared" ref="G7:G9" si="0">F7*100/E7</f>
        <v>11.354485776805252</v>
      </c>
      <c r="H7" s="9">
        <f t="shared" ref="H7:H9" si="1">E7-F7</f>
        <v>3240880</v>
      </c>
      <c r="I7" s="9">
        <f t="shared" ref="I7:I9" si="2">H7*100/E7</f>
        <v>88.645514223194752</v>
      </c>
      <c r="J7" s="2"/>
    </row>
    <row r="8" spans="1:10" x14ac:dyDescent="0.3">
      <c r="A8" s="4">
        <v>1.1000000000000001</v>
      </c>
      <c r="B8" s="4" t="s">
        <v>146</v>
      </c>
      <c r="C8" s="14">
        <v>1</v>
      </c>
      <c r="D8" s="14">
        <v>1</v>
      </c>
      <c r="E8" s="15">
        <v>3656000</v>
      </c>
      <c r="F8" s="10">
        <f>207560+184050+10510+13000</f>
        <v>415120</v>
      </c>
      <c r="G8" s="10">
        <f t="shared" si="0"/>
        <v>11.354485776805252</v>
      </c>
      <c r="H8" s="10">
        <f t="shared" si="1"/>
        <v>3240880</v>
      </c>
      <c r="I8" s="10">
        <f t="shared" si="2"/>
        <v>88.645514223194752</v>
      </c>
      <c r="J8" s="4"/>
    </row>
    <row r="9" spans="1:10" x14ac:dyDescent="0.3">
      <c r="A9" s="93" t="s">
        <v>29</v>
      </c>
      <c r="B9" s="94"/>
      <c r="C9" s="16">
        <f>C7</f>
        <v>1</v>
      </c>
      <c r="D9" s="16">
        <f t="shared" ref="D9:E9" si="3">D7</f>
        <v>1</v>
      </c>
      <c r="E9" s="8">
        <f t="shared" si="3"/>
        <v>3656000</v>
      </c>
      <c r="F9" s="7">
        <f>F7</f>
        <v>415120</v>
      </c>
      <c r="G9" s="7">
        <f t="shared" si="0"/>
        <v>11.354485776805252</v>
      </c>
      <c r="H9" s="7">
        <f t="shared" si="1"/>
        <v>3240880</v>
      </c>
      <c r="I9" s="7">
        <f t="shared" si="2"/>
        <v>88.645514223194752</v>
      </c>
      <c r="J9" s="5"/>
    </row>
    <row r="10" spans="1:10" s="66" customFormat="1" x14ac:dyDescent="0.3">
      <c r="A10" s="73" t="s">
        <v>14</v>
      </c>
      <c r="B10" s="91" t="s">
        <v>152</v>
      </c>
      <c r="C10" s="91"/>
      <c r="D10" s="91"/>
      <c r="E10" s="91"/>
      <c r="F10" s="91"/>
      <c r="G10" s="91"/>
      <c r="H10" s="91"/>
      <c r="I10" s="91"/>
      <c r="J10" s="91"/>
    </row>
    <row r="11" spans="1:10" x14ac:dyDescent="0.3">
      <c r="A11" s="75"/>
      <c r="B11" s="92" t="s">
        <v>150</v>
      </c>
      <c r="C11" s="92"/>
      <c r="D11" s="92"/>
      <c r="E11" s="92"/>
      <c r="F11" s="92"/>
      <c r="G11" s="92"/>
      <c r="H11" s="92"/>
      <c r="I11" s="92"/>
      <c r="J11" s="92"/>
    </row>
  </sheetData>
  <mergeCells count="11">
    <mergeCell ref="B10:J10"/>
    <mergeCell ref="B11:J11"/>
    <mergeCell ref="A9:B9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view="pageBreakPreview" zoomScaleNormal="100" zoomScaleSheetLayoutView="100" workbookViewId="0">
      <selection activeCell="N6" sqref="N6"/>
    </sheetView>
  </sheetViews>
  <sheetFormatPr defaultRowHeight="18.75" x14ac:dyDescent="0.3"/>
  <cols>
    <col min="1" max="1" width="7.375" style="1" customWidth="1"/>
    <col min="2" max="2" width="27.25" style="1" bestFit="1" customWidth="1"/>
    <col min="3" max="3" width="6.375" style="17" bestFit="1" customWidth="1"/>
    <col min="4" max="4" width="11.5" style="17" bestFit="1" customWidth="1"/>
    <col min="5" max="5" width="10.75" style="17" customWidth="1"/>
    <col min="6" max="6" width="13" style="11" customWidth="1"/>
    <col min="7" max="7" width="10.125" style="11" bestFit="1" customWidth="1"/>
    <col min="8" max="8" width="14" style="11" bestFit="1" customWidth="1"/>
    <col min="9" max="9" width="10.125" style="11" bestFit="1" customWidth="1"/>
    <col min="10" max="10" width="7" style="1" bestFit="1" customWidth="1"/>
    <col min="11" max="16384" width="9" style="1"/>
  </cols>
  <sheetData>
    <row r="1" spans="1:12" ht="21" x14ac:dyDescent="0.35">
      <c r="A1" s="95" t="s">
        <v>34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ht="21" x14ac:dyDescent="0.3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</row>
    <row r="3" spans="1:12" ht="21" x14ac:dyDescent="0.3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</row>
    <row r="4" spans="1:12" x14ac:dyDescent="0.3">
      <c r="A4" s="97" t="s">
        <v>2</v>
      </c>
      <c r="B4" s="97" t="s">
        <v>3</v>
      </c>
      <c r="C4" s="100" t="s">
        <v>33</v>
      </c>
      <c r="D4" s="22" t="s">
        <v>4</v>
      </c>
      <c r="E4" s="22" t="s">
        <v>7</v>
      </c>
      <c r="F4" s="19" t="s">
        <v>9</v>
      </c>
      <c r="G4" s="19" t="s">
        <v>11</v>
      </c>
      <c r="H4" s="103" t="s">
        <v>13</v>
      </c>
      <c r="I4" s="19" t="s">
        <v>11</v>
      </c>
      <c r="J4" s="97" t="s">
        <v>14</v>
      </c>
    </row>
    <row r="5" spans="1:12" x14ac:dyDescent="0.3">
      <c r="A5" s="98"/>
      <c r="B5" s="98"/>
      <c r="C5" s="101"/>
      <c r="D5" s="23" t="s">
        <v>5</v>
      </c>
      <c r="E5" s="23" t="s">
        <v>8</v>
      </c>
      <c r="F5" s="20" t="s">
        <v>10</v>
      </c>
      <c r="G5" s="20" t="s">
        <v>12</v>
      </c>
      <c r="H5" s="104"/>
      <c r="I5" s="20" t="s">
        <v>32</v>
      </c>
      <c r="J5" s="98"/>
    </row>
    <row r="6" spans="1:12" x14ac:dyDescent="0.3">
      <c r="A6" s="99"/>
      <c r="B6" s="99"/>
      <c r="C6" s="102"/>
      <c r="D6" s="24" t="s">
        <v>6</v>
      </c>
      <c r="E6" s="24"/>
      <c r="F6" s="21"/>
      <c r="G6" s="21"/>
      <c r="H6" s="105"/>
      <c r="I6" s="21"/>
      <c r="J6" s="99"/>
    </row>
    <row r="7" spans="1:12" x14ac:dyDescent="0.3">
      <c r="A7" s="39">
        <v>1</v>
      </c>
      <c r="B7" s="40" t="s">
        <v>15</v>
      </c>
      <c r="C7" s="41">
        <f>C8+C9</f>
        <v>26</v>
      </c>
      <c r="D7" s="41">
        <f t="shared" ref="D7:E7" si="0">D8+D9</f>
        <v>11</v>
      </c>
      <c r="E7" s="42">
        <f t="shared" si="0"/>
        <v>327413815</v>
      </c>
      <c r="F7" s="43">
        <f>F8+F9</f>
        <v>134559885.50999999</v>
      </c>
      <c r="G7" s="43">
        <f t="shared" ref="G7:G36" si="1">F7*100/E7</f>
        <v>41.097803252437593</v>
      </c>
      <c r="H7" s="43">
        <f t="shared" ref="H7:H36" si="2">E7-F7</f>
        <v>192853929.49000001</v>
      </c>
      <c r="I7" s="43">
        <f t="shared" ref="I7:I36" si="3">H7*100/E7</f>
        <v>58.902196747562407</v>
      </c>
      <c r="J7" s="40"/>
    </row>
    <row r="8" spans="1:12" x14ac:dyDescent="0.3">
      <c r="A8" s="25"/>
      <c r="B8" s="44" t="s">
        <v>37</v>
      </c>
      <c r="C8" s="26">
        <v>25</v>
      </c>
      <c r="D8" s="26">
        <v>11</v>
      </c>
      <c r="E8" s="27">
        <v>327383815</v>
      </c>
      <c r="F8" s="28">
        <f>124555928.49+10003957.02</f>
        <v>134559885.50999999</v>
      </c>
      <c r="G8" s="28">
        <f>F8*100/E8</f>
        <v>41.101569272751007</v>
      </c>
      <c r="H8" s="28">
        <f t="shared" si="2"/>
        <v>192823929.49000001</v>
      </c>
      <c r="I8" s="28">
        <f t="shared" si="3"/>
        <v>58.898430727248993</v>
      </c>
      <c r="J8" s="25"/>
      <c r="L8" s="45">
        <f>F8-แผ่นดิน!F25</f>
        <v>134427900.20999998</v>
      </c>
    </row>
    <row r="9" spans="1:12" x14ac:dyDescent="0.3">
      <c r="A9" s="25"/>
      <c r="B9" s="44" t="s">
        <v>35</v>
      </c>
      <c r="C9" s="26">
        <v>1</v>
      </c>
      <c r="D9" s="26">
        <v>0</v>
      </c>
      <c r="E9" s="27">
        <v>30000</v>
      </c>
      <c r="F9" s="28">
        <v>0</v>
      </c>
      <c r="G9" s="28">
        <f t="shared" si="1"/>
        <v>0</v>
      </c>
      <c r="H9" s="28">
        <f t="shared" si="2"/>
        <v>30000</v>
      </c>
      <c r="I9" s="28">
        <f t="shared" si="3"/>
        <v>100</v>
      </c>
      <c r="J9" s="25"/>
    </row>
    <row r="10" spans="1:12" x14ac:dyDescent="0.3">
      <c r="A10" s="29">
        <v>2</v>
      </c>
      <c r="B10" s="30" t="s">
        <v>26</v>
      </c>
      <c r="C10" s="31">
        <v>6</v>
      </c>
      <c r="D10" s="31">
        <v>1</v>
      </c>
      <c r="E10" s="32">
        <v>420000</v>
      </c>
      <c r="F10" s="33">
        <v>69999.77</v>
      </c>
      <c r="G10" s="33">
        <f t="shared" si="1"/>
        <v>16.666611904761904</v>
      </c>
      <c r="H10" s="33">
        <f t="shared" si="2"/>
        <v>350000.23</v>
      </c>
      <c r="I10" s="33">
        <f t="shared" si="3"/>
        <v>83.333388095238092</v>
      </c>
      <c r="J10" s="30"/>
    </row>
    <row r="11" spans="1:12" hidden="1" x14ac:dyDescent="0.3">
      <c r="A11" s="30"/>
      <c r="B11" s="30" t="s">
        <v>35</v>
      </c>
      <c r="C11" s="31">
        <v>6</v>
      </c>
      <c r="D11" s="31">
        <v>1</v>
      </c>
      <c r="E11" s="32">
        <v>420000</v>
      </c>
      <c r="F11" s="33">
        <v>69999.77</v>
      </c>
      <c r="G11" s="33">
        <f t="shared" si="1"/>
        <v>16.666611904761904</v>
      </c>
      <c r="H11" s="33">
        <f t="shared" si="2"/>
        <v>350000.23</v>
      </c>
      <c r="I11" s="33">
        <f t="shared" si="3"/>
        <v>83.333388095238092</v>
      </c>
      <c r="J11" s="30"/>
    </row>
    <row r="12" spans="1:12" x14ac:dyDescent="0.3">
      <c r="A12" s="29">
        <v>3</v>
      </c>
      <c r="B12" s="30" t="s">
        <v>16</v>
      </c>
      <c r="C12" s="31">
        <v>1</v>
      </c>
      <c r="D12" s="31">
        <v>0</v>
      </c>
      <c r="E12" s="32">
        <v>300000</v>
      </c>
      <c r="F12" s="33">
        <v>0</v>
      </c>
      <c r="G12" s="33">
        <f t="shared" si="1"/>
        <v>0</v>
      </c>
      <c r="H12" s="33">
        <f t="shared" si="2"/>
        <v>300000</v>
      </c>
      <c r="I12" s="33">
        <f t="shared" si="3"/>
        <v>100</v>
      </c>
      <c r="J12" s="30"/>
    </row>
    <row r="13" spans="1:12" hidden="1" x14ac:dyDescent="0.3">
      <c r="A13" s="30"/>
      <c r="B13" s="30" t="s">
        <v>35</v>
      </c>
      <c r="C13" s="31">
        <v>1</v>
      </c>
      <c r="D13" s="31">
        <v>0</v>
      </c>
      <c r="E13" s="32">
        <v>300000</v>
      </c>
      <c r="F13" s="33">
        <v>0</v>
      </c>
      <c r="G13" s="33">
        <f t="shared" si="1"/>
        <v>0</v>
      </c>
      <c r="H13" s="33">
        <f t="shared" si="2"/>
        <v>300000</v>
      </c>
      <c r="I13" s="33">
        <f t="shared" si="3"/>
        <v>100</v>
      </c>
      <c r="J13" s="30"/>
    </row>
    <row r="14" spans="1:12" x14ac:dyDescent="0.3">
      <c r="A14" s="29">
        <v>4</v>
      </c>
      <c r="B14" s="30" t="s">
        <v>17</v>
      </c>
      <c r="C14" s="31">
        <v>5</v>
      </c>
      <c r="D14" s="31">
        <v>0</v>
      </c>
      <c r="E14" s="32">
        <v>460000</v>
      </c>
      <c r="F14" s="33">
        <v>0</v>
      </c>
      <c r="G14" s="33">
        <f t="shared" si="1"/>
        <v>0</v>
      </c>
      <c r="H14" s="33">
        <f t="shared" si="2"/>
        <v>460000</v>
      </c>
      <c r="I14" s="33">
        <f t="shared" si="3"/>
        <v>100</v>
      </c>
      <c r="J14" s="30"/>
    </row>
    <row r="15" spans="1:12" hidden="1" x14ac:dyDescent="0.3">
      <c r="A15" s="30"/>
      <c r="B15" s="30" t="s">
        <v>35</v>
      </c>
      <c r="C15" s="31">
        <v>5</v>
      </c>
      <c r="D15" s="31">
        <v>0</v>
      </c>
      <c r="E15" s="32">
        <v>460000</v>
      </c>
      <c r="F15" s="33">
        <v>0</v>
      </c>
      <c r="G15" s="33">
        <f t="shared" si="1"/>
        <v>0</v>
      </c>
      <c r="H15" s="33">
        <f t="shared" si="2"/>
        <v>460000</v>
      </c>
      <c r="I15" s="33">
        <f t="shared" si="3"/>
        <v>100</v>
      </c>
      <c r="J15" s="30"/>
    </row>
    <row r="16" spans="1:12" x14ac:dyDescent="0.3">
      <c r="A16" s="29">
        <v>5</v>
      </c>
      <c r="B16" s="30" t="s">
        <v>18</v>
      </c>
      <c r="C16" s="31">
        <v>9</v>
      </c>
      <c r="D16" s="31">
        <v>0</v>
      </c>
      <c r="E16" s="32">
        <v>550200</v>
      </c>
      <c r="F16" s="33">
        <v>0</v>
      </c>
      <c r="G16" s="33">
        <f t="shared" si="1"/>
        <v>0</v>
      </c>
      <c r="H16" s="33">
        <f t="shared" si="2"/>
        <v>550200</v>
      </c>
      <c r="I16" s="33">
        <f t="shared" si="3"/>
        <v>100</v>
      </c>
      <c r="J16" s="30"/>
    </row>
    <row r="17" spans="1:10" hidden="1" x14ac:dyDescent="0.3">
      <c r="A17" s="30"/>
      <c r="B17" s="30" t="s">
        <v>35</v>
      </c>
      <c r="C17" s="31">
        <v>9</v>
      </c>
      <c r="D17" s="31">
        <v>0</v>
      </c>
      <c r="E17" s="32">
        <v>550200</v>
      </c>
      <c r="F17" s="33">
        <v>0</v>
      </c>
      <c r="G17" s="33">
        <f t="shared" si="1"/>
        <v>0</v>
      </c>
      <c r="H17" s="33">
        <f t="shared" si="2"/>
        <v>550200</v>
      </c>
      <c r="I17" s="33">
        <f t="shared" si="3"/>
        <v>100</v>
      </c>
      <c r="J17" s="30"/>
    </row>
    <row r="18" spans="1:10" x14ac:dyDescent="0.3">
      <c r="A18" s="29">
        <v>6</v>
      </c>
      <c r="B18" s="30" t="s">
        <v>19</v>
      </c>
      <c r="C18" s="31">
        <v>12</v>
      </c>
      <c r="D18" s="31">
        <v>0</v>
      </c>
      <c r="E18" s="32">
        <v>710000</v>
      </c>
      <c r="F18" s="33">
        <v>0</v>
      </c>
      <c r="G18" s="33">
        <f t="shared" si="1"/>
        <v>0</v>
      </c>
      <c r="H18" s="33">
        <f t="shared" si="2"/>
        <v>710000</v>
      </c>
      <c r="I18" s="33">
        <f t="shared" si="3"/>
        <v>100</v>
      </c>
      <c r="J18" s="30"/>
    </row>
    <row r="19" spans="1:10" hidden="1" x14ac:dyDescent="0.3">
      <c r="A19" s="30"/>
      <c r="B19" s="30" t="s">
        <v>35</v>
      </c>
      <c r="C19" s="31">
        <v>12</v>
      </c>
      <c r="D19" s="31">
        <v>0</v>
      </c>
      <c r="E19" s="32">
        <v>710000</v>
      </c>
      <c r="F19" s="33">
        <v>0</v>
      </c>
      <c r="G19" s="33">
        <f t="shared" si="1"/>
        <v>0</v>
      </c>
      <c r="H19" s="33">
        <f t="shared" si="2"/>
        <v>710000</v>
      </c>
      <c r="I19" s="33">
        <f t="shared" si="3"/>
        <v>100</v>
      </c>
      <c r="J19" s="30"/>
    </row>
    <row r="20" spans="1:10" x14ac:dyDescent="0.3">
      <c r="A20" s="29">
        <v>7</v>
      </c>
      <c r="B20" s="30" t="s">
        <v>20</v>
      </c>
      <c r="C20" s="31">
        <v>11</v>
      </c>
      <c r="D20" s="31">
        <v>0</v>
      </c>
      <c r="E20" s="32">
        <v>590000</v>
      </c>
      <c r="F20" s="33">
        <v>0</v>
      </c>
      <c r="G20" s="33">
        <f t="shared" si="1"/>
        <v>0</v>
      </c>
      <c r="H20" s="33">
        <f t="shared" si="2"/>
        <v>590000</v>
      </c>
      <c r="I20" s="33">
        <f t="shared" si="3"/>
        <v>100</v>
      </c>
      <c r="J20" s="30"/>
    </row>
    <row r="21" spans="1:10" hidden="1" x14ac:dyDescent="0.3">
      <c r="A21" s="30"/>
      <c r="B21" s="30" t="s">
        <v>35</v>
      </c>
      <c r="C21" s="31">
        <v>11</v>
      </c>
      <c r="D21" s="31">
        <v>0</v>
      </c>
      <c r="E21" s="32">
        <v>590000</v>
      </c>
      <c r="F21" s="33">
        <v>0</v>
      </c>
      <c r="G21" s="33">
        <f t="shared" si="1"/>
        <v>0</v>
      </c>
      <c r="H21" s="33">
        <f t="shared" si="2"/>
        <v>590000</v>
      </c>
      <c r="I21" s="33">
        <f t="shared" si="3"/>
        <v>100</v>
      </c>
      <c r="J21" s="30"/>
    </row>
    <row r="22" spans="1:10" x14ac:dyDescent="0.3">
      <c r="A22" s="29">
        <v>8</v>
      </c>
      <c r="B22" s="30" t="s">
        <v>21</v>
      </c>
      <c r="C22" s="31">
        <v>2</v>
      </c>
      <c r="D22" s="31">
        <v>0</v>
      </c>
      <c r="E22" s="32">
        <v>128225</v>
      </c>
      <c r="F22" s="33">
        <v>0</v>
      </c>
      <c r="G22" s="33">
        <f t="shared" si="1"/>
        <v>0</v>
      </c>
      <c r="H22" s="33">
        <f t="shared" si="2"/>
        <v>128225</v>
      </c>
      <c r="I22" s="33">
        <f t="shared" si="3"/>
        <v>100</v>
      </c>
      <c r="J22" s="30"/>
    </row>
    <row r="23" spans="1:10" hidden="1" x14ac:dyDescent="0.3">
      <c r="A23" s="30"/>
      <c r="B23" s="30" t="s">
        <v>35</v>
      </c>
      <c r="C23" s="31">
        <v>2</v>
      </c>
      <c r="D23" s="31">
        <v>0</v>
      </c>
      <c r="E23" s="32">
        <v>128225</v>
      </c>
      <c r="F23" s="33">
        <v>0</v>
      </c>
      <c r="G23" s="33">
        <f t="shared" si="1"/>
        <v>0</v>
      </c>
      <c r="H23" s="33">
        <f t="shared" si="2"/>
        <v>128225</v>
      </c>
      <c r="I23" s="33">
        <f t="shared" si="3"/>
        <v>100</v>
      </c>
      <c r="J23" s="30"/>
    </row>
    <row r="24" spans="1:10" x14ac:dyDescent="0.3">
      <c r="A24" s="29">
        <v>9</v>
      </c>
      <c r="B24" s="30" t="s">
        <v>22</v>
      </c>
      <c r="C24" s="31">
        <v>7</v>
      </c>
      <c r="D24" s="31">
        <v>0</v>
      </c>
      <c r="E24" s="32">
        <v>550000</v>
      </c>
      <c r="F24" s="33">
        <v>0</v>
      </c>
      <c r="G24" s="33">
        <f t="shared" si="1"/>
        <v>0</v>
      </c>
      <c r="H24" s="33">
        <f t="shared" si="2"/>
        <v>550000</v>
      </c>
      <c r="I24" s="33">
        <f t="shared" si="3"/>
        <v>100</v>
      </c>
      <c r="J24" s="30"/>
    </row>
    <row r="25" spans="1:10" hidden="1" x14ac:dyDescent="0.3">
      <c r="A25" s="30"/>
      <c r="B25" s="30" t="s">
        <v>35</v>
      </c>
      <c r="C25" s="31">
        <v>7</v>
      </c>
      <c r="D25" s="31">
        <v>0</v>
      </c>
      <c r="E25" s="32">
        <v>550000</v>
      </c>
      <c r="F25" s="33">
        <v>0</v>
      </c>
      <c r="G25" s="33">
        <f t="shared" si="1"/>
        <v>0</v>
      </c>
      <c r="H25" s="33">
        <f t="shared" si="2"/>
        <v>550000</v>
      </c>
      <c r="I25" s="33">
        <f t="shared" si="3"/>
        <v>100</v>
      </c>
      <c r="J25" s="30"/>
    </row>
    <row r="26" spans="1:10" x14ac:dyDescent="0.3">
      <c r="A26" s="29">
        <v>10</v>
      </c>
      <c r="B26" s="30" t="s">
        <v>23</v>
      </c>
      <c r="C26" s="31">
        <v>6</v>
      </c>
      <c r="D26" s="31">
        <v>0</v>
      </c>
      <c r="E26" s="32">
        <v>719900</v>
      </c>
      <c r="F26" s="33">
        <v>0</v>
      </c>
      <c r="G26" s="33">
        <f t="shared" si="1"/>
        <v>0</v>
      </c>
      <c r="H26" s="33">
        <f t="shared" si="2"/>
        <v>719900</v>
      </c>
      <c r="I26" s="33">
        <f t="shared" si="3"/>
        <v>100</v>
      </c>
      <c r="J26" s="30"/>
    </row>
    <row r="27" spans="1:10" hidden="1" x14ac:dyDescent="0.3">
      <c r="A27" s="30"/>
      <c r="B27" s="30" t="s">
        <v>35</v>
      </c>
      <c r="C27" s="31">
        <v>6</v>
      </c>
      <c r="D27" s="31">
        <v>0</v>
      </c>
      <c r="E27" s="32">
        <v>719900</v>
      </c>
      <c r="F27" s="33">
        <v>0</v>
      </c>
      <c r="G27" s="33">
        <f t="shared" si="1"/>
        <v>0</v>
      </c>
      <c r="H27" s="33">
        <f t="shared" si="2"/>
        <v>719900</v>
      </c>
      <c r="I27" s="33">
        <f t="shared" si="3"/>
        <v>100</v>
      </c>
      <c r="J27" s="30"/>
    </row>
    <row r="28" spans="1:10" x14ac:dyDescent="0.3">
      <c r="A28" s="29">
        <v>11</v>
      </c>
      <c r="B28" s="30" t="s">
        <v>24</v>
      </c>
      <c r="C28" s="31">
        <v>20</v>
      </c>
      <c r="D28" s="31">
        <v>0</v>
      </c>
      <c r="E28" s="32">
        <v>1152500</v>
      </c>
      <c r="F28" s="33">
        <v>0</v>
      </c>
      <c r="G28" s="33">
        <f t="shared" si="1"/>
        <v>0</v>
      </c>
      <c r="H28" s="33">
        <f t="shared" si="2"/>
        <v>1152500</v>
      </c>
      <c r="I28" s="33">
        <f t="shared" si="3"/>
        <v>100</v>
      </c>
      <c r="J28" s="30"/>
    </row>
    <row r="29" spans="1:10" hidden="1" x14ac:dyDescent="0.3">
      <c r="A29" s="30"/>
      <c r="B29" s="30" t="s">
        <v>35</v>
      </c>
      <c r="C29" s="31">
        <v>20</v>
      </c>
      <c r="D29" s="31">
        <v>0</v>
      </c>
      <c r="E29" s="32">
        <v>1152500</v>
      </c>
      <c r="F29" s="33">
        <v>0</v>
      </c>
      <c r="G29" s="33">
        <f t="shared" si="1"/>
        <v>0</v>
      </c>
      <c r="H29" s="33">
        <f t="shared" si="2"/>
        <v>1152500</v>
      </c>
      <c r="I29" s="33">
        <f t="shared" si="3"/>
        <v>100</v>
      </c>
      <c r="J29" s="30"/>
    </row>
    <row r="30" spans="1:10" x14ac:dyDescent="0.3">
      <c r="A30" s="29">
        <v>12</v>
      </c>
      <c r="B30" s="30" t="s">
        <v>25</v>
      </c>
      <c r="C30" s="31">
        <v>4</v>
      </c>
      <c r="D30" s="31">
        <v>0</v>
      </c>
      <c r="E30" s="32">
        <v>330000</v>
      </c>
      <c r="F30" s="33">
        <v>0</v>
      </c>
      <c r="G30" s="33">
        <f t="shared" si="1"/>
        <v>0</v>
      </c>
      <c r="H30" s="33">
        <f t="shared" si="2"/>
        <v>330000</v>
      </c>
      <c r="I30" s="33">
        <f t="shared" si="3"/>
        <v>100</v>
      </c>
      <c r="J30" s="30"/>
    </row>
    <row r="31" spans="1:10" hidden="1" x14ac:dyDescent="0.3">
      <c r="A31" s="30"/>
      <c r="B31" s="30" t="s">
        <v>35</v>
      </c>
      <c r="C31" s="31">
        <v>4</v>
      </c>
      <c r="D31" s="31">
        <v>0</v>
      </c>
      <c r="E31" s="32">
        <v>330000</v>
      </c>
      <c r="F31" s="33">
        <v>0</v>
      </c>
      <c r="G31" s="33">
        <f t="shared" si="1"/>
        <v>0</v>
      </c>
      <c r="H31" s="33">
        <f t="shared" si="2"/>
        <v>330000</v>
      </c>
      <c r="I31" s="33">
        <f t="shared" si="3"/>
        <v>100</v>
      </c>
      <c r="J31" s="30"/>
    </row>
    <row r="32" spans="1:10" x14ac:dyDescent="0.3">
      <c r="A32" s="29">
        <v>13</v>
      </c>
      <c r="B32" s="30" t="s">
        <v>27</v>
      </c>
      <c r="C32" s="31">
        <v>1</v>
      </c>
      <c r="D32" s="31">
        <v>0</v>
      </c>
      <c r="E32" s="32">
        <v>30000</v>
      </c>
      <c r="F32" s="33">
        <v>0</v>
      </c>
      <c r="G32" s="33">
        <f t="shared" si="1"/>
        <v>0</v>
      </c>
      <c r="H32" s="33">
        <f t="shared" si="2"/>
        <v>30000</v>
      </c>
      <c r="I32" s="33">
        <f t="shared" si="3"/>
        <v>100</v>
      </c>
      <c r="J32" s="30"/>
    </row>
    <row r="33" spans="1:10" hidden="1" x14ac:dyDescent="0.3">
      <c r="A33" s="30"/>
      <c r="B33" s="30" t="s">
        <v>35</v>
      </c>
      <c r="C33" s="31">
        <v>1</v>
      </c>
      <c r="D33" s="31">
        <v>0</v>
      </c>
      <c r="E33" s="32">
        <v>30000</v>
      </c>
      <c r="F33" s="33">
        <v>0</v>
      </c>
      <c r="G33" s="33">
        <f t="shared" si="1"/>
        <v>0</v>
      </c>
      <c r="H33" s="33">
        <f t="shared" si="2"/>
        <v>30000</v>
      </c>
      <c r="I33" s="33">
        <f t="shared" si="3"/>
        <v>100</v>
      </c>
      <c r="J33" s="30"/>
    </row>
    <row r="34" spans="1:10" x14ac:dyDescent="0.3">
      <c r="A34" s="34">
        <v>14</v>
      </c>
      <c r="B34" s="35" t="s">
        <v>28</v>
      </c>
      <c r="C34" s="36">
        <v>4</v>
      </c>
      <c r="D34" s="36">
        <v>0</v>
      </c>
      <c r="E34" s="37">
        <v>778000</v>
      </c>
      <c r="F34" s="38">
        <v>0</v>
      </c>
      <c r="G34" s="38">
        <f t="shared" si="1"/>
        <v>0</v>
      </c>
      <c r="H34" s="38">
        <f t="shared" si="2"/>
        <v>778000</v>
      </c>
      <c r="I34" s="38">
        <f t="shared" si="3"/>
        <v>100</v>
      </c>
      <c r="J34" s="35"/>
    </row>
    <row r="35" spans="1:10" hidden="1" x14ac:dyDescent="0.3">
      <c r="A35" s="4"/>
      <c r="B35" s="4" t="s">
        <v>35</v>
      </c>
      <c r="C35" s="14">
        <v>4</v>
      </c>
      <c r="D35" s="14">
        <v>0</v>
      </c>
      <c r="E35" s="15">
        <v>778000</v>
      </c>
      <c r="F35" s="10">
        <v>0</v>
      </c>
      <c r="G35" s="10">
        <f t="shared" si="1"/>
        <v>0</v>
      </c>
      <c r="H35" s="10">
        <f t="shared" si="2"/>
        <v>778000</v>
      </c>
      <c r="I35" s="10">
        <f t="shared" si="3"/>
        <v>100</v>
      </c>
      <c r="J35" s="4"/>
    </row>
    <row r="36" spans="1:10" x14ac:dyDescent="0.3">
      <c r="A36" s="93" t="s">
        <v>29</v>
      </c>
      <c r="B36" s="94"/>
      <c r="C36" s="16">
        <f>SUM(C34,C32,C30,C28,C26,C24,C22,C20,C18,C16,C14,C12,C10,C7)</f>
        <v>114</v>
      </c>
      <c r="D36" s="16">
        <f t="shared" ref="D36:E36" si="4">SUM(D34,D32,D30,D28,D26,D24,D22,D20,D18,D16,D14,D12,D10,D7)</f>
        <v>12</v>
      </c>
      <c r="E36" s="8">
        <f t="shared" si="4"/>
        <v>334132640</v>
      </c>
      <c r="F36" s="7">
        <f>SUM(F34,F32,F30,F28,F26,F24,F22,F20,F18,F16,F14,F12,F10,F7)</f>
        <v>134629885.28</v>
      </c>
      <c r="G36" s="7">
        <f t="shared" si="1"/>
        <v>40.292347757465421</v>
      </c>
      <c r="H36" s="7">
        <f t="shared" si="2"/>
        <v>199502754.72</v>
      </c>
      <c r="I36" s="7">
        <f t="shared" si="3"/>
        <v>59.707652242534579</v>
      </c>
      <c r="J36" s="5"/>
    </row>
    <row r="37" spans="1:10" x14ac:dyDescent="0.3">
      <c r="A37" s="6" t="s">
        <v>30</v>
      </c>
    </row>
  </sheetData>
  <mergeCells count="9">
    <mergeCell ref="A36:B3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78740157480314965" right="0" top="0.98425196850393704" bottom="0.98425196850393704" header="0.51181102362204722" footer="0.51181102362204722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แผ่นดิน</vt:lpstr>
      <vt:lpstr>เงินรายได้</vt:lpstr>
      <vt:lpstr>ภูพานเพลช</vt:lpstr>
      <vt:lpstr>งบกลาง</vt:lpstr>
      <vt:lpstr>งบกลาง!Print_Area</vt:lpstr>
      <vt:lpstr>เงินรายได้!Print_Area</vt:lpstr>
      <vt:lpstr>แผ่นดิน!Print_Area</vt:lpstr>
      <vt:lpstr>ภูพานเพลช!Print_Area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รายงานผลการเบิกจ่ายงบประมาณ</dc:title>
  <dc:creator>ART</dc:creator>
  <cp:lastModifiedBy>ARTPLAN</cp:lastModifiedBy>
  <cp:lastPrinted>2015-11-17T07:24:19Z</cp:lastPrinted>
  <dcterms:created xsi:type="dcterms:W3CDTF">2015-03-17T10:36:12Z</dcterms:created>
  <dcterms:modified xsi:type="dcterms:W3CDTF">2016-06-16T06:34:58Z</dcterms:modified>
</cp:coreProperties>
</file>