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งบประมาณ\ปีงบประมาณ 2559\รายงานผลเบิกจ่าย\"/>
    </mc:Choice>
  </mc:AlternateContent>
  <bookViews>
    <workbookView xWindow="0" yWindow="45" windowWidth="19440" windowHeight="10545"/>
  </bookViews>
  <sheets>
    <sheet name="แผ่นดิน (สรุป)" sheetId="9" r:id="rId1"/>
    <sheet name="แผ่นดิน" sheetId="2" r:id="rId2"/>
    <sheet name="เงินรายได้ (สรุป)" sheetId="10" r:id="rId3"/>
    <sheet name="เงินรายได้" sheetId="3" r:id="rId4"/>
    <sheet name="ภูพานเพลช" sheetId="6" r:id="rId5"/>
    <sheet name="งบกลาง" sheetId="8" state="hidden" r:id="rId6"/>
  </sheets>
  <definedNames>
    <definedName name="_xlnm.Print_Area" localSheetId="5">งบกลาง!$A$1:$J$37</definedName>
    <definedName name="_xlnm.Print_Area" localSheetId="3">เงินรายได้!$A$1:$J$144</definedName>
    <definedName name="_xlnm.Print_Area" localSheetId="2">'เงินรายได้ (สรุป)'!$A$1:$J$144</definedName>
    <definedName name="_xlnm.Print_Area" localSheetId="1">แผ่นดิน!$A$1:$J$106</definedName>
    <definedName name="_xlnm.Print_Area" localSheetId="0">'แผ่นดิน (สรุป)'!$A$1:$J$106</definedName>
    <definedName name="_xlnm.Print_Area" localSheetId="4">ภูพานเพลช!$A$1:$J$11</definedName>
    <definedName name="_xlnm.Print_Titles" localSheetId="3">เงินรายได้!$4:$6</definedName>
    <definedName name="_xlnm.Print_Titles" localSheetId="2">'เงินรายได้ (สรุป)'!$4:$6</definedName>
    <definedName name="_xlnm.Print_Titles" localSheetId="1">แผ่นดิน!$4:$6</definedName>
    <definedName name="_xlnm.Print_Titles" localSheetId="0">'แผ่นดิน (สรุป)'!$4:$6</definedName>
  </definedNames>
  <calcPr calcId="152511"/>
</workbook>
</file>

<file path=xl/calcChain.xml><?xml version="1.0" encoding="utf-8"?>
<calcChain xmlns="http://schemas.openxmlformats.org/spreadsheetml/2006/main">
  <c r="E37" i="9" l="1"/>
  <c r="E46" i="9"/>
  <c r="E37" i="2"/>
  <c r="E46" i="2"/>
  <c r="L142" i="10" l="1"/>
  <c r="K142" i="10"/>
  <c r="M142" i="10" s="1"/>
  <c r="E141" i="10"/>
  <c r="E148" i="10" s="1"/>
  <c r="D141" i="10"/>
  <c r="C141" i="10"/>
  <c r="H140" i="10"/>
  <c r="I140" i="10" s="1"/>
  <c r="G140" i="10"/>
  <c r="H139" i="10"/>
  <c r="I139" i="10" s="1"/>
  <c r="G139" i="10"/>
  <c r="H138" i="10"/>
  <c r="I138" i="10" s="1"/>
  <c r="G138" i="10"/>
  <c r="H137" i="10"/>
  <c r="I137" i="10" s="1"/>
  <c r="G137" i="10"/>
  <c r="I136" i="10"/>
  <c r="H136" i="10"/>
  <c r="G136" i="10"/>
  <c r="H135" i="10"/>
  <c r="I135" i="10" s="1"/>
  <c r="G135" i="10"/>
  <c r="H134" i="10"/>
  <c r="I134" i="10" s="1"/>
  <c r="G134" i="10"/>
  <c r="H133" i="10"/>
  <c r="I133" i="10" s="1"/>
  <c r="G133" i="10"/>
  <c r="H132" i="10"/>
  <c r="I132" i="10" s="1"/>
  <c r="G132" i="10"/>
  <c r="H131" i="10"/>
  <c r="I131" i="10" s="1"/>
  <c r="G131" i="10"/>
  <c r="F130" i="10"/>
  <c r="H130" i="10" s="1"/>
  <c r="I130" i="10" s="1"/>
  <c r="H129" i="10"/>
  <c r="I129" i="10" s="1"/>
  <c r="G129" i="10"/>
  <c r="H128" i="10"/>
  <c r="I128" i="10" s="1"/>
  <c r="G128" i="10"/>
  <c r="I127" i="10"/>
  <c r="H127" i="10"/>
  <c r="G127" i="10"/>
  <c r="H126" i="10"/>
  <c r="I126" i="10" s="1"/>
  <c r="F126" i="10"/>
  <c r="G126" i="10" s="1"/>
  <c r="F125" i="10"/>
  <c r="G125" i="10" s="1"/>
  <c r="H124" i="10"/>
  <c r="I124" i="10" s="1"/>
  <c r="G124" i="10"/>
  <c r="H123" i="10"/>
  <c r="I123" i="10" s="1"/>
  <c r="G123" i="10"/>
  <c r="H122" i="10"/>
  <c r="I122" i="10" s="1"/>
  <c r="G122" i="10"/>
  <c r="H121" i="10"/>
  <c r="I121" i="10" s="1"/>
  <c r="G121" i="10"/>
  <c r="H120" i="10"/>
  <c r="I120" i="10" s="1"/>
  <c r="G120" i="10"/>
  <c r="H119" i="10"/>
  <c r="I119" i="10" s="1"/>
  <c r="G119" i="10"/>
  <c r="H118" i="10"/>
  <c r="I118" i="10" s="1"/>
  <c r="G118" i="10"/>
  <c r="I117" i="10"/>
  <c r="H117" i="10"/>
  <c r="G117" i="10"/>
  <c r="H116" i="10"/>
  <c r="I116" i="10" s="1"/>
  <c r="F116" i="10"/>
  <c r="G116" i="10" s="1"/>
  <c r="H115" i="10"/>
  <c r="I115" i="10" s="1"/>
  <c r="F115" i="10"/>
  <c r="G115" i="10" s="1"/>
  <c r="H114" i="10"/>
  <c r="I114" i="10" s="1"/>
  <c r="F114" i="10"/>
  <c r="G114" i="10" s="1"/>
  <c r="H113" i="10"/>
  <c r="I113" i="10" s="1"/>
  <c r="G113" i="10"/>
  <c r="H111" i="10"/>
  <c r="I111" i="10" s="1"/>
  <c r="G111" i="10"/>
  <c r="H110" i="10"/>
  <c r="I110" i="10" s="1"/>
  <c r="G110" i="10"/>
  <c r="H109" i="10"/>
  <c r="I109" i="10" s="1"/>
  <c r="G109" i="10"/>
  <c r="H108" i="10"/>
  <c r="I108" i="10" s="1"/>
  <c r="G108" i="10"/>
  <c r="H107" i="10"/>
  <c r="I107" i="10" s="1"/>
  <c r="G107" i="10"/>
  <c r="G106" i="10"/>
  <c r="F106" i="10"/>
  <c r="H106" i="10" s="1"/>
  <c r="I106" i="10" s="1"/>
  <c r="F105" i="10"/>
  <c r="H105" i="10" s="1"/>
  <c r="I105" i="10" s="1"/>
  <c r="H104" i="10"/>
  <c r="I104" i="10" s="1"/>
  <c r="G104" i="10"/>
  <c r="I103" i="10"/>
  <c r="H103" i="10"/>
  <c r="G103" i="10"/>
  <c r="H102" i="10"/>
  <c r="I102" i="10" s="1"/>
  <c r="G102" i="10"/>
  <c r="H101" i="10"/>
  <c r="I101" i="10" s="1"/>
  <c r="G101" i="10"/>
  <c r="F101" i="10"/>
  <c r="H100" i="10"/>
  <c r="I100" i="10" s="1"/>
  <c r="G100" i="10"/>
  <c r="H99" i="10"/>
  <c r="I99" i="10" s="1"/>
  <c r="G99" i="10"/>
  <c r="I98" i="10"/>
  <c r="H98" i="10"/>
  <c r="G98" i="10"/>
  <c r="H97" i="10"/>
  <c r="I97" i="10" s="1"/>
  <c r="F97" i="10"/>
  <c r="G97" i="10" s="1"/>
  <c r="H96" i="10"/>
  <c r="I96" i="10" s="1"/>
  <c r="G96" i="10"/>
  <c r="H95" i="10"/>
  <c r="I95" i="10" s="1"/>
  <c r="G95" i="10"/>
  <c r="H94" i="10"/>
  <c r="I94" i="10" s="1"/>
  <c r="G94" i="10"/>
  <c r="I93" i="10"/>
  <c r="H93" i="10"/>
  <c r="G93" i="10"/>
  <c r="H92" i="10"/>
  <c r="I92" i="10" s="1"/>
  <c r="G92" i="10"/>
  <c r="H91" i="10"/>
  <c r="I91" i="10" s="1"/>
  <c r="G91" i="10"/>
  <c r="H90" i="10"/>
  <c r="I90" i="10" s="1"/>
  <c r="G90" i="10"/>
  <c r="I89" i="10"/>
  <c r="H89" i="10"/>
  <c r="G89" i="10"/>
  <c r="H88" i="10"/>
  <c r="I88" i="10" s="1"/>
  <c r="F88" i="10"/>
  <c r="G88" i="10" s="1"/>
  <c r="H87" i="10"/>
  <c r="I87" i="10" s="1"/>
  <c r="G87" i="10"/>
  <c r="H86" i="10"/>
  <c r="I86" i="10" s="1"/>
  <c r="G86" i="10"/>
  <c r="H85" i="10"/>
  <c r="I85" i="10" s="1"/>
  <c r="G85" i="10"/>
  <c r="F84" i="10"/>
  <c r="I83" i="10"/>
  <c r="H83" i="10"/>
  <c r="G83" i="10"/>
  <c r="I82" i="10"/>
  <c r="H82" i="10"/>
  <c r="G82" i="10"/>
  <c r="H81" i="10"/>
  <c r="I81" i="10" s="1"/>
  <c r="G81" i="10"/>
  <c r="H80" i="10"/>
  <c r="I80" i="10" s="1"/>
  <c r="G80" i="10"/>
  <c r="H79" i="10"/>
  <c r="I79" i="10" s="1"/>
  <c r="G79" i="10"/>
  <c r="H78" i="10"/>
  <c r="I78" i="10" s="1"/>
  <c r="G78" i="10"/>
  <c r="H77" i="10"/>
  <c r="I77" i="10" s="1"/>
  <c r="G77" i="10"/>
  <c r="H76" i="10"/>
  <c r="I76" i="10" s="1"/>
  <c r="G76" i="10"/>
  <c r="I75" i="10"/>
  <c r="H75" i="10"/>
  <c r="G75" i="10"/>
  <c r="H74" i="10"/>
  <c r="I74" i="10" s="1"/>
  <c r="F74" i="10"/>
  <c r="G74" i="10" s="1"/>
  <c r="H73" i="10"/>
  <c r="I73" i="10" s="1"/>
  <c r="G73" i="10"/>
  <c r="H72" i="10"/>
  <c r="I72" i="10" s="1"/>
  <c r="G72" i="10"/>
  <c r="H71" i="10"/>
  <c r="I71" i="10" s="1"/>
  <c r="G71" i="10"/>
  <c r="F70" i="10"/>
  <c r="H69" i="10"/>
  <c r="I69" i="10" s="1"/>
  <c r="G69" i="10"/>
  <c r="H68" i="10"/>
  <c r="I68" i="10" s="1"/>
  <c r="G68" i="10"/>
  <c r="H67" i="10"/>
  <c r="I67" i="10" s="1"/>
  <c r="G67" i="10"/>
  <c r="H66" i="10"/>
  <c r="I66" i="10" s="1"/>
  <c r="G66" i="10"/>
  <c r="H65" i="10"/>
  <c r="I65" i="10" s="1"/>
  <c r="G65" i="10"/>
  <c r="H64" i="10"/>
  <c r="I64" i="10" s="1"/>
  <c r="G64" i="10"/>
  <c r="H63" i="10"/>
  <c r="I63" i="10" s="1"/>
  <c r="G63" i="10"/>
  <c r="H62" i="10"/>
  <c r="I62" i="10" s="1"/>
  <c r="G62" i="10"/>
  <c r="H61" i="10"/>
  <c r="I61" i="10" s="1"/>
  <c r="G61" i="10"/>
  <c r="H60" i="10"/>
  <c r="I60" i="10" s="1"/>
  <c r="G60" i="10"/>
  <c r="H59" i="10"/>
  <c r="I59" i="10" s="1"/>
  <c r="G59" i="10"/>
  <c r="H58" i="10"/>
  <c r="I58" i="10" s="1"/>
  <c r="G58" i="10"/>
  <c r="I57" i="10"/>
  <c r="H57" i="10"/>
  <c r="G57" i="10"/>
  <c r="H56" i="10"/>
  <c r="I56" i="10" s="1"/>
  <c r="G56" i="10"/>
  <c r="H55" i="10"/>
  <c r="I55" i="10" s="1"/>
  <c r="G55" i="10"/>
  <c r="H54" i="10"/>
  <c r="I54" i="10" s="1"/>
  <c r="G54" i="10"/>
  <c r="F53" i="10"/>
  <c r="H52" i="10"/>
  <c r="I52" i="10" s="1"/>
  <c r="G52" i="10"/>
  <c r="H51" i="10"/>
  <c r="I51" i="10" s="1"/>
  <c r="G51" i="10"/>
  <c r="H50" i="10"/>
  <c r="I50" i="10" s="1"/>
  <c r="G50" i="10"/>
  <c r="H49" i="10"/>
  <c r="I49" i="10" s="1"/>
  <c r="G49" i="10"/>
  <c r="H48" i="10"/>
  <c r="I48" i="10" s="1"/>
  <c r="G48" i="10"/>
  <c r="H47" i="10"/>
  <c r="I47" i="10" s="1"/>
  <c r="G47" i="10"/>
  <c r="H46" i="10"/>
  <c r="I46" i="10" s="1"/>
  <c r="G46" i="10"/>
  <c r="H45" i="10"/>
  <c r="I45" i="10" s="1"/>
  <c r="G45" i="10"/>
  <c r="I44" i="10"/>
  <c r="H44" i="10"/>
  <c r="G44" i="10"/>
  <c r="H43" i="10"/>
  <c r="I43" i="10" s="1"/>
  <c r="G43" i="10"/>
  <c r="H42" i="10"/>
  <c r="I42" i="10" s="1"/>
  <c r="G42" i="10"/>
  <c r="F42" i="10"/>
  <c r="H41" i="10"/>
  <c r="I41" i="10" s="1"/>
  <c r="G41" i="10"/>
  <c r="H40" i="10"/>
  <c r="I40" i="10" s="1"/>
  <c r="G40" i="10"/>
  <c r="F39" i="10"/>
  <c r="H38" i="10"/>
  <c r="I38" i="10" s="1"/>
  <c r="G38" i="10"/>
  <c r="H37" i="10"/>
  <c r="I37" i="10" s="1"/>
  <c r="G37" i="10"/>
  <c r="H36" i="10"/>
  <c r="I36" i="10" s="1"/>
  <c r="G36" i="10"/>
  <c r="H35" i="10"/>
  <c r="I35" i="10" s="1"/>
  <c r="G35" i="10"/>
  <c r="F34" i="10"/>
  <c r="I33" i="10"/>
  <c r="H33" i="10"/>
  <c r="G33" i="10"/>
  <c r="H32" i="10"/>
  <c r="I32" i="10" s="1"/>
  <c r="G32" i="10"/>
  <c r="H31" i="10"/>
  <c r="I31" i="10" s="1"/>
  <c r="G31" i="10"/>
  <c r="F31" i="10"/>
  <c r="H30" i="10"/>
  <c r="I30" i="10" s="1"/>
  <c r="G30" i="10"/>
  <c r="F30" i="10"/>
  <c r="H29" i="10"/>
  <c r="I29" i="10" s="1"/>
  <c r="F29" i="10"/>
  <c r="G29" i="10" s="1"/>
  <c r="H28" i="10"/>
  <c r="I28" i="10" s="1"/>
  <c r="G28" i="10"/>
  <c r="H27" i="10"/>
  <c r="I27" i="10" s="1"/>
  <c r="G27" i="10"/>
  <c r="H26" i="10"/>
  <c r="I26" i="10" s="1"/>
  <c r="G26" i="10"/>
  <c r="H25" i="10"/>
  <c r="I25" i="10" s="1"/>
  <c r="G25" i="10"/>
  <c r="H24" i="10"/>
  <c r="I24" i="10" s="1"/>
  <c r="G24" i="10"/>
  <c r="F24" i="10"/>
  <c r="H23" i="10"/>
  <c r="I23" i="10" s="1"/>
  <c r="G23" i="10"/>
  <c r="F22" i="10"/>
  <c r="G22" i="10" s="1"/>
  <c r="H21" i="10"/>
  <c r="I21" i="10" s="1"/>
  <c r="G21" i="10"/>
  <c r="F20" i="10"/>
  <c r="H20" i="10" s="1"/>
  <c r="I20" i="10" s="1"/>
  <c r="H19" i="10"/>
  <c r="I19" i="10" s="1"/>
  <c r="G19" i="10"/>
  <c r="H17" i="10"/>
  <c r="I17" i="10" s="1"/>
  <c r="G17" i="10"/>
  <c r="H16" i="10"/>
  <c r="I16" i="10" s="1"/>
  <c r="G16" i="10"/>
  <c r="H15" i="10"/>
  <c r="I15" i="10" s="1"/>
  <c r="G15" i="10"/>
  <c r="H14" i="10"/>
  <c r="I14" i="10" s="1"/>
  <c r="G14" i="10"/>
  <c r="H13" i="10"/>
  <c r="I13" i="10" s="1"/>
  <c r="G13" i="10"/>
  <c r="I12" i="10"/>
  <c r="H12" i="10"/>
  <c r="G12" i="10"/>
  <c r="H11" i="10"/>
  <c r="I11" i="10" s="1"/>
  <c r="G11" i="10"/>
  <c r="F11" i="10"/>
  <c r="F7" i="10" s="1"/>
  <c r="H10" i="10"/>
  <c r="I10" i="10" s="1"/>
  <c r="G10" i="10"/>
  <c r="I9" i="10"/>
  <c r="H9" i="10"/>
  <c r="G9" i="10"/>
  <c r="H8" i="10"/>
  <c r="I8" i="10" s="1"/>
  <c r="G8" i="10"/>
  <c r="H7" i="10"/>
  <c r="I7" i="10" s="1"/>
  <c r="G7" i="10"/>
  <c r="E105" i="9"/>
  <c r="E109" i="9" s="1"/>
  <c r="D105" i="9"/>
  <c r="C105" i="9"/>
  <c r="H104" i="9"/>
  <c r="I104" i="9" s="1"/>
  <c r="G104" i="9"/>
  <c r="H103" i="9"/>
  <c r="I103" i="9" s="1"/>
  <c r="G103" i="9"/>
  <c r="H102" i="9"/>
  <c r="I102" i="9" s="1"/>
  <c r="G102" i="9"/>
  <c r="H101" i="9"/>
  <c r="I101" i="9" s="1"/>
  <c r="G101" i="9"/>
  <c r="H100" i="9"/>
  <c r="I100" i="9" s="1"/>
  <c r="G100" i="9"/>
  <c r="H99" i="9"/>
  <c r="I99" i="9" s="1"/>
  <c r="G99" i="9"/>
  <c r="H98" i="9"/>
  <c r="I98" i="9" s="1"/>
  <c r="G98" i="9"/>
  <c r="H97" i="9"/>
  <c r="I97" i="9" s="1"/>
  <c r="G97" i="9"/>
  <c r="I96" i="9"/>
  <c r="H96" i="9"/>
  <c r="G96" i="9"/>
  <c r="H95" i="9"/>
  <c r="I95" i="9" s="1"/>
  <c r="G95" i="9"/>
  <c r="H94" i="9"/>
  <c r="I94" i="9" s="1"/>
  <c r="G94" i="9"/>
  <c r="H93" i="9"/>
  <c r="I93" i="9" s="1"/>
  <c r="G93" i="9"/>
  <c r="H92" i="9"/>
  <c r="I92" i="9" s="1"/>
  <c r="G92" i="9"/>
  <c r="H91" i="9"/>
  <c r="I91" i="9" s="1"/>
  <c r="G91" i="9"/>
  <c r="H90" i="9"/>
  <c r="I90" i="9" s="1"/>
  <c r="G90" i="9"/>
  <c r="H89" i="9"/>
  <c r="I89" i="9" s="1"/>
  <c r="G89" i="9"/>
  <c r="H88" i="9"/>
  <c r="I88" i="9" s="1"/>
  <c r="G88" i="9"/>
  <c r="H87" i="9"/>
  <c r="I87" i="9" s="1"/>
  <c r="G87" i="9"/>
  <c r="I86" i="9"/>
  <c r="H86" i="9"/>
  <c r="G86" i="9"/>
  <c r="H85" i="9"/>
  <c r="I85" i="9" s="1"/>
  <c r="G85" i="9"/>
  <c r="H84" i="9"/>
  <c r="I84" i="9" s="1"/>
  <c r="G84" i="9"/>
  <c r="H83" i="9"/>
  <c r="I83" i="9" s="1"/>
  <c r="G83" i="9"/>
  <c r="H82" i="9"/>
  <c r="I82" i="9" s="1"/>
  <c r="G82" i="9"/>
  <c r="H81" i="9"/>
  <c r="I81" i="9" s="1"/>
  <c r="G81" i="9"/>
  <c r="H80" i="9"/>
  <c r="I80" i="9" s="1"/>
  <c r="G80" i="9"/>
  <c r="H79" i="9"/>
  <c r="I79" i="9" s="1"/>
  <c r="G79" i="9"/>
  <c r="I78" i="9"/>
  <c r="H78" i="9"/>
  <c r="G78" i="9"/>
  <c r="H77" i="9"/>
  <c r="I77" i="9" s="1"/>
  <c r="G77" i="9"/>
  <c r="H76" i="9"/>
  <c r="I76" i="9" s="1"/>
  <c r="G76" i="9"/>
  <c r="H75" i="9"/>
  <c r="I75" i="9" s="1"/>
  <c r="G75" i="9"/>
  <c r="H74" i="9"/>
  <c r="I74" i="9" s="1"/>
  <c r="G74" i="9"/>
  <c r="H73" i="9"/>
  <c r="I73" i="9" s="1"/>
  <c r="G73" i="9"/>
  <c r="H72" i="9"/>
  <c r="I72" i="9" s="1"/>
  <c r="G72" i="9"/>
  <c r="H71" i="9"/>
  <c r="I71" i="9" s="1"/>
  <c r="G71" i="9"/>
  <c r="I70" i="9"/>
  <c r="H70" i="9"/>
  <c r="G70" i="9"/>
  <c r="H69" i="9"/>
  <c r="I69" i="9" s="1"/>
  <c r="G69" i="9"/>
  <c r="H68" i="9"/>
  <c r="I68" i="9" s="1"/>
  <c r="G68" i="9"/>
  <c r="H67" i="9"/>
  <c r="I67" i="9" s="1"/>
  <c r="G67" i="9"/>
  <c r="H66" i="9"/>
  <c r="I66" i="9" s="1"/>
  <c r="G66" i="9"/>
  <c r="H65" i="9"/>
  <c r="I65" i="9" s="1"/>
  <c r="G65" i="9"/>
  <c r="H64" i="9"/>
  <c r="I64" i="9" s="1"/>
  <c r="G64" i="9"/>
  <c r="H63" i="9"/>
  <c r="I63" i="9" s="1"/>
  <c r="G63" i="9"/>
  <c r="I62" i="9"/>
  <c r="H62" i="9"/>
  <c r="G62" i="9"/>
  <c r="H61" i="9"/>
  <c r="I61" i="9" s="1"/>
  <c r="G61" i="9"/>
  <c r="H60" i="9"/>
  <c r="I60" i="9" s="1"/>
  <c r="G60" i="9"/>
  <c r="H59" i="9"/>
  <c r="I59" i="9" s="1"/>
  <c r="G59" i="9"/>
  <c r="H58" i="9"/>
  <c r="I58" i="9" s="1"/>
  <c r="G58" i="9"/>
  <c r="H57" i="9"/>
  <c r="I57" i="9" s="1"/>
  <c r="G57" i="9"/>
  <c r="H56" i="9"/>
  <c r="I56" i="9" s="1"/>
  <c r="G56" i="9"/>
  <c r="H55" i="9"/>
  <c r="I55" i="9" s="1"/>
  <c r="G55" i="9"/>
  <c r="H54" i="9"/>
  <c r="I54" i="9" s="1"/>
  <c r="G54" i="9"/>
  <c r="H53" i="9"/>
  <c r="I53" i="9" s="1"/>
  <c r="G53" i="9"/>
  <c r="I52" i="9"/>
  <c r="H52" i="9"/>
  <c r="G52" i="9"/>
  <c r="H51" i="9"/>
  <c r="I51" i="9" s="1"/>
  <c r="G51" i="9"/>
  <c r="I50" i="9"/>
  <c r="H50" i="9"/>
  <c r="G50" i="9"/>
  <c r="H49" i="9"/>
  <c r="I49" i="9" s="1"/>
  <c r="G49" i="9"/>
  <c r="H48" i="9"/>
  <c r="I48" i="9" s="1"/>
  <c r="G48" i="9"/>
  <c r="H47" i="9"/>
  <c r="I47" i="9" s="1"/>
  <c r="G47" i="9"/>
  <c r="H46" i="9"/>
  <c r="I46" i="9" s="1"/>
  <c r="G46" i="9"/>
  <c r="H45" i="9"/>
  <c r="I45" i="9" s="1"/>
  <c r="G45" i="9"/>
  <c r="H44" i="9"/>
  <c r="I44" i="9" s="1"/>
  <c r="G44" i="9"/>
  <c r="H43" i="9"/>
  <c r="I43" i="9" s="1"/>
  <c r="G43" i="9"/>
  <c r="H42" i="9"/>
  <c r="I42" i="9" s="1"/>
  <c r="G42" i="9"/>
  <c r="H41" i="9"/>
  <c r="I41" i="9" s="1"/>
  <c r="G41" i="9"/>
  <c r="H40" i="9"/>
  <c r="I40" i="9" s="1"/>
  <c r="G40" i="9"/>
  <c r="H39" i="9"/>
  <c r="I39" i="9" s="1"/>
  <c r="G39" i="9"/>
  <c r="G38" i="9"/>
  <c r="F38" i="9"/>
  <c r="H38" i="9" s="1"/>
  <c r="I38" i="9" s="1"/>
  <c r="F37" i="9"/>
  <c r="H37" i="9" s="1"/>
  <c r="I37" i="9" s="1"/>
  <c r="I36" i="9"/>
  <c r="H36" i="9"/>
  <c r="G36" i="9"/>
  <c r="H35" i="9"/>
  <c r="I35" i="9" s="1"/>
  <c r="G35" i="9"/>
  <c r="H34" i="9"/>
  <c r="I34" i="9" s="1"/>
  <c r="G34" i="9"/>
  <c r="H33" i="9"/>
  <c r="I33" i="9" s="1"/>
  <c r="G33" i="9"/>
  <c r="H32" i="9"/>
  <c r="I32" i="9" s="1"/>
  <c r="G32" i="9"/>
  <c r="H31" i="9"/>
  <c r="I31" i="9" s="1"/>
  <c r="G31" i="9"/>
  <c r="H30" i="9"/>
  <c r="I30" i="9" s="1"/>
  <c r="G30" i="9"/>
  <c r="H29" i="9"/>
  <c r="I29" i="9" s="1"/>
  <c r="G29" i="9"/>
  <c r="I28" i="9"/>
  <c r="H28" i="9"/>
  <c r="G28" i="9"/>
  <c r="H27" i="9"/>
  <c r="I27" i="9" s="1"/>
  <c r="G27" i="9"/>
  <c r="H26" i="9"/>
  <c r="I26" i="9" s="1"/>
  <c r="G26" i="9"/>
  <c r="H25" i="9"/>
  <c r="I25" i="9" s="1"/>
  <c r="G25" i="9"/>
  <c r="I24" i="9"/>
  <c r="H24" i="9"/>
  <c r="G24" i="9"/>
  <c r="H23" i="9"/>
  <c r="I23" i="9" s="1"/>
  <c r="G23" i="9"/>
  <c r="I22" i="9"/>
  <c r="H22" i="9"/>
  <c r="G22" i="9"/>
  <c r="H21" i="9"/>
  <c r="I21" i="9" s="1"/>
  <c r="G21" i="9"/>
  <c r="H20" i="9"/>
  <c r="I20" i="9" s="1"/>
  <c r="G20" i="9"/>
  <c r="H19" i="9"/>
  <c r="I19" i="9" s="1"/>
  <c r="G19" i="9"/>
  <c r="H18" i="9"/>
  <c r="I18" i="9" s="1"/>
  <c r="G18" i="9"/>
  <c r="H17" i="9"/>
  <c r="I17" i="9" s="1"/>
  <c r="G17" i="9"/>
  <c r="I16" i="9"/>
  <c r="H16" i="9"/>
  <c r="G16" i="9"/>
  <c r="H15" i="9"/>
  <c r="I15" i="9" s="1"/>
  <c r="G15" i="9"/>
  <c r="H14" i="9"/>
  <c r="I14" i="9" s="1"/>
  <c r="G14" i="9"/>
  <c r="H13" i="9"/>
  <c r="I13" i="9" s="1"/>
  <c r="G13" i="9"/>
  <c r="I12" i="9"/>
  <c r="H12" i="9"/>
  <c r="G12" i="9"/>
  <c r="H11" i="9"/>
  <c r="I11" i="9" s="1"/>
  <c r="G11" i="9"/>
  <c r="H10" i="9"/>
  <c r="I10" i="9" s="1"/>
  <c r="G10" i="9"/>
  <c r="H9" i="9"/>
  <c r="I9" i="9" s="1"/>
  <c r="G9" i="9"/>
  <c r="I8" i="9"/>
  <c r="H8" i="9"/>
  <c r="G8" i="9"/>
  <c r="H7" i="9"/>
  <c r="I7" i="9" s="1"/>
  <c r="G7" i="9"/>
  <c r="F7" i="3"/>
  <c r="F141" i="3"/>
  <c r="E141" i="3"/>
  <c r="D141" i="3"/>
  <c r="C141" i="3"/>
  <c r="F34" i="3"/>
  <c r="F130" i="3"/>
  <c r="E105" i="2"/>
  <c r="D105" i="2"/>
  <c r="C105" i="2"/>
  <c r="F38" i="2"/>
  <c r="F37" i="2" s="1"/>
  <c r="F105" i="2" s="1"/>
  <c r="G130" i="10" l="1"/>
  <c r="H125" i="10"/>
  <c r="I125" i="10" s="1"/>
  <c r="H22" i="10"/>
  <c r="I22" i="10" s="1"/>
  <c r="H34" i="10"/>
  <c r="I34" i="10" s="1"/>
  <c r="G34" i="10"/>
  <c r="H39" i="10"/>
  <c r="I39" i="10" s="1"/>
  <c r="G39" i="10"/>
  <c r="H84" i="10"/>
  <c r="I84" i="10" s="1"/>
  <c r="G84" i="10"/>
  <c r="H70" i="10"/>
  <c r="I70" i="10" s="1"/>
  <c r="G70" i="10"/>
  <c r="G20" i="10"/>
  <c r="G105" i="10"/>
  <c r="F18" i="10"/>
  <c r="H53" i="10"/>
  <c r="I53" i="10" s="1"/>
  <c r="G53" i="10"/>
  <c r="F112" i="10"/>
  <c r="G37" i="9"/>
  <c r="F105" i="9"/>
  <c r="F53" i="3"/>
  <c r="F126" i="3"/>
  <c r="F125" i="3" s="1"/>
  <c r="F101" i="3"/>
  <c r="F97" i="3" s="1"/>
  <c r="F20" i="3"/>
  <c r="F18" i="3" s="1"/>
  <c r="F116" i="3"/>
  <c r="F42" i="3"/>
  <c r="F39" i="3" s="1"/>
  <c r="F115" i="3"/>
  <c r="F11" i="3"/>
  <c r="F74" i="3"/>
  <c r="F70" i="3" s="1"/>
  <c r="F31" i="3"/>
  <c r="F30" i="3"/>
  <c r="F29" i="3" s="1"/>
  <c r="F106" i="3"/>
  <c r="F105" i="3" s="1"/>
  <c r="F24" i="3"/>
  <c r="F22" i="3" s="1"/>
  <c r="F88" i="3"/>
  <c r="F84" i="3" s="1"/>
  <c r="F114" i="3"/>
  <c r="F8" i="6"/>
  <c r="G18" i="10" l="1"/>
  <c r="H18" i="10"/>
  <c r="I18" i="10" s="1"/>
  <c r="H112" i="10"/>
  <c r="I112" i="10" s="1"/>
  <c r="G112" i="10"/>
  <c r="F141" i="10"/>
  <c r="H105" i="9"/>
  <c r="I105" i="9" s="1"/>
  <c r="G105" i="9"/>
  <c r="F112" i="3"/>
  <c r="H31" i="3"/>
  <c r="I31" i="3" s="1"/>
  <c r="G31" i="3"/>
  <c r="H32" i="3"/>
  <c r="I32" i="3" s="1"/>
  <c r="G32" i="3"/>
  <c r="H33" i="3"/>
  <c r="I33" i="3" s="1"/>
  <c r="G33" i="3"/>
  <c r="H30" i="3"/>
  <c r="I30" i="3" s="1"/>
  <c r="G30" i="3"/>
  <c r="H29" i="3"/>
  <c r="I29" i="3" s="1"/>
  <c r="G29" i="3"/>
  <c r="H36" i="3"/>
  <c r="I36" i="3" s="1"/>
  <c r="G36" i="3"/>
  <c r="H35" i="3"/>
  <c r="I35" i="3" s="1"/>
  <c r="G35" i="3"/>
  <c r="H37" i="3"/>
  <c r="I37" i="3" s="1"/>
  <c r="G37" i="3"/>
  <c r="H38" i="3"/>
  <c r="I38" i="3" s="1"/>
  <c r="G38" i="3"/>
  <c r="H34" i="3"/>
  <c r="I34" i="3" s="1"/>
  <c r="G34" i="3"/>
  <c r="H111" i="3"/>
  <c r="I111" i="3" s="1"/>
  <c r="G111" i="3"/>
  <c r="H110" i="3"/>
  <c r="I110" i="3" s="1"/>
  <c r="G110" i="3"/>
  <c r="H109" i="3"/>
  <c r="I109" i="3" s="1"/>
  <c r="G109" i="3"/>
  <c r="H108" i="3"/>
  <c r="I108" i="3" s="1"/>
  <c r="G108" i="3"/>
  <c r="H107" i="3"/>
  <c r="I107" i="3" s="1"/>
  <c r="G107" i="3"/>
  <c r="H106" i="3"/>
  <c r="I106" i="3" s="1"/>
  <c r="G106" i="3"/>
  <c r="H105" i="3"/>
  <c r="I105" i="3" s="1"/>
  <c r="G105" i="3"/>
  <c r="H19" i="3"/>
  <c r="I19" i="3" s="1"/>
  <c r="G19" i="3"/>
  <c r="H21" i="3"/>
  <c r="I21" i="3" s="1"/>
  <c r="G21" i="3"/>
  <c r="H20" i="3"/>
  <c r="I20" i="3" s="1"/>
  <c r="G20" i="3"/>
  <c r="H18" i="3"/>
  <c r="I18" i="3" s="1"/>
  <c r="G18" i="3"/>
  <c r="H116" i="3"/>
  <c r="I116" i="3" s="1"/>
  <c r="G116" i="3"/>
  <c r="H114" i="3"/>
  <c r="I114" i="3" s="1"/>
  <c r="G114" i="3"/>
  <c r="H124" i="3"/>
  <c r="I124" i="3" s="1"/>
  <c r="G124" i="3"/>
  <c r="H113" i="3"/>
  <c r="I113" i="3" s="1"/>
  <c r="G113" i="3"/>
  <c r="H123" i="3"/>
  <c r="I123" i="3" s="1"/>
  <c r="G123" i="3"/>
  <c r="H118" i="3"/>
  <c r="I118" i="3" s="1"/>
  <c r="G118" i="3"/>
  <c r="H122" i="3"/>
  <c r="I122" i="3" s="1"/>
  <c r="G122" i="3"/>
  <c r="H119" i="3"/>
  <c r="I119" i="3" s="1"/>
  <c r="G119" i="3"/>
  <c r="H117" i="3"/>
  <c r="I117" i="3" s="1"/>
  <c r="G117" i="3"/>
  <c r="H121" i="3"/>
  <c r="I121" i="3" s="1"/>
  <c r="G121" i="3"/>
  <c r="H120" i="3"/>
  <c r="I120" i="3" s="1"/>
  <c r="G120" i="3"/>
  <c r="H115" i="3"/>
  <c r="I115" i="3" s="1"/>
  <c r="G115" i="3"/>
  <c r="H112" i="3"/>
  <c r="I112" i="3" s="1"/>
  <c r="G112" i="3"/>
  <c r="H89" i="3"/>
  <c r="I89" i="3" s="1"/>
  <c r="G89" i="3"/>
  <c r="H86" i="3"/>
  <c r="I86" i="3" s="1"/>
  <c r="G86" i="3"/>
  <c r="H96" i="3"/>
  <c r="I96" i="3" s="1"/>
  <c r="G96" i="3"/>
  <c r="H85" i="3"/>
  <c r="I85" i="3" s="1"/>
  <c r="G85" i="3"/>
  <c r="H95" i="3"/>
  <c r="I95" i="3" s="1"/>
  <c r="G95" i="3"/>
  <c r="H94" i="3"/>
  <c r="I94" i="3" s="1"/>
  <c r="G94" i="3"/>
  <c r="H90" i="3"/>
  <c r="I90" i="3" s="1"/>
  <c r="G90" i="3"/>
  <c r="H93" i="3"/>
  <c r="I93" i="3" s="1"/>
  <c r="G93" i="3"/>
  <c r="H92" i="3"/>
  <c r="I92" i="3" s="1"/>
  <c r="G92" i="3"/>
  <c r="H91" i="3"/>
  <c r="I91" i="3" s="1"/>
  <c r="G91" i="3"/>
  <c r="H87" i="3"/>
  <c r="I87" i="3" s="1"/>
  <c r="G87" i="3"/>
  <c r="H88" i="3"/>
  <c r="I88" i="3" s="1"/>
  <c r="G88" i="3"/>
  <c r="H84" i="3"/>
  <c r="I84" i="3" s="1"/>
  <c r="G84" i="3"/>
  <c r="H79" i="3"/>
  <c r="I79" i="3" s="1"/>
  <c r="G79" i="3"/>
  <c r="H81" i="3"/>
  <c r="I81" i="3" s="1"/>
  <c r="G81" i="3"/>
  <c r="H77" i="3"/>
  <c r="I77" i="3" s="1"/>
  <c r="G77" i="3"/>
  <c r="H83" i="3"/>
  <c r="I83" i="3" s="1"/>
  <c r="G83" i="3"/>
  <c r="H71" i="3"/>
  <c r="I71" i="3" s="1"/>
  <c r="G71" i="3"/>
  <c r="H80" i="3"/>
  <c r="I80" i="3" s="1"/>
  <c r="G80" i="3"/>
  <c r="H72" i="3"/>
  <c r="I72" i="3" s="1"/>
  <c r="G72" i="3"/>
  <c r="H78" i="3"/>
  <c r="I78" i="3" s="1"/>
  <c r="G78" i="3"/>
  <c r="H75" i="3"/>
  <c r="I75" i="3" s="1"/>
  <c r="G75" i="3"/>
  <c r="H73" i="3"/>
  <c r="I73" i="3" s="1"/>
  <c r="G73" i="3"/>
  <c r="H76" i="3"/>
  <c r="I76" i="3" s="1"/>
  <c r="G76" i="3"/>
  <c r="H82" i="3"/>
  <c r="I82" i="3" s="1"/>
  <c r="G82" i="3"/>
  <c r="H74" i="3"/>
  <c r="I74" i="3" s="1"/>
  <c r="G74" i="3"/>
  <c r="H70" i="3"/>
  <c r="I70" i="3" s="1"/>
  <c r="G70" i="3"/>
  <c r="H60" i="3"/>
  <c r="I60" i="3" s="1"/>
  <c r="G60" i="3"/>
  <c r="H64" i="3"/>
  <c r="I64" i="3" s="1"/>
  <c r="G64" i="3"/>
  <c r="H59" i="3"/>
  <c r="I59" i="3" s="1"/>
  <c r="G59" i="3"/>
  <c r="H66" i="3"/>
  <c r="I66" i="3" s="1"/>
  <c r="G66" i="3"/>
  <c r="H63" i="3"/>
  <c r="I63" i="3" s="1"/>
  <c r="G63" i="3"/>
  <c r="H54" i="3"/>
  <c r="I54" i="3" s="1"/>
  <c r="G54" i="3"/>
  <c r="H68" i="3"/>
  <c r="I68" i="3" s="1"/>
  <c r="G68" i="3"/>
  <c r="H57" i="3"/>
  <c r="I57" i="3" s="1"/>
  <c r="G57" i="3"/>
  <c r="H58" i="3"/>
  <c r="I58" i="3" s="1"/>
  <c r="G58" i="3"/>
  <c r="H67" i="3"/>
  <c r="I67" i="3" s="1"/>
  <c r="G67" i="3"/>
  <c r="H65" i="3"/>
  <c r="I65" i="3" s="1"/>
  <c r="G65" i="3"/>
  <c r="H62" i="3"/>
  <c r="I62" i="3" s="1"/>
  <c r="G62" i="3"/>
  <c r="H69" i="3"/>
  <c r="I69" i="3" s="1"/>
  <c r="G69" i="3"/>
  <c r="H56" i="3"/>
  <c r="I56" i="3" s="1"/>
  <c r="G56" i="3"/>
  <c r="H55" i="3"/>
  <c r="I55" i="3" s="1"/>
  <c r="G55" i="3"/>
  <c r="H61" i="3"/>
  <c r="I61" i="3" s="1"/>
  <c r="G61" i="3"/>
  <c r="H53" i="3"/>
  <c r="I53" i="3" s="1"/>
  <c r="G53" i="3"/>
  <c r="H100" i="3"/>
  <c r="I100" i="3" s="1"/>
  <c r="G100" i="3"/>
  <c r="H104" i="3"/>
  <c r="I104" i="3" s="1"/>
  <c r="G104" i="3"/>
  <c r="H99" i="3"/>
  <c r="I99" i="3" s="1"/>
  <c r="G99" i="3"/>
  <c r="H98" i="3"/>
  <c r="I98" i="3" s="1"/>
  <c r="G98" i="3"/>
  <c r="H103" i="3"/>
  <c r="I103" i="3" s="1"/>
  <c r="G103" i="3"/>
  <c r="H102" i="3"/>
  <c r="I102" i="3" s="1"/>
  <c r="G102" i="3"/>
  <c r="H101" i="3"/>
  <c r="I101" i="3" s="1"/>
  <c r="G101" i="3"/>
  <c r="H97" i="3"/>
  <c r="I97" i="3" s="1"/>
  <c r="G97" i="3"/>
  <c r="H14" i="3"/>
  <c r="I14" i="3" s="1"/>
  <c r="G14" i="3"/>
  <c r="H8" i="3"/>
  <c r="I8" i="3" s="1"/>
  <c r="G8" i="3"/>
  <c r="H9" i="3"/>
  <c r="I9" i="3" s="1"/>
  <c r="G9" i="3"/>
  <c r="H17" i="3"/>
  <c r="I17" i="3" s="1"/>
  <c r="G17" i="3"/>
  <c r="H12" i="3"/>
  <c r="I12" i="3" s="1"/>
  <c r="G12" i="3"/>
  <c r="H13" i="3"/>
  <c r="I13" i="3" s="1"/>
  <c r="G13" i="3"/>
  <c r="H10" i="3"/>
  <c r="I10" i="3" s="1"/>
  <c r="G10" i="3"/>
  <c r="H15" i="3"/>
  <c r="I15" i="3" s="1"/>
  <c r="G15" i="3"/>
  <c r="H16" i="3"/>
  <c r="I16" i="3" s="1"/>
  <c r="G16" i="3"/>
  <c r="H11" i="3"/>
  <c r="I11" i="3" s="1"/>
  <c r="G11" i="3"/>
  <c r="H7" i="3"/>
  <c r="I7" i="3" s="1"/>
  <c r="G7" i="3"/>
  <c r="H140" i="3"/>
  <c r="I140" i="3" s="1"/>
  <c r="G140" i="3"/>
  <c r="H139" i="3"/>
  <c r="I139" i="3" s="1"/>
  <c r="G139" i="3"/>
  <c r="H138" i="3"/>
  <c r="I138" i="3" s="1"/>
  <c r="G138" i="3"/>
  <c r="H137" i="3"/>
  <c r="I137" i="3" s="1"/>
  <c r="G137" i="3"/>
  <c r="H136" i="3"/>
  <c r="I136" i="3" s="1"/>
  <c r="G136" i="3"/>
  <c r="H135" i="3"/>
  <c r="I135" i="3" s="1"/>
  <c r="G135" i="3"/>
  <c r="H134" i="3"/>
  <c r="I134" i="3" s="1"/>
  <c r="G134" i="3"/>
  <c r="H133" i="3"/>
  <c r="I133" i="3" s="1"/>
  <c r="G133" i="3"/>
  <c r="H132" i="3"/>
  <c r="I132" i="3" s="1"/>
  <c r="G132" i="3"/>
  <c r="H131" i="3"/>
  <c r="I131" i="3" s="1"/>
  <c r="G131" i="3"/>
  <c r="H130" i="3"/>
  <c r="I130" i="3" s="1"/>
  <c r="G130" i="3"/>
  <c r="H25" i="3"/>
  <c r="I25" i="3" s="1"/>
  <c r="G25" i="3"/>
  <c r="H28" i="3"/>
  <c r="I28" i="3" s="1"/>
  <c r="G28" i="3"/>
  <c r="H27" i="3"/>
  <c r="I27" i="3" s="1"/>
  <c r="G27" i="3"/>
  <c r="H26" i="3"/>
  <c r="I26" i="3" s="1"/>
  <c r="G26" i="3"/>
  <c r="H23" i="3"/>
  <c r="I23" i="3" s="1"/>
  <c r="G23" i="3"/>
  <c r="H24" i="3"/>
  <c r="I24" i="3" s="1"/>
  <c r="G24" i="3"/>
  <c r="H22" i="3"/>
  <c r="I22" i="3" s="1"/>
  <c r="G22" i="3"/>
  <c r="H127" i="3"/>
  <c r="I127" i="3" s="1"/>
  <c r="G127" i="3"/>
  <c r="H129" i="3"/>
  <c r="I129" i="3" s="1"/>
  <c r="G129" i="3"/>
  <c r="H128" i="3"/>
  <c r="I128" i="3" s="1"/>
  <c r="G128" i="3"/>
  <c r="H126" i="3"/>
  <c r="I126" i="3" s="1"/>
  <c r="G126" i="3"/>
  <c r="H125" i="3"/>
  <c r="I125" i="3" s="1"/>
  <c r="G125" i="3"/>
  <c r="H41" i="3"/>
  <c r="I41" i="3" s="1"/>
  <c r="G41" i="3"/>
  <c r="H50" i="3"/>
  <c r="I50" i="3" s="1"/>
  <c r="G50" i="3"/>
  <c r="H51" i="3"/>
  <c r="I51" i="3" s="1"/>
  <c r="G51" i="3"/>
  <c r="H52" i="3"/>
  <c r="I52" i="3" s="1"/>
  <c r="G52" i="3"/>
  <c r="H44" i="3"/>
  <c r="I44" i="3" s="1"/>
  <c r="G44" i="3"/>
  <c r="H48" i="3"/>
  <c r="I48" i="3" s="1"/>
  <c r="G48" i="3"/>
  <c r="H49" i="3"/>
  <c r="I49" i="3" s="1"/>
  <c r="G49" i="3"/>
  <c r="H46" i="3"/>
  <c r="I46" i="3" s="1"/>
  <c r="G46" i="3"/>
  <c r="H40" i="3"/>
  <c r="I40" i="3" s="1"/>
  <c r="G40" i="3"/>
  <c r="H45" i="3"/>
  <c r="I45" i="3" s="1"/>
  <c r="G45" i="3"/>
  <c r="H43" i="3"/>
  <c r="I43" i="3" s="1"/>
  <c r="G43" i="3"/>
  <c r="H42" i="3"/>
  <c r="I42" i="3" s="1"/>
  <c r="G42" i="3"/>
  <c r="H47" i="3"/>
  <c r="I47" i="3" s="1"/>
  <c r="G47" i="3"/>
  <c r="H39" i="3"/>
  <c r="I39" i="3" s="1"/>
  <c r="G39" i="3"/>
  <c r="H95" i="2"/>
  <c r="I95" i="2" s="1"/>
  <c r="G95" i="2"/>
  <c r="H94" i="2"/>
  <c r="I94" i="2" s="1"/>
  <c r="G94" i="2"/>
  <c r="H93" i="2"/>
  <c r="I93" i="2" s="1"/>
  <c r="G93" i="2"/>
  <c r="H8" i="2"/>
  <c r="I8" i="2" s="1"/>
  <c r="G8" i="2"/>
  <c r="H10" i="2"/>
  <c r="I10" i="2" s="1"/>
  <c r="G10" i="2"/>
  <c r="H9" i="2"/>
  <c r="I9" i="2" s="1"/>
  <c r="G9" i="2"/>
  <c r="H11" i="2"/>
  <c r="I11" i="2" s="1"/>
  <c r="G11" i="2"/>
  <c r="H7" i="2"/>
  <c r="I7" i="2" s="1"/>
  <c r="G7" i="2"/>
  <c r="H13" i="2"/>
  <c r="I13" i="2" s="1"/>
  <c r="G13" i="2"/>
  <c r="H14" i="2"/>
  <c r="I14" i="2" s="1"/>
  <c r="G14" i="2"/>
  <c r="H15" i="2"/>
  <c r="I15" i="2" s="1"/>
  <c r="G15" i="2"/>
  <c r="H12" i="2"/>
  <c r="I12" i="2" s="1"/>
  <c r="G12" i="2"/>
  <c r="H88" i="2"/>
  <c r="I88" i="2" s="1"/>
  <c r="G88" i="2"/>
  <c r="H86" i="2"/>
  <c r="I86" i="2" s="1"/>
  <c r="G86" i="2"/>
  <c r="H82" i="2"/>
  <c r="I82" i="2" s="1"/>
  <c r="G82" i="2"/>
  <c r="H83" i="2"/>
  <c r="I83" i="2" s="1"/>
  <c r="G83" i="2"/>
  <c r="H85" i="2"/>
  <c r="I85" i="2" s="1"/>
  <c r="G85" i="2"/>
  <c r="H84" i="2"/>
  <c r="I84" i="2" s="1"/>
  <c r="G84" i="2"/>
  <c r="H87" i="2"/>
  <c r="I87" i="2" s="1"/>
  <c r="G87" i="2"/>
  <c r="H81" i="2"/>
  <c r="I81" i="2" s="1"/>
  <c r="G81" i="2"/>
  <c r="H73" i="2"/>
  <c r="I73" i="2" s="1"/>
  <c r="G73" i="2"/>
  <c r="H76" i="2"/>
  <c r="I76" i="2" s="1"/>
  <c r="G76" i="2"/>
  <c r="H70" i="2"/>
  <c r="I70" i="2" s="1"/>
  <c r="G70" i="2"/>
  <c r="H80" i="2"/>
  <c r="I80" i="2" s="1"/>
  <c r="G80" i="2"/>
  <c r="H72" i="2"/>
  <c r="I72" i="2" s="1"/>
  <c r="G72" i="2"/>
  <c r="H77" i="2"/>
  <c r="I77" i="2" s="1"/>
  <c r="G77" i="2"/>
  <c r="H71" i="2"/>
  <c r="I71" i="2" s="1"/>
  <c r="G71" i="2"/>
  <c r="H79" i="2"/>
  <c r="I79" i="2" s="1"/>
  <c r="G79" i="2"/>
  <c r="H75" i="2"/>
  <c r="I75" i="2" s="1"/>
  <c r="G75" i="2"/>
  <c r="H78" i="2"/>
  <c r="I78" i="2" s="1"/>
  <c r="G78" i="2"/>
  <c r="H74" i="2"/>
  <c r="I74" i="2" s="1"/>
  <c r="G74" i="2"/>
  <c r="H69" i="2"/>
  <c r="I69" i="2" s="1"/>
  <c r="G69" i="2"/>
  <c r="H51" i="2"/>
  <c r="I51" i="2" s="1"/>
  <c r="G51" i="2"/>
  <c r="H50" i="2"/>
  <c r="I50" i="2" s="1"/>
  <c r="G50" i="2"/>
  <c r="H49" i="2"/>
  <c r="I49" i="2" s="1"/>
  <c r="G49" i="2"/>
  <c r="H26" i="2"/>
  <c r="I26" i="2" s="1"/>
  <c r="G26" i="2"/>
  <c r="H34" i="2"/>
  <c r="I34" i="2" s="1"/>
  <c r="G34" i="2"/>
  <c r="H31" i="2"/>
  <c r="I31" i="2" s="1"/>
  <c r="G31" i="2"/>
  <c r="H30" i="2"/>
  <c r="I30" i="2" s="1"/>
  <c r="G30" i="2"/>
  <c r="H28" i="2"/>
  <c r="I28" i="2" s="1"/>
  <c r="G28" i="2"/>
  <c r="H25" i="2"/>
  <c r="I25" i="2" s="1"/>
  <c r="G25" i="2"/>
  <c r="H27" i="2"/>
  <c r="I27" i="2" s="1"/>
  <c r="G27" i="2"/>
  <c r="H29" i="2"/>
  <c r="I29" i="2" s="1"/>
  <c r="G29" i="2"/>
  <c r="H36" i="2"/>
  <c r="I36" i="2" s="1"/>
  <c r="G36" i="2"/>
  <c r="H35" i="2"/>
  <c r="I35" i="2" s="1"/>
  <c r="G35" i="2"/>
  <c r="H33" i="2"/>
  <c r="I33" i="2" s="1"/>
  <c r="G33" i="2"/>
  <c r="H32" i="2"/>
  <c r="I32" i="2" s="1"/>
  <c r="G32" i="2"/>
  <c r="H24" i="2"/>
  <c r="I24" i="2" s="1"/>
  <c r="G24" i="2"/>
  <c r="H104" i="2"/>
  <c r="I104" i="2" s="1"/>
  <c r="G104" i="2"/>
  <c r="H103" i="2"/>
  <c r="I103" i="2" s="1"/>
  <c r="G103" i="2"/>
  <c r="H99" i="2"/>
  <c r="I99" i="2" s="1"/>
  <c r="G99" i="2"/>
  <c r="H102" i="2"/>
  <c r="I102" i="2" s="1"/>
  <c r="G102" i="2"/>
  <c r="H98" i="2"/>
  <c r="I98" i="2" s="1"/>
  <c r="G98" i="2"/>
  <c r="H97" i="2"/>
  <c r="I97" i="2" s="1"/>
  <c r="G97" i="2"/>
  <c r="H100" i="2"/>
  <c r="I100" i="2" s="1"/>
  <c r="G100" i="2"/>
  <c r="H101" i="2"/>
  <c r="I101" i="2" s="1"/>
  <c r="G101" i="2"/>
  <c r="H96" i="2"/>
  <c r="I96" i="2" s="1"/>
  <c r="G96" i="2"/>
  <c r="H20" i="2"/>
  <c r="I20" i="2" s="1"/>
  <c r="G20" i="2"/>
  <c r="H17" i="2"/>
  <c r="I17" i="2" s="1"/>
  <c r="G17" i="2"/>
  <c r="H19" i="2"/>
  <c r="I19" i="2" s="1"/>
  <c r="G19" i="2"/>
  <c r="H18" i="2"/>
  <c r="I18" i="2" s="1"/>
  <c r="G18" i="2"/>
  <c r="H23" i="2"/>
  <c r="I23" i="2" s="1"/>
  <c r="G23" i="2"/>
  <c r="H22" i="2"/>
  <c r="I22" i="2" s="1"/>
  <c r="G22" i="2"/>
  <c r="H21" i="2"/>
  <c r="I21" i="2" s="1"/>
  <c r="G21" i="2"/>
  <c r="H16" i="2"/>
  <c r="I16" i="2" s="1"/>
  <c r="G16" i="2"/>
  <c r="H61" i="2"/>
  <c r="I61" i="2" s="1"/>
  <c r="G61" i="2"/>
  <c r="H68" i="2"/>
  <c r="I68" i="2" s="1"/>
  <c r="G68" i="2"/>
  <c r="H60" i="2"/>
  <c r="I60" i="2" s="1"/>
  <c r="G60" i="2"/>
  <c r="H67" i="2"/>
  <c r="I67" i="2" s="1"/>
  <c r="G67" i="2"/>
  <c r="H66" i="2"/>
  <c r="I66" i="2" s="1"/>
  <c r="G66" i="2"/>
  <c r="H57" i="2"/>
  <c r="I57" i="2" s="1"/>
  <c r="G57" i="2"/>
  <c r="H65" i="2"/>
  <c r="I65" i="2" s="1"/>
  <c r="G65" i="2"/>
  <c r="H59" i="2"/>
  <c r="I59" i="2" s="1"/>
  <c r="G59" i="2"/>
  <c r="H62" i="2"/>
  <c r="I62" i="2" s="1"/>
  <c r="G62" i="2"/>
  <c r="H64" i="2"/>
  <c r="I64" i="2" s="1"/>
  <c r="G64" i="2"/>
  <c r="H56" i="2"/>
  <c r="I56" i="2" s="1"/>
  <c r="G56" i="2"/>
  <c r="H63" i="2"/>
  <c r="I63" i="2" s="1"/>
  <c r="G63" i="2"/>
  <c r="H58" i="2"/>
  <c r="I58" i="2" s="1"/>
  <c r="G58" i="2"/>
  <c r="H55" i="2"/>
  <c r="I55" i="2" s="1"/>
  <c r="G55" i="2"/>
  <c r="H53" i="2"/>
  <c r="I53" i="2" s="1"/>
  <c r="G53" i="2"/>
  <c r="H54" i="2"/>
  <c r="I54" i="2" s="1"/>
  <c r="G54" i="2"/>
  <c r="H52" i="2"/>
  <c r="I52" i="2" s="1"/>
  <c r="G52" i="2"/>
  <c r="H91" i="2"/>
  <c r="I91" i="2" s="1"/>
  <c r="G91" i="2"/>
  <c r="H90" i="2"/>
  <c r="I90" i="2" s="1"/>
  <c r="G90" i="2"/>
  <c r="H92" i="2"/>
  <c r="I92" i="2" s="1"/>
  <c r="G92" i="2"/>
  <c r="H89" i="2"/>
  <c r="I89" i="2" s="1"/>
  <c r="G89" i="2"/>
  <c r="H48" i="2"/>
  <c r="I48" i="2" s="1"/>
  <c r="G48" i="2"/>
  <c r="H47" i="2"/>
  <c r="I47" i="2" s="1"/>
  <c r="G47" i="2"/>
  <c r="H46" i="2"/>
  <c r="I46" i="2" s="1"/>
  <c r="G46" i="2"/>
  <c r="H40" i="2"/>
  <c r="I40" i="2" s="1"/>
  <c r="G40" i="2"/>
  <c r="H43" i="2"/>
  <c r="I43" i="2" s="1"/>
  <c r="G43" i="2"/>
  <c r="H45" i="2"/>
  <c r="I45" i="2" s="1"/>
  <c r="G45" i="2"/>
  <c r="H39" i="2"/>
  <c r="I39" i="2" s="1"/>
  <c r="G39" i="2"/>
  <c r="H41" i="2"/>
  <c r="I41" i="2" s="1"/>
  <c r="G41" i="2"/>
  <c r="H38" i="2"/>
  <c r="I38" i="2" s="1"/>
  <c r="G38" i="2"/>
  <c r="H42" i="2"/>
  <c r="I42" i="2" s="1"/>
  <c r="G42" i="2"/>
  <c r="H44" i="2"/>
  <c r="I44" i="2" s="1"/>
  <c r="G44" i="2"/>
  <c r="H37" i="2"/>
  <c r="I37" i="2" s="1"/>
  <c r="G37" i="2"/>
  <c r="H141" i="10" l="1"/>
  <c r="I141" i="10" s="1"/>
  <c r="G141" i="10"/>
  <c r="E148" i="3"/>
  <c r="H105" i="2" l="1"/>
  <c r="I105" i="2" s="1"/>
  <c r="E109" i="2"/>
  <c r="G105" i="2"/>
  <c r="L142" i="3" l="1"/>
  <c r="K142" i="3"/>
  <c r="M142" i="3" l="1"/>
  <c r="F7" i="6"/>
  <c r="F9" i="6" s="1"/>
  <c r="E9" i="6"/>
  <c r="D9" i="6"/>
  <c r="C9" i="6"/>
  <c r="G141" i="3" l="1"/>
  <c r="H9" i="6"/>
  <c r="I9" i="6" s="1"/>
  <c r="G9" i="6"/>
  <c r="H8" i="6"/>
  <c r="I8" i="6" s="1"/>
  <c r="G8" i="6"/>
  <c r="H7" i="6"/>
  <c r="I7" i="6" s="1"/>
  <c r="G7" i="6"/>
  <c r="H141" i="3" l="1"/>
  <c r="I141" i="3" s="1"/>
  <c r="E7" i="8"/>
  <c r="E36" i="8" s="1"/>
  <c r="D7" i="8"/>
  <c r="D36" i="8" s="1"/>
  <c r="C7" i="8"/>
  <c r="C36" i="8" s="1"/>
  <c r="H35" i="8"/>
  <c r="I35" i="8" s="1"/>
  <c r="G35" i="8"/>
  <c r="H34" i="8"/>
  <c r="I34" i="8" s="1"/>
  <c r="G34" i="8"/>
  <c r="H33" i="8"/>
  <c r="I33" i="8" s="1"/>
  <c r="G33" i="8"/>
  <c r="H32" i="8"/>
  <c r="I32" i="8" s="1"/>
  <c r="G32" i="8"/>
  <c r="H31" i="8"/>
  <c r="I31" i="8" s="1"/>
  <c r="G31" i="8"/>
  <c r="H30" i="8"/>
  <c r="I30" i="8" s="1"/>
  <c r="G30" i="8"/>
  <c r="H29" i="8"/>
  <c r="I29" i="8" s="1"/>
  <c r="G29" i="8"/>
  <c r="H28" i="8"/>
  <c r="I28" i="8" s="1"/>
  <c r="G28" i="8"/>
  <c r="H27" i="8"/>
  <c r="I27" i="8" s="1"/>
  <c r="G27" i="8"/>
  <c r="H26" i="8"/>
  <c r="I26" i="8" s="1"/>
  <c r="G26" i="8"/>
  <c r="H25" i="8"/>
  <c r="I25" i="8" s="1"/>
  <c r="G25" i="8"/>
  <c r="H24" i="8"/>
  <c r="I24" i="8" s="1"/>
  <c r="G24" i="8"/>
  <c r="H23" i="8"/>
  <c r="I23" i="8" s="1"/>
  <c r="G23" i="8"/>
  <c r="H22" i="8"/>
  <c r="I22" i="8" s="1"/>
  <c r="G22" i="8"/>
  <c r="H21" i="8"/>
  <c r="I21" i="8" s="1"/>
  <c r="G21" i="8"/>
  <c r="H20" i="8"/>
  <c r="I20" i="8" s="1"/>
  <c r="G20" i="8"/>
  <c r="H19" i="8"/>
  <c r="I19" i="8" s="1"/>
  <c r="G19" i="8"/>
  <c r="I18" i="8"/>
  <c r="H18" i="8"/>
  <c r="G18" i="8"/>
  <c r="H17" i="8"/>
  <c r="I17" i="8" s="1"/>
  <c r="G17" i="8"/>
  <c r="H16" i="8"/>
  <c r="I16" i="8" s="1"/>
  <c r="G16" i="8"/>
  <c r="H15" i="8"/>
  <c r="I15" i="8" s="1"/>
  <c r="G15" i="8"/>
  <c r="H14" i="8"/>
  <c r="I14" i="8" s="1"/>
  <c r="G14" i="8"/>
  <c r="H13" i="8"/>
  <c r="I13" i="8" s="1"/>
  <c r="G13" i="8"/>
  <c r="H12" i="8"/>
  <c r="I12" i="8" s="1"/>
  <c r="G12" i="8"/>
  <c r="H11" i="8"/>
  <c r="I11" i="8" s="1"/>
  <c r="G11" i="8"/>
  <c r="H10" i="8"/>
  <c r="I10" i="8" s="1"/>
  <c r="G10" i="8"/>
  <c r="H9" i="8"/>
  <c r="I9" i="8" s="1"/>
  <c r="G9" i="8"/>
  <c r="F8" i="8"/>
  <c r="F7" i="8" s="1"/>
  <c r="F36" i="8" l="1"/>
  <c r="G36" i="8" s="1"/>
  <c r="G7" i="8"/>
  <c r="H8" i="8"/>
  <c r="I8" i="8" s="1"/>
  <c r="L8" i="8"/>
  <c r="G8" i="8"/>
  <c r="H7" i="8"/>
  <c r="I7" i="8" s="1"/>
  <c r="H36" i="8" l="1"/>
  <c r="I36" i="8" s="1"/>
</calcChain>
</file>

<file path=xl/sharedStrings.xml><?xml version="1.0" encoding="utf-8"?>
<sst xmlns="http://schemas.openxmlformats.org/spreadsheetml/2006/main" count="629" uniqueCount="153">
  <si>
    <t>ข้อมูล ณ ไตรมาส 2 วันที่ 17 มีนาคม 2558</t>
  </si>
  <si>
    <t>มหาวิทยาลัยราชภัฏสกลนคร</t>
  </si>
  <si>
    <t>ลำดับ</t>
  </si>
  <si>
    <t>หน่วยงานคณะ/สาขาวิชา</t>
  </si>
  <si>
    <t>จำนวนโครงการ</t>
  </si>
  <si>
    <t>ที่เบิกจ่าย</t>
  </si>
  <si>
    <t>งบประมาณแล้ว</t>
  </si>
  <si>
    <t>งบประมาณ</t>
  </si>
  <si>
    <t>ที่ได้รับจัดสรร</t>
  </si>
  <si>
    <t>ผลเบิกจ่ายสะสม</t>
  </si>
  <si>
    <t>ณ ไตรมาส 2</t>
  </si>
  <si>
    <t>คิดเป็นร้อยละ</t>
  </si>
  <si>
    <t>(เบิก)</t>
  </si>
  <si>
    <t>งบประมาณคงเหลือ</t>
  </si>
  <si>
    <t>หมายเหตุ</t>
  </si>
  <si>
    <t>กองกลาง</t>
  </si>
  <si>
    <t>กองนโยบายและแผน</t>
  </si>
  <si>
    <t>กองพัฒนานักศึกษา</t>
  </si>
  <si>
    <t>คณะครุศาสตร์</t>
  </si>
  <si>
    <t>คณะเทคโนโลยีการเกษตร</t>
  </si>
  <si>
    <t>คณะเทคโนโลยีอุตสาหกรรม</t>
  </si>
  <si>
    <t>บัณฑิตวิทยาลัย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</si>
  <si>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</si>
  <si>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</si>
  <si>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</si>
  <si>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สถาบันภาษา ศิลปะและวัฒนธรรม</t>
  </si>
  <si>
    <t>สำนักวิทยบริการและเทคโนโลยีสารสนเทศ</t>
  </si>
  <si>
    <t>สถาบันวิจัยและพัฒนา</t>
  </si>
  <si>
    <t>สำนักส่งเสริมวิชาการและงานทะเบียน</t>
  </si>
  <si>
    <t>รวมทั้งสิ้น</t>
  </si>
  <si>
    <t>หมายเหตุ : สามารถดูรายละเอียดรายโครงการได้ที่เว็บไซต์ http://plan.snru.ac.th หัวข้อ รายงานผลการเบิกจ่ายงบประมาณรายจ่าย</t>
  </si>
  <si>
    <t>งบประมาณ
คงเหลือ</t>
  </si>
  <si>
    <t>(คงเหลือ)</t>
  </si>
  <si>
    <t>จำนวน
โครงการ</t>
  </si>
  <si>
    <t>สรุปผลการเบิกจ่ายงบประมาณ (เบิกจ่ายงานคลัง) งบประมาณ งบกลาง (แผ่นดิน)  ประจำปีงบประมาณ พ.ศ. 2558</t>
  </si>
  <si>
    <t>งานบริหารทั่วไป</t>
  </si>
  <si>
    <t>โรงเรียนวิถีธรรมแห่งมหาวิทยาลัยราชภัฏสกลนคร</t>
  </si>
  <si>
    <t>งบกลาง (แผ่นดิน)</t>
  </si>
  <si>
    <t>งานวิจัย</t>
  </si>
  <si>
    <t>งานสารสนเทศและเผยแพร่งานวิจัย</t>
  </si>
  <si>
    <t>งานพัฒนาระบบสารสนเทศและสื่ออิเล็กทรอนิกส์</t>
  </si>
  <si>
    <t>งานพัฒนาทรัพยากรสารสนเทศ</t>
  </si>
  <si>
    <t>สาขาวิชาการท่องเที่ยวและการโรงแรม</t>
  </si>
  <si>
    <t>สาขาวิชาการพัฒนาชุมชน</t>
  </si>
  <si>
    <t>สาขาวิชาวิชาภาษาต่างประเทศ</t>
  </si>
  <si>
    <t>สาขาวิชาภาษาไทย</t>
  </si>
  <si>
    <t>สาขาวิชานิติศาสตร์</t>
  </si>
  <si>
    <t>สาขาวิชาสังคมศาสตร์</t>
  </si>
  <si>
    <t>สาขาวิชาศิลปกรรม</t>
  </si>
  <si>
    <t>งานบริการการศึกษา</t>
  </si>
  <si>
    <t>สาขาวิชาดนตรี</t>
  </si>
  <si>
    <t>งานกิจการนักศึกษา</t>
  </si>
  <si>
    <t>สาขาวิชาสารสนเทศศาสตร์</t>
  </si>
  <si>
    <t>งานประกันคุณภาพการศึกษา (เดิม)</t>
  </si>
  <si>
    <t>งานบริหารบุคคลและนิติการ</t>
  </si>
  <si>
    <t>งานทรัพย์สินและรายได้</t>
  </si>
  <si>
    <t>ศูนย์ DSS</t>
  </si>
  <si>
    <t>งานพัสดุ</t>
  </si>
  <si>
    <t>หน่วยรักษาความปลอดภัย</t>
  </si>
  <si>
    <t>สาขาวิชานิเทศศาสตร์</t>
  </si>
  <si>
    <t>สาขาวิชารัฐประศาสนศาสตร์</t>
  </si>
  <si>
    <t>สาขาวิชาเครื่องกลและอุตสาหการ</t>
  </si>
  <si>
    <t>สาขาวิชาโยธาและสถาปัตยกรรม</t>
  </si>
  <si>
    <t>สาขาวิชาไฟฟ้าและอิเล็กทรอนิกส์</t>
  </si>
  <si>
    <t>สาขาวิชาอุตสาหกรรมศิลป์และเทคโนโลยี</t>
  </si>
  <si>
    <t>ศูนย์ภาษา</t>
  </si>
  <si>
    <t>การสืบสานศิลปวัฒนธรรม</t>
  </si>
  <si>
    <t>สาขาวิชาคณิตศาสตร์</t>
  </si>
  <si>
    <t>สาขาวิชาภาษาอังกฤษ</t>
  </si>
  <si>
    <t>สาขาวิชาหลักสูตรและการสอน</t>
  </si>
  <si>
    <t>โครงการพิเศษ (ร.ร.ตชด.)</t>
  </si>
  <si>
    <t>สาขาวิชาการศึกษาปฐมวัย</t>
  </si>
  <si>
    <t>สาขาวิชาสังคมศึกษา</t>
  </si>
  <si>
    <t>สาขาวิชาพลศึกษาและวิทยาศาสตร์การกีฬา</t>
  </si>
  <si>
    <t>สาขาวิชาวิทยาศาสตร์</t>
  </si>
  <si>
    <t>สาขาวิชาการศึกษาพิเศษ</t>
  </si>
  <si>
    <t>สาขาวิชานวัตกรรมและคอมพิวเตอร์ศึกษา</t>
  </si>
  <si>
    <t>งานวิเคราะห์แผนและติดตามประเมินผล</t>
  </si>
  <si>
    <t>งานวิเคราะห์งบประมาณ</t>
  </si>
  <si>
    <t>งานวิจัยสถาบัน และสารสนเทศ</t>
  </si>
  <si>
    <t>สาขาวิชาพืชศาสตร์</t>
  </si>
  <si>
    <t>หลักสูตรคหกรรมศาสตร์</t>
  </si>
  <si>
    <t>สาขาวิชาเทคโนโลยีการอาหาร</t>
  </si>
  <si>
    <t>สาขาวิชาการประมง</t>
  </si>
  <si>
    <t>สาขาวิชาสัตวศาสตร์</t>
  </si>
  <si>
    <t>สาขาวิชาวิทยาศาสตร์สุขภาพ</t>
  </si>
  <si>
    <t>สาขาวิชาวิทยาศาสตร์สิ่งแวดล้อม</t>
  </si>
  <si>
    <t>ศูนย์วิทยาศาสตร์</t>
  </si>
  <si>
    <t>สาขาวิชาชีววิทยา</t>
  </si>
  <si>
    <t>สาขาวิชาคอมพิวเตอร์</t>
  </si>
  <si>
    <t>สาขาวิชาฟิสิกส์</t>
  </si>
  <si>
    <t>สาขาวิชาเคมี</t>
  </si>
  <si>
    <t>งานส่งเสริมวิชาการ</t>
  </si>
  <si>
    <t>งานพัฒนานักศึกษาและแนะแนวการศึกษาและอาชีพ</t>
  </si>
  <si>
    <t>งานกิจกรรมนักศึกษาและกีฬา</t>
  </si>
  <si>
    <t>งานหอพักนักศึกษาและบุคลากร</t>
  </si>
  <si>
    <t>งานสวัสดิการและทุนการศึกษา</t>
  </si>
  <si>
    <t>งานอนามัยและสุขาภิบาล</t>
  </si>
  <si>
    <t>ศูนย์วิจัยเทอร์โมอิเล็กทริก</t>
  </si>
  <si>
    <t>งานพัฒนาเครือข่ายและการบริการคอมพิวเตอร์</t>
  </si>
  <si>
    <t>งานบริการสารสนเทศ</t>
  </si>
  <si>
    <t>ศูนย์เทคโนโลยีที่เหมาะสม</t>
  </si>
  <si>
    <t>สาขาวิชารัฐศาสตร์</t>
  </si>
  <si>
    <t>หน่วยยานพาหนะ</t>
  </si>
  <si>
    <t>งานอาคาร สถานที่ และยานพาหนะ</t>
  </si>
  <si>
    <t>หน่วยออกแบบและตรวจสอบงานก่อสร้าง</t>
  </si>
  <si>
    <t>งานคลัง</t>
  </si>
  <si>
    <t>สภาคณาจารย์และข้าราชการ</t>
  </si>
  <si>
    <t>งานประชาสัมพันธ์และโสตทัศนูปกรณ์</t>
  </si>
  <si>
    <t>หน่วยส่งเสริมอนามัยและสุขภาพ</t>
  </si>
  <si>
    <t>งานวิเทศสัมพันธ์</t>
  </si>
  <si>
    <t>งานอนุรักษ์ส่งเสริมเผยแพร่ศิลปวัฒนธรรมและศิลปกรรมท้องถิ่น</t>
  </si>
  <si>
    <t>ศูนย์วิชาศึกษาทั่วไป</t>
  </si>
  <si>
    <t>สาขาวิชาเกษตรศาสตร์</t>
  </si>
  <si>
    <t>สาขาวิชาเศรษฐศาสตร์ธุรกิจ</t>
  </si>
  <si>
    <t>สาขาวิชาบริหารธุรกิจ (แขนงวิชาการบริการทรัพยากรมนุษย์และการจัดการทั่วไป)</t>
  </si>
  <si>
    <t>สาขาวิชาการบัญชี</t>
  </si>
  <si>
    <t>สาขาวิชาการวิจัยและพัฒนาการศึกษา</t>
  </si>
  <si>
    <t>หลักสูตรประกาศนียบัตรบัณฑิต สาขาวิชาชีพครู</t>
  </si>
  <si>
    <t>สาขาวิชาวิทยาการสารสนเทศและเทคโนโลยี</t>
  </si>
  <si>
    <t>สาขาวิชาการบริหารการศึกษาและภาวะผู้นำ</t>
  </si>
  <si>
    <t>สาขาวิชาการสอนวิทยาศาสตร์</t>
  </si>
  <si>
    <t>สาขาวิชาการบริหารการศึกษา</t>
  </si>
  <si>
    <t>สาขาวิชาการบริหารและพัฒนาการศึกษา</t>
  </si>
  <si>
    <t>สาขาวิชาวิจัยหลักสูตรและการสอน</t>
  </si>
  <si>
    <t>สาขาวิชาฟิสิกส์ (ป.เอก)</t>
  </si>
  <si>
    <t>สาขาวิชานวัตกรรมการบริหารการศึกษา</t>
  </si>
  <si>
    <t>สาขาวิชาการบริหารการพัฒนา</t>
  </si>
  <si>
    <t>สาขาวิชายุทธศาสตร์การพัฒนา</t>
  </si>
  <si>
    <t>สาขาวิชาฟิสิกส์ (ป.โท)</t>
  </si>
  <si>
    <t>สาขาวิชาเทคโนโลยีสถาปัตยกรรม</t>
  </si>
  <si>
    <t>สาขาวิชาภาษาอังกฤษธุรกิจ</t>
  </si>
  <si>
    <t>สาขาวิชาเทคโนโลยีสารสนเทศ</t>
  </si>
  <si>
    <t>งานศึกษาและฝึกอบรมทางภาษา</t>
  </si>
  <si>
    <t>การอนุรักษ์วัฒนธรรมท้องถิ่น</t>
  </si>
  <si>
    <t>ศูนย์อาเซียน</t>
  </si>
  <si>
    <t>งานวารสารและสิ่งพิมพ์ต่อเนื่อง</t>
  </si>
  <si>
    <t>สาขาวิชาเทคโนโลยีการเกษตร</t>
  </si>
  <si>
    <t>สาขาวิชาเทคโนโลยีการเกษตรแขนงวิชาพืชศาสตร์</t>
  </si>
  <si>
    <t>สาขาวิชาเทคนิคการสัตวแพทย์</t>
  </si>
  <si>
    <t>สาขาวิชาบริหารธุรกิจ (แขนงวิชาการเงินการธนาคาร)</t>
  </si>
  <si>
    <t>สาขาวิชาบริหารธุรกิจ (แขนงวิชาคอมพิวเตอร์ธุรกิจ)</t>
  </si>
  <si>
    <t>สาขาวิชาบริหารธุรกิจ แขนงการตลาด การจัดการโลจิสติกส์ และการค้าปลีก</t>
  </si>
  <si>
    <t>สาขาวิชาการจัดการธุรกิจค้าปลีก</t>
  </si>
  <si>
    <t>ศูนย์ฝึกประสบการณ์วิชาชีพอาคารเอนกประสงค์ภูพานเพลซ</t>
  </si>
  <si>
    <t>สรุปผลการเบิกจ่ายงบประมาณ (เบิกจ่ายหน่วยงาน) งบประมาณ แผ่นดิน  ประจำปีงบประมาณ พ.ศ. 2559</t>
  </si>
  <si>
    <t>สรุปผลการเบิกจ่ายงบประมาณ (เบิกจ่ายหน่วยงาน) งบประมาณเงินรายได้  ประจำปีงบประมาณ พ.ศ. 2559</t>
  </si>
  <si>
    <t>สรุปผลการเบิกจ่ายงบประมาณ (เบิกจ่ายหน่วยงาน) งบประมาณ บ.กศ. (ภูพานเพลซ)  ประจำปีงบประมาณ พ.ศ. 2559</t>
  </si>
  <si>
    <t>สามารถดูรายละเอียดรายโครงการได้ที่เว็บไซต์ http://plan.snru.ac.th หัวข้อ รายงานผลการเบิกจ่ายงบประมาณรายจ่าย</t>
  </si>
  <si>
    <t>ข้อมูล ณ ไตรมาส 2 วันที่ 16 กุมภาพันธ์ 2559</t>
  </si>
  <si>
    <t>ผลเบิกจ่ายงบประมาณเงินรายได้ รวมค่าจ้าง เงินรายได้ประจำเดือน กุมภาพันธ์ ยอด ค่าจ้าง 2,339,255 บาท เงินประกันสังคม 122,755 บาท ค่าครองชีพ (กองกลาง) 343,963.99 บาท</t>
  </si>
  <si>
    <t>ค่าครองชีพภูพานเพลชคนละครึ่งกับมหาวิทยาลัยฯ 14,000 บาท</t>
  </si>
  <si>
    <t xml:space="preserve">ผลเบิกจ่ายงบประมาณ บ.กศ. (ภูพานเพลซ) รวมค่าจ้าง บ.กศ. (ภูพานเพลซ) ประจำเดือน กุมภาพันธ์ ยอด ค่าจ้าง 203,550 บาท เงินประกันสังคม 11,579 บาท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</si>
</sst>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9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FFD7"/>
        <bgColor indexed="64"/>
      </patternFill>
    </fill>
    <fill>
      <patternFill patternType="solid">
        <fgColor rgb="FFFFE0C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7">
    <xf numFmtId="0" fontId="0" fillId="0" borderId="0" xfId="0"/>
    <xf numFmtId="0" fontId="19" fillId="0" borderId="0" xfId="0" applyFont="1"/>
    <xf numFmtId="0" fontId="1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19" fillId="0" borderId="0" xfId="0" applyFont="1" applyAlignment="1">
      <alignment horizontal="left"/>
    </xf>
    <xf numFmtId="43" fontId="18" fillId="34" borderId="10" xfId="1" applyFont="1" applyFill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right" wrapText="1"/>
    </xf>
    <xf numFmtId="43" fontId="18" fillId="33" borderId="10" xfId="1" applyFont="1" applyFill="1" applyBorder="1" applyAlignment="1">
      <alignment horizontal="right" wrapText="1"/>
    </xf>
    <xf numFmtId="43" fontId="19" fillId="0" borderId="10" xfId="1" applyFont="1" applyBorder="1" applyAlignment="1">
      <alignment horizontal="right" wrapText="1"/>
    </xf>
    <xf numFmtId="43" fontId="19" fillId="0" borderId="0" xfId="1" applyFont="1"/>
    <xf numFmtId="187" fontId="18" fillId="33" borderId="10" xfId="1" applyNumberFormat="1" applyFont="1" applyFill="1" applyBorder="1" applyAlignment="1">
      <alignment horizontal="center" wrapText="1"/>
    </xf>
    <xf numFmtId="187" fontId="18" fillId="33" borderId="10" xfId="1" applyNumberFormat="1" applyFont="1" applyFill="1" applyBorder="1" applyAlignment="1">
      <alignment horizontal="right" wrapText="1"/>
    </xf>
    <xf numFmtId="187" fontId="19" fillId="0" borderId="10" xfId="1" applyNumberFormat="1" applyFont="1" applyBorder="1" applyAlignment="1">
      <alignment horizontal="center" wrapText="1"/>
    </xf>
    <xf numFmtId="187" fontId="19" fillId="0" borderId="10" xfId="1" applyNumberFormat="1" applyFont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center" wrapText="1"/>
    </xf>
    <xf numFmtId="187" fontId="19" fillId="0" borderId="0" xfId="1" applyNumberFormat="1" applyFont="1"/>
    <xf numFmtId="0" fontId="19" fillId="33" borderId="10" xfId="0" applyFont="1" applyFill="1" applyBorder="1" applyAlignment="1">
      <alignment horizont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187" fontId="19" fillId="0" borderId="17" xfId="1" applyNumberFormat="1" applyFont="1" applyBorder="1" applyAlignment="1">
      <alignment horizontal="center" wrapText="1"/>
    </xf>
    <xf numFmtId="187" fontId="19" fillId="0" borderId="17" xfId="1" applyNumberFormat="1" applyFont="1" applyBorder="1" applyAlignment="1">
      <alignment horizontal="right" wrapText="1"/>
    </xf>
    <xf numFmtId="43" fontId="19" fillId="0" borderId="17" xfId="1" applyFont="1" applyBorder="1" applyAlignment="1">
      <alignment horizontal="right" wrapText="1"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wrapText="1"/>
    </xf>
    <xf numFmtId="187" fontId="19" fillId="0" borderId="17" xfId="1" applyNumberFormat="1" applyFont="1" applyFill="1" applyBorder="1" applyAlignment="1">
      <alignment horizontal="center" wrapText="1"/>
    </xf>
    <xf numFmtId="187" fontId="19" fillId="0" borderId="17" xfId="1" applyNumberFormat="1" applyFont="1" applyFill="1" applyBorder="1" applyAlignment="1">
      <alignment horizontal="right" wrapText="1"/>
    </xf>
    <xf numFmtId="43" fontId="19" fillId="0" borderId="17" xfId="1" applyFont="1" applyFill="1" applyBorder="1" applyAlignment="1">
      <alignment horizontal="right" wrapText="1"/>
    </xf>
    <xf numFmtId="0" fontId="19" fillId="0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wrapText="1"/>
    </xf>
    <xf numFmtId="187" fontId="19" fillId="0" borderId="18" xfId="1" applyNumberFormat="1" applyFont="1" applyFill="1" applyBorder="1" applyAlignment="1">
      <alignment horizontal="center" wrapText="1"/>
    </xf>
    <xf numFmtId="187" fontId="19" fillId="0" borderId="18" xfId="1" applyNumberFormat="1" applyFont="1" applyFill="1" applyBorder="1" applyAlignment="1">
      <alignment horizontal="right" wrapText="1"/>
    </xf>
    <xf numFmtId="43" fontId="19" fillId="0" borderId="18" xfId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187" fontId="19" fillId="0" borderId="16" xfId="1" applyNumberFormat="1" applyFont="1" applyFill="1" applyBorder="1" applyAlignment="1">
      <alignment horizontal="center" wrapText="1"/>
    </xf>
    <xf numFmtId="187" fontId="19" fillId="0" borderId="16" xfId="1" applyNumberFormat="1" applyFont="1" applyFill="1" applyBorder="1" applyAlignment="1">
      <alignment horizontal="right" wrapText="1"/>
    </xf>
    <xf numFmtId="43" fontId="19" fillId="0" borderId="16" xfId="1" applyFont="1" applyFill="1" applyBorder="1" applyAlignment="1">
      <alignment horizontal="right" wrapText="1"/>
    </xf>
    <xf numFmtId="0" fontId="19" fillId="0" borderId="17" xfId="0" applyFont="1" applyBorder="1" applyAlignment="1">
      <alignment horizontal="left" wrapText="1" indent="2"/>
    </xf>
    <xf numFmtId="43" fontId="19" fillId="0" borderId="0" xfId="0" applyNumberFormat="1" applyFont="1"/>
    <xf numFmtId="187" fontId="18" fillId="36" borderId="11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8" fillId="0" borderId="0" xfId="0" applyFont="1"/>
    <xf numFmtId="3" fontId="18" fillId="0" borderId="0" xfId="0" applyNumberFormat="1" applyFont="1"/>
    <xf numFmtId="0" fontId="19" fillId="0" borderId="0" xfId="0" applyFont="1" applyAlignment="1">
      <alignment horizontal="center"/>
    </xf>
    <xf numFmtId="43" fontId="22" fillId="0" borderId="0" xfId="1" applyFont="1"/>
    <xf numFmtId="0" fontId="18" fillId="0" borderId="0" xfId="0" applyFont="1" applyAlignment="1">
      <alignment vertical="top"/>
    </xf>
    <xf numFmtId="0" fontId="19" fillId="0" borderId="10" xfId="0" applyFont="1" applyBorder="1" applyAlignment="1">
      <alignment horizontal="center" wrapText="1"/>
    </xf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0" xfId="0" applyFont="1"/>
    <xf numFmtId="0" fontId="18" fillId="38" borderId="10" xfId="0" applyFont="1" applyFill="1" applyBorder="1" applyAlignment="1">
      <alignment horizontal="center" wrapText="1"/>
    </xf>
    <xf numFmtId="43" fontId="18" fillId="38" borderId="10" xfId="1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8" fillId="0" borderId="19" xfId="0" applyFont="1" applyFill="1" applyBorder="1" applyAlignment="1">
      <alignment horizontal="center" wrapText="1"/>
    </xf>
    <xf numFmtId="43" fontId="18" fillId="0" borderId="0" xfId="1" applyFont="1"/>
    <xf numFmtId="0" fontId="19" fillId="0" borderId="0" xfId="0" applyFont="1" applyBorder="1" applyAlignment="1"/>
    <xf numFmtId="43" fontId="18" fillId="0" borderId="0" xfId="0" applyNumberFormat="1" applyFont="1"/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0" xfId="0" applyFont="1"/>
    <xf numFmtId="0" fontId="23" fillId="0" borderId="0" xfId="0" applyFont="1" applyFill="1"/>
    <xf numFmtId="0" fontId="19" fillId="0" borderId="0" xfId="0" applyFont="1"/>
    <xf numFmtId="0" fontId="24" fillId="0" borderId="0" xfId="0" applyFont="1" applyFill="1"/>
    <xf numFmtId="0" fontId="19" fillId="0" borderId="0" xfId="0" applyFont="1"/>
    <xf numFmtId="3" fontId="19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3" fontId="18" fillId="37" borderId="10" xfId="0" applyNumberFormat="1" applyFont="1" applyFill="1" applyBorder="1" applyAlignment="1">
      <alignment horizontal="right" wrapText="1"/>
    </xf>
    <xf numFmtId="4" fontId="18" fillId="37" borderId="10" xfId="0" applyNumberFormat="1" applyFont="1" applyFill="1" applyBorder="1" applyAlignment="1">
      <alignment horizontal="right" wrapText="1"/>
    </xf>
    <xf numFmtId="43" fontId="18" fillId="37" borderId="10" xfId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center" wrapText="1"/>
    </xf>
    <xf numFmtId="3" fontId="19" fillId="0" borderId="16" xfId="0" applyNumberFormat="1" applyFont="1" applyBorder="1" applyAlignment="1">
      <alignment horizontal="right" wrapText="1"/>
    </xf>
    <xf numFmtId="43" fontId="19" fillId="0" borderId="16" xfId="1" applyFont="1" applyBorder="1" applyAlignment="1">
      <alignment horizontal="right" wrapText="1"/>
    </xf>
    <xf numFmtId="0" fontId="19" fillId="0" borderId="17" xfId="0" applyFont="1" applyBorder="1" applyAlignment="1">
      <alignment horizontal="center" wrapText="1"/>
    </xf>
    <xf numFmtId="3" fontId="19" fillId="0" borderId="17" xfId="0" applyNumberFormat="1" applyFont="1" applyBorder="1" applyAlignment="1">
      <alignment horizontal="right" wrapText="1"/>
    </xf>
    <xf numFmtId="4" fontId="19" fillId="0" borderId="17" xfId="0" applyNumberFormat="1" applyFont="1" applyBorder="1" applyAlignment="1">
      <alignment horizontal="right" wrapText="1"/>
    </xf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3" fontId="19" fillId="0" borderId="18" xfId="0" applyNumberFormat="1" applyFont="1" applyBorder="1" applyAlignment="1">
      <alignment horizontal="right" wrapText="1"/>
    </xf>
    <xf numFmtId="4" fontId="19" fillId="0" borderId="18" xfId="0" applyNumberFormat="1" applyFont="1" applyBorder="1" applyAlignment="1">
      <alignment horizontal="right" wrapText="1"/>
    </xf>
    <xf numFmtId="43" fontId="19" fillId="0" borderId="18" xfId="1" applyFont="1" applyBorder="1" applyAlignment="1">
      <alignment horizontal="right" wrapText="1"/>
    </xf>
    <xf numFmtId="4" fontId="19" fillId="0" borderId="16" xfId="0" applyNumberFormat="1" applyFont="1" applyBorder="1" applyAlignment="1">
      <alignment horizontal="right" wrapText="1"/>
    </xf>
    <xf numFmtId="0" fontId="19" fillId="0" borderId="17" xfId="0" applyFont="1" applyBorder="1" applyAlignment="1">
      <alignment horizontal="right" wrapText="1"/>
    </xf>
    <xf numFmtId="0" fontId="19" fillId="0" borderId="18" xfId="0" applyFont="1" applyBorder="1" applyAlignment="1">
      <alignment horizontal="right" wrapText="1"/>
    </xf>
    <xf numFmtId="43" fontId="19" fillId="0" borderId="17" xfId="1" applyFont="1" applyBorder="1" applyAlignment="1">
      <alignment wrapText="1"/>
    </xf>
    <xf numFmtId="43" fontId="19" fillId="0" borderId="18" xfId="1" applyFont="1" applyBorder="1" applyAlignment="1">
      <alignment wrapText="1"/>
    </xf>
    <xf numFmtId="3" fontId="19" fillId="0" borderId="16" xfId="0" applyNumberFormat="1" applyFont="1" applyFill="1" applyBorder="1" applyAlignment="1">
      <alignment horizontal="right" wrapText="1"/>
    </xf>
    <xf numFmtId="4" fontId="19" fillId="0" borderId="16" xfId="0" applyNumberFormat="1" applyFont="1" applyFill="1" applyBorder="1" applyAlignment="1">
      <alignment horizontal="right" wrapText="1"/>
    </xf>
    <xf numFmtId="3" fontId="19" fillId="0" borderId="17" xfId="0" applyNumberFormat="1" applyFont="1" applyFill="1" applyBorder="1" applyAlignment="1">
      <alignment horizontal="right" wrapText="1"/>
    </xf>
    <xf numFmtId="4" fontId="19" fillId="0" borderId="17" xfId="0" applyNumberFormat="1" applyFont="1" applyFill="1" applyBorder="1" applyAlignment="1">
      <alignment horizontal="right" wrapText="1"/>
    </xf>
    <xf numFmtId="3" fontId="19" fillId="0" borderId="18" xfId="0" applyNumberFormat="1" applyFont="1" applyFill="1" applyBorder="1" applyAlignment="1">
      <alignment horizontal="right" wrapText="1"/>
    </xf>
    <xf numFmtId="0" fontId="19" fillId="0" borderId="18" xfId="0" applyFont="1" applyFill="1" applyBorder="1" applyAlignment="1">
      <alignment horizontal="right" wrapText="1"/>
    </xf>
    <xf numFmtId="4" fontId="19" fillId="0" borderId="18" xfId="0" applyNumberFormat="1" applyFont="1" applyFill="1" applyBorder="1" applyAlignment="1">
      <alignment horizontal="right" wrapText="1"/>
    </xf>
    <xf numFmtId="43" fontId="19" fillId="0" borderId="17" xfId="1" applyFont="1" applyFill="1" applyBorder="1" applyAlignment="1">
      <alignment wrapText="1"/>
    </xf>
    <xf numFmtId="0" fontId="19" fillId="0" borderId="17" xfId="0" applyFont="1" applyFill="1" applyBorder="1" applyAlignment="1">
      <alignment horizontal="right" wrapText="1"/>
    </xf>
    <xf numFmtId="0" fontId="18" fillId="38" borderId="14" xfId="0" applyFont="1" applyFill="1" applyBorder="1" applyAlignment="1">
      <alignment horizontal="center" wrapText="1"/>
    </xf>
    <xf numFmtId="0" fontId="18" fillId="38" borderId="15" xfId="0" applyFont="1" applyFill="1" applyBorder="1" applyAlignment="1">
      <alignment horizontal="center" wrapText="1"/>
    </xf>
    <xf numFmtId="0" fontId="19" fillId="0" borderId="19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0" xfId="0" applyFont="1"/>
    <xf numFmtId="0" fontId="18" fillId="36" borderId="11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18" fillId="34" borderId="14" xfId="0" applyFont="1" applyFill="1" applyBorder="1" applyAlignment="1">
      <alignment horizontal="center" wrapText="1"/>
    </xf>
    <xf numFmtId="0" fontId="18" fillId="34" borderId="15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/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09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D108" sqref="D108"/>
    </sheetView>
  </sheetViews>
  <sheetFormatPr defaultRowHeight="18.75" x14ac:dyDescent="0.3"/>
  <cols>
    <col min="1" max="1" width="6.125" style="54" customWidth="1"/>
    <col min="2" max="2" width="39.375" style="87" customWidth="1"/>
    <col min="3" max="3" width="8.25" style="17" customWidth="1"/>
    <col min="4" max="4" width="12.625" style="17" customWidth="1"/>
    <col min="5" max="5" width="14.125" style="17" customWidth="1"/>
    <col min="6" max="6" width="15.625" style="11" customWidth="1"/>
    <col min="7" max="7" width="11.625" style="11" customWidth="1"/>
    <col min="8" max="8" width="13.75" style="11" customWidth="1"/>
    <col min="9" max="9" width="12.625" style="11" customWidth="1"/>
    <col min="10" max="10" width="16.25" style="87" customWidth="1"/>
    <col min="11" max="11" width="9" style="87"/>
    <col min="12" max="12" width="13.75" style="87" bestFit="1" customWidth="1"/>
    <col min="13" max="16384" width="9" style="87"/>
  </cols>
  <sheetData>
    <row r="1" spans="1:10" ht="17.100000000000001" customHeight="1" x14ac:dyDescent="0.3">
      <c r="A1" s="131" t="s">
        <v>145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7.100000000000001" customHeight="1" x14ac:dyDescent="0.3">
      <c r="A2" s="131" t="s">
        <v>149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7.100000000000001" customHeight="1" x14ac:dyDescent="0.3">
      <c r="A3" s="131" t="s">
        <v>1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7.100000000000001" customHeight="1" x14ac:dyDescent="0.3">
      <c r="A4" s="133" t="s">
        <v>2</v>
      </c>
      <c r="B4" s="133" t="s">
        <v>3</v>
      </c>
      <c r="C4" s="136" t="s">
        <v>33</v>
      </c>
      <c r="D4" s="88" t="s">
        <v>4</v>
      </c>
      <c r="E4" s="88" t="s">
        <v>7</v>
      </c>
      <c r="F4" s="91" t="s">
        <v>9</v>
      </c>
      <c r="G4" s="91" t="s">
        <v>11</v>
      </c>
      <c r="H4" s="139" t="s">
        <v>31</v>
      </c>
      <c r="I4" s="91" t="s">
        <v>11</v>
      </c>
      <c r="J4" s="133" t="s">
        <v>14</v>
      </c>
    </row>
    <row r="5" spans="1:10" ht="17.100000000000001" customHeight="1" x14ac:dyDescent="0.3">
      <c r="A5" s="134"/>
      <c r="B5" s="134"/>
      <c r="C5" s="137"/>
      <c r="D5" s="89" t="s">
        <v>5</v>
      </c>
      <c r="E5" s="89" t="s">
        <v>8</v>
      </c>
      <c r="F5" s="92" t="s">
        <v>10</v>
      </c>
      <c r="G5" s="92" t="s">
        <v>12</v>
      </c>
      <c r="H5" s="140"/>
      <c r="I5" s="92" t="s">
        <v>32</v>
      </c>
      <c r="J5" s="134"/>
    </row>
    <row r="6" spans="1:10" ht="17.100000000000001" customHeight="1" x14ac:dyDescent="0.3">
      <c r="A6" s="135"/>
      <c r="B6" s="135"/>
      <c r="C6" s="138"/>
      <c r="D6" s="90" t="s">
        <v>6</v>
      </c>
      <c r="E6" s="90"/>
      <c r="F6" s="93"/>
      <c r="G6" s="93"/>
      <c r="H6" s="141"/>
      <c r="I6" s="93"/>
      <c r="J6" s="135"/>
    </row>
    <row r="7" spans="1:10" s="83" customFormat="1" ht="17.100000000000001" customHeight="1" x14ac:dyDescent="0.3">
      <c r="A7" s="39">
        <v>1</v>
      </c>
      <c r="B7" s="40" t="s">
        <v>27</v>
      </c>
      <c r="C7" s="39">
        <v>7</v>
      </c>
      <c r="D7" s="39">
        <v>5</v>
      </c>
      <c r="E7" s="119">
        <v>14119300</v>
      </c>
      <c r="F7" s="120">
        <v>13522900</v>
      </c>
      <c r="G7" s="43">
        <f t="shared" ref="G7:G36" si="0">F7*100/E7</f>
        <v>95.77599456063686</v>
      </c>
      <c r="H7" s="43">
        <f t="shared" ref="H7:H36" si="1">E7-F7</f>
        <v>596400</v>
      </c>
      <c r="I7" s="43">
        <f t="shared" ref="I7:I36" si="2">H7*100/E7</f>
        <v>4.2240054393631414</v>
      </c>
      <c r="J7" s="40"/>
    </row>
    <row r="8" spans="1:10" s="81" customFormat="1" ht="17.100000000000001" hidden="1" customHeight="1" x14ac:dyDescent="0.3">
      <c r="A8" s="30">
        <v>1.1000000000000001</v>
      </c>
      <c r="B8" s="30" t="s">
        <v>98</v>
      </c>
      <c r="C8" s="29">
        <v>1</v>
      </c>
      <c r="D8" s="29">
        <v>1</v>
      </c>
      <c r="E8" s="121">
        <v>651400</v>
      </c>
      <c r="F8" s="122">
        <v>651400</v>
      </c>
      <c r="G8" s="33">
        <f t="shared" si="0"/>
        <v>100</v>
      </c>
      <c r="H8" s="33">
        <f t="shared" si="1"/>
        <v>0</v>
      </c>
      <c r="I8" s="33">
        <f t="shared" si="2"/>
        <v>0</v>
      </c>
      <c r="J8" s="30"/>
    </row>
    <row r="9" spans="1:10" s="81" customFormat="1" ht="17.100000000000001" hidden="1" customHeight="1" x14ac:dyDescent="0.3">
      <c r="A9" s="30">
        <v>1.2</v>
      </c>
      <c r="B9" s="30" t="s">
        <v>38</v>
      </c>
      <c r="C9" s="29">
        <v>3</v>
      </c>
      <c r="D9" s="29">
        <v>2</v>
      </c>
      <c r="E9" s="121">
        <v>13270500</v>
      </c>
      <c r="F9" s="122">
        <v>12770500</v>
      </c>
      <c r="G9" s="33">
        <f t="shared" si="0"/>
        <v>96.232244451979952</v>
      </c>
      <c r="H9" s="33">
        <f t="shared" si="1"/>
        <v>500000</v>
      </c>
      <c r="I9" s="33">
        <f t="shared" si="2"/>
        <v>3.7677555480200446</v>
      </c>
      <c r="J9" s="30"/>
    </row>
    <row r="10" spans="1:10" s="81" customFormat="1" ht="17.100000000000001" hidden="1" customHeight="1" x14ac:dyDescent="0.3">
      <c r="A10" s="30">
        <v>1.3</v>
      </c>
      <c r="B10" s="30" t="s">
        <v>39</v>
      </c>
      <c r="C10" s="29">
        <v>2</v>
      </c>
      <c r="D10" s="29">
        <v>2</v>
      </c>
      <c r="E10" s="121">
        <v>162400</v>
      </c>
      <c r="F10" s="122">
        <v>101000</v>
      </c>
      <c r="G10" s="33">
        <f t="shared" si="0"/>
        <v>62.192118226600982</v>
      </c>
      <c r="H10" s="33">
        <f t="shared" si="1"/>
        <v>61400</v>
      </c>
      <c r="I10" s="33">
        <f t="shared" si="2"/>
        <v>37.807881773399018</v>
      </c>
      <c r="J10" s="30"/>
    </row>
    <row r="11" spans="1:10" s="81" customFormat="1" ht="17.100000000000001" hidden="1" customHeight="1" x14ac:dyDescent="0.3">
      <c r="A11" s="30">
        <v>1.4</v>
      </c>
      <c r="B11" s="30" t="s">
        <v>35</v>
      </c>
      <c r="C11" s="29">
        <v>1</v>
      </c>
      <c r="D11" s="29">
        <v>0</v>
      </c>
      <c r="E11" s="121">
        <v>35000</v>
      </c>
      <c r="F11" s="127">
        <v>0</v>
      </c>
      <c r="G11" s="33">
        <f t="shared" si="0"/>
        <v>0</v>
      </c>
      <c r="H11" s="33">
        <f t="shared" si="1"/>
        <v>35000</v>
      </c>
      <c r="I11" s="33">
        <f t="shared" si="2"/>
        <v>100</v>
      </c>
      <c r="J11" s="30"/>
    </row>
    <row r="12" spans="1:10" s="52" customFormat="1" ht="17.100000000000001" customHeight="1" x14ac:dyDescent="0.3">
      <c r="A12" s="29">
        <v>2</v>
      </c>
      <c r="B12" s="30" t="s">
        <v>26</v>
      </c>
      <c r="C12" s="29">
        <v>6</v>
      </c>
      <c r="D12" s="29">
        <v>3</v>
      </c>
      <c r="E12" s="121">
        <v>4140000</v>
      </c>
      <c r="F12" s="122">
        <v>2182185.5499999998</v>
      </c>
      <c r="G12" s="33">
        <f t="shared" si="0"/>
        <v>52.7097958937198</v>
      </c>
      <c r="H12" s="33">
        <f t="shared" si="1"/>
        <v>1957814.4500000002</v>
      </c>
      <c r="I12" s="33">
        <f t="shared" si="2"/>
        <v>47.2902041062802</v>
      </c>
      <c r="J12" s="30"/>
    </row>
    <row r="13" spans="1:10" ht="17.100000000000001" hidden="1" customHeight="1" x14ac:dyDescent="0.3">
      <c r="A13" s="30">
        <v>2.1</v>
      </c>
      <c r="B13" s="30" t="s">
        <v>99</v>
      </c>
      <c r="C13" s="29">
        <v>2</v>
      </c>
      <c r="D13" s="29">
        <v>1</v>
      </c>
      <c r="E13" s="121">
        <v>2700000</v>
      </c>
      <c r="F13" s="122">
        <v>1699160</v>
      </c>
      <c r="G13" s="33">
        <f t="shared" si="0"/>
        <v>62.931851851851853</v>
      </c>
      <c r="H13" s="33">
        <f t="shared" si="1"/>
        <v>1000840</v>
      </c>
      <c r="I13" s="33">
        <f t="shared" si="2"/>
        <v>37.068148148148147</v>
      </c>
      <c r="J13" s="30"/>
    </row>
    <row r="14" spans="1:10" s="52" customFormat="1" ht="17.100000000000001" hidden="1" customHeight="1" x14ac:dyDescent="0.3">
      <c r="A14" s="30">
        <v>2.2000000000000002</v>
      </c>
      <c r="B14" s="30" t="s">
        <v>136</v>
      </c>
      <c r="C14" s="29">
        <v>1</v>
      </c>
      <c r="D14" s="29">
        <v>1</v>
      </c>
      <c r="E14" s="121">
        <v>1200000</v>
      </c>
      <c r="F14" s="122">
        <v>472525.55</v>
      </c>
      <c r="G14" s="33">
        <f t="shared" si="0"/>
        <v>39.37712916666667</v>
      </c>
      <c r="H14" s="33">
        <f t="shared" si="1"/>
        <v>727474.45</v>
      </c>
      <c r="I14" s="33">
        <f t="shared" si="2"/>
        <v>60.62287083333333</v>
      </c>
      <c r="J14" s="30"/>
    </row>
    <row r="15" spans="1:10" s="83" customFormat="1" ht="17.100000000000001" hidden="1" customHeight="1" x14ac:dyDescent="0.3">
      <c r="A15" s="30">
        <v>2.2999999999999998</v>
      </c>
      <c r="B15" s="30" t="s">
        <v>35</v>
      </c>
      <c r="C15" s="29">
        <v>3</v>
      </c>
      <c r="D15" s="29">
        <v>1</v>
      </c>
      <c r="E15" s="121">
        <v>240000</v>
      </c>
      <c r="F15" s="122">
        <v>10500</v>
      </c>
      <c r="G15" s="33">
        <f t="shared" si="0"/>
        <v>4.375</v>
      </c>
      <c r="H15" s="33">
        <f t="shared" si="1"/>
        <v>229500</v>
      </c>
      <c r="I15" s="33">
        <f t="shared" si="2"/>
        <v>95.625</v>
      </c>
      <c r="J15" s="30"/>
    </row>
    <row r="16" spans="1:10" s="83" customFormat="1" ht="17.100000000000001" customHeight="1" x14ac:dyDescent="0.3">
      <c r="A16" s="29">
        <v>3</v>
      </c>
      <c r="B16" s="30" t="s">
        <v>19</v>
      </c>
      <c r="C16" s="29">
        <v>37</v>
      </c>
      <c r="D16" s="29">
        <v>10</v>
      </c>
      <c r="E16" s="121">
        <v>4775200</v>
      </c>
      <c r="F16" s="122">
        <v>2032646.95</v>
      </c>
      <c r="G16" s="33">
        <f t="shared" si="0"/>
        <v>42.5667396130005</v>
      </c>
      <c r="H16" s="33">
        <f t="shared" si="1"/>
        <v>2742553.05</v>
      </c>
      <c r="I16" s="33">
        <f t="shared" si="2"/>
        <v>57.4332603869995</v>
      </c>
      <c r="J16" s="30"/>
    </row>
    <row r="17" spans="1:10" s="81" customFormat="1" ht="17.100000000000001" hidden="1" customHeight="1" x14ac:dyDescent="0.3">
      <c r="A17" s="30">
        <v>3.1</v>
      </c>
      <c r="B17" s="30" t="s">
        <v>83</v>
      </c>
      <c r="C17" s="29">
        <v>2</v>
      </c>
      <c r="D17" s="29">
        <v>2</v>
      </c>
      <c r="E17" s="121">
        <v>774646</v>
      </c>
      <c r="F17" s="122">
        <v>676640</v>
      </c>
      <c r="G17" s="33">
        <f t="shared" si="0"/>
        <v>87.348285539459312</v>
      </c>
      <c r="H17" s="33">
        <f t="shared" si="1"/>
        <v>98006</v>
      </c>
      <c r="I17" s="33">
        <f t="shared" si="2"/>
        <v>12.651714460540685</v>
      </c>
      <c r="J17" s="30"/>
    </row>
    <row r="18" spans="1:10" s="81" customFormat="1" ht="17.100000000000001" hidden="1" customHeight="1" x14ac:dyDescent="0.3">
      <c r="A18" s="30">
        <v>3.2</v>
      </c>
      <c r="B18" s="30" t="s">
        <v>80</v>
      </c>
      <c r="C18" s="29">
        <v>1</v>
      </c>
      <c r="D18" s="29">
        <v>1</v>
      </c>
      <c r="E18" s="121">
        <v>255980</v>
      </c>
      <c r="F18" s="122">
        <v>146710.65</v>
      </c>
      <c r="G18" s="33">
        <f t="shared" si="0"/>
        <v>57.31332525978592</v>
      </c>
      <c r="H18" s="33">
        <f t="shared" si="1"/>
        <v>109269.35</v>
      </c>
      <c r="I18" s="33">
        <f t="shared" si="2"/>
        <v>42.68667474021408</v>
      </c>
      <c r="J18" s="30"/>
    </row>
    <row r="19" spans="1:10" s="81" customFormat="1" ht="17.100000000000001" hidden="1" customHeight="1" x14ac:dyDescent="0.3">
      <c r="A19" s="30">
        <v>3.3</v>
      </c>
      <c r="B19" s="30" t="s">
        <v>84</v>
      </c>
      <c r="C19" s="29">
        <v>2</v>
      </c>
      <c r="D19" s="29">
        <v>2</v>
      </c>
      <c r="E19" s="121">
        <v>403210</v>
      </c>
      <c r="F19" s="122">
        <v>197456.3</v>
      </c>
      <c r="G19" s="33">
        <f t="shared" si="0"/>
        <v>48.971082066417004</v>
      </c>
      <c r="H19" s="33">
        <f t="shared" si="1"/>
        <v>205753.7</v>
      </c>
      <c r="I19" s="33">
        <f t="shared" si="2"/>
        <v>51.028917933582996</v>
      </c>
      <c r="J19" s="30"/>
    </row>
    <row r="20" spans="1:10" s="81" customFormat="1" ht="17.100000000000001" hidden="1" customHeight="1" x14ac:dyDescent="0.3">
      <c r="A20" s="30">
        <v>3.4</v>
      </c>
      <c r="B20" s="30" t="s">
        <v>82</v>
      </c>
      <c r="C20" s="29">
        <v>1</v>
      </c>
      <c r="D20" s="29">
        <v>1</v>
      </c>
      <c r="E20" s="121">
        <v>302826</v>
      </c>
      <c r="F20" s="122">
        <v>113617</v>
      </c>
      <c r="G20" s="33">
        <f t="shared" si="0"/>
        <v>37.518905245916798</v>
      </c>
      <c r="H20" s="33">
        <f t="shared" si="1"/>
        <v>189209</v>
      </c>
      <c r="I20" s="33">
        <f t="shared" si="2"/>
        <v>62.481094754083202</v>
      </c>
      <c r="J20" s="30"/>
    </row>
    <row r="21" spans="1:10" s="81" customFormat="1" ht="17.100000000000001" hidden="1" customHeight="1" x14ac:dyDescent="0.3">
      <c r="A21" s="30">
        <v>3.5</v>
      </c>
      <c r="B21" s="30" t="s">
        <v>35</v>
      </c>
      <c r="C21" s="29">
        <v>28</v>
      </c>
      <c r="D21" s="29">
        <v>3</v>
      </c>
      <c r="E21" s="121">
        <v>2688800</v>
      </c>
      <c r="F21" s="122">
        <v>892437</v>
      </c>
      <c r="G21" s="33">
        <f t="shared" si="0"/>
        <v>33.190903005058018</v>
      </c>
      <c r="H21" s="33">
        <f t="shared" si="1"/>
        <v>1796363</v>
      </c>
      <c r="I21" s="33">
        <f t="shared" si="2"/>
        <v>66.809096994941982</v>
      </c>
      <c r="J21" s="30"/>
    </row>
    <row r="22" spans="1:10" s="81" customFormat="1" ht="17.100000000000001" hidden="1" customHeight="1" x14ac:dyDescent="0.3">
      <c r="A22" s="30">
        <v>3.6</v>
      </c>
      <c r="B22" s="30" t="s">
        <v>81</v>
      </c>
      <c r="C22" s="29">
        <v>1</v>
      </c>
      <c r="D22" s="29">
        <v>1</v>
      </c>
      <c r="E22" s="121">
        <v>25660</v>
      </c>
      <c r="F22" s="122">
        <v>5786</v>
      </c>
      <c r="G22" s="33">
        <f t="shared" si="0"/>
        <v>22.548713951675762</v>
      </c>
      <c r="H22" s="33">
        <f t="shared" si="1"/>
        <v>19874</v>
      </c>
      <c r="I22" s="33">
        <f t="shared" si="2"/>
        <v>77.451286048324235</v>
      </c>
      <c r="J22" s="30"/>
    </row>
    <row r="23" spans="1:10" s="81" customFormat="1" ht="17.100000000000001" hidden="1" customHeight="1" x14ac:dyDescent="0.3">
      <c r="A23" s="30">
        <v>3.7</v>
      </c>
      <c r="B23" s="30" t="s">
        <v>113</v>
      </c>
      <c r="C23" s="29">
        <v>2</v>
      </c>
      <c r="D23" s="29">
        <v>0</v>
      </c>
      <c r="E23" s="121">
        <v>324078</v>
      </c>
      <c r="F23" s="127">
        <v>0</v>
      </c>
      <c r="G23" s="33">
        <f t="shared" si="0"/>
        <v>0</v>
      </c>
      <c r="H23" s="33">
        <f t="shared" si="1"/>
        <v>324078</v>
      </c>
      <c r="I23" s="33">
        <f t="shared" si="2"/>
        <v>100</v>
      </c>
      <c r="J23" s="30"/>
    </row>
    <row r="24" spans="1:10" s="83" customFormat="1" ht="17.100000000000001" customHeight="1" x14ac:dyDescent="0.3">
      <c r="A24" s="29">
        <v>4</v>
      </c>
      <c r="B24" s="30" t="s">
        <v>22</v>
      </c>
      <c r="C24" s="29">
        <v>54</v>
      </c>
      <c r="D24" s="29">
        <v>18</v>
      </c>
      <c r="E24" s="121">
        <v>4255688</v>
      </c>
      <c r="F24" s="122">
        <v>1415346.66</v>
      </c>
      <c r="G24" s="33">
        <f t="shared" si="0"/>
        <v>33.257763727040142</v>
      </c>
      <c r="H24" s="33">
        <f t="shared" si="1"/>
        <v>2840341.34</v>
      </c>
      <c r="I24" s="33">
        <f t="shared" si="2"/>
        <v>66.742236272959858</v>
      </c>
      <c r="J24" s="30"/>
    </row>
    <row r="25" spans="1:10" s="81" customFormat="1" ht="17.100000000000001" hidden="1" customHeight="1" x14ac:dyDescent="0.3">
      <c r="A25" s="30">
        <v>4.0999999999999996</v>
      </c>
      <c r="B25" s="30" t="s">
        <v>50</v>
      </c>
      <c r="C25" s="29">
        <v>2</v>
      </c>
      <c r="D25" s="29">
        <v>1</v>
      </c>
      <c r="E25" s="121">
        <v>726880</v>
      </c>
      <c r="F25" s="122">
        <v>624800</v>
      </c>
      <c r="G25" s="33">
        <f t="shared" si="0"/>
        <v>85.956416464891035</v>
      </c>
      <c r="H25" s="33">
        <f t="shared" si="1"/>
        <v>102080</v>
      </c>
      <c r="I25" s="33">
        <f t="shared" si="2"/>
        <v>14.043583535108958</v>
      </c>
      <c r="J25" s="30"/>
    </row>
    <row r="26" spans="1:10" s="81" customFormat="1" ht="17.100000000000001" hidden="1" customHeight="1" x14ac:dyDescent="0.3">
      <c r="A26" s="30">
        <v>4.2</v>
      </c>
      <c r="B26" s="30" t="s">
        <v>102</v>
      </c>
      <c r="C26" s="29">
        <v>4</v>
      </c>
      <c r="D26" s="29">
        <v>3</v>
      </c>
      <c r="E26" s="121">
        <v>137760</v>
      </c>
      <c r="F26" s="122">
        <v>110000</v>
      </c>
      <c r="G26" s="33">
        <f t="shared" si="0"/>
        <v>79.849012775842041</v>
      </c>
      <c r="H26" s="33">
        <f t="shared" si="1"/>
        <v>27760</v>
      </c>
      <c r="I26" s="33">
        <f t="shared" si="2"/>
        <v>20.150987224157955</v>
      </c>
      <c r="J26" s="30"/>
    </row>
    <row r="27" spans="1:10" s="81" customFormat="1" ht="17.100000000000001" hidden="1" customHeight="1" x14ac:dyDescent="0.3">
      <c r="A27" s="30">
        <v>4.3</v>
      </c>
      <c r="B27" s="30" t="s">
        <v>48</v>
      </c>
      <c r="C27" s="29">
        <v>1</v>
      </c>
      <c r="D27" s="29">
        <v>1</v>
      </c>
      <c r="E27" s="121">
        <v>61600</v>
      </c>
      <c r="F27" s="122">
        <v>48695</v>
      </c>
      <c r="G27" s="33">
        <f t="shared" si="0"/>
        <v>79.050324675324674</v>
      </c>
      <c r="H27" s="33">
        <f t="shared" si="1"/>
        <v>12905</v>
      </c>
      <c r="I27" s="33">
        <f t="shared" si="2"/>
        <v>20.949675324675326</v>
      </c>
      <c r="J27" s="30"/>
    </row>
    <row r="28" spans="1:10" s="81" customFormat="1" ht="17.100000000000001" hidden="1" customHeight="1" x14ac:dyDescent="0.3">
      <c r="A28" s="30">
        <v>4.4000000000000004</v>
      </c>
      <c r="B28" s="30" t="s">
        <v>43</v>
      </c>
      <c r="C28" s="29">
        <v>2</v>
      </c>
      <c r="D28" s="29">
        <v>1</v>
      </c>
      <c r="E28" s="121">
        <v>142240</v>
      </c>
      <c r="F28" s="122">
        <v>69140</v>
      </c>
      <c r="G28" s="33">
        <f t="shared" si="0"/>
        <v>48.607986501687286</v>
      </c>
      <c r="H28" s="33">
        <f t="shared" si="1"/>
        <v>73100</v>
      </c>
      <c r="I28" s="33">
        <f t="shared" si="2"/>
        <v>51.392013498312714</v>
      </c>
      <c r="J28" s="30"/>
    </row>
    <row r="29" spans="1:10" s="81" customFormat="1" ht="17.100000000000001" hidden="1" customHeight="1" x14ac:dyDescent="0.3">
      <c r="A29" s="30">
        <v>4.5</v>
      </c>
      <c r="B29" s="30" t="s">
        <v>46</v>
      </c>
      <c r="C29" s="29">
        <v>7</v>
      </c>
      <c r="D29" s="29">
        <v>2</v>
      </c>
      <c r="E29" s="121">
        <v>222988</v>
      </c>
      <c r="F29" s="122">
        <v>97400</v>
      </c>
      <c r="G29" s="33">
        <f t="shared" si="0"/>
        <v>43.67948051016198</v>
      </c>
      <c r="H29" s="33">
        <f t="shared" si="1"/>
        <v>125588</v>
      </c>
      <c r="I29" s="33">
        <f t="shared" si="2"/>
        <v>56.32051948983802</v>
      </c>
      <c r="J29" s="30"/>
    </row>
    <row r="30" spans="1:10" s="81" customFormat="1" ht="17.100000000000001" hidden="1" customHeight="1" x14ac:dyDescent="0.3">
      <c r="A30" s="30">
        <v>4.5999999999999996</v>
      </c>
      <c r="B30" s="30" t="s">
        <v>131</v>
      </c>
      <c r="C30" s="29">
        <v>2</v>
      </c>
      <c r="D30" s="29">
        <v>1</v>
      </c>
      <c r="E30" s="121">
        <v>53670</v>
      </c>
      <c r="F30" s="122">
        <v>18100</v>
      </c>
      <c r="G30" s="33">
        <f t="shared" si="0"/>
        <v>33.724613378051053</v>
      </c>
      <c r="H30" s="33">
        <f t="shared" si="1"/>
        <v>35570</v>
      </c>
      <c r="I30" s="33">
        <f t="shared" si="2"/>
        <v>66.275386621948954</v>
      </c>
      <c r="J30" s="30"/>
    </row>
    <row r="31" spans="1:10" s="83" customFormat="1" ht="17.100000000000001" hidden="1" customHeight="1" x14ac:dyDescent="0.3">
      <c r="A31" s="30">
        <v>4.7</v>
      </c>
      <c r="B31" s="30" t="s">
        <v>52</v>
      </c>
      <c r="C31" s="29">
        <v>2</v>
      </c>
      <c r="D31" s="29">
        <v>1</v>
      </c>
      <c r="E31" s="121">
        <v>90720</v>
      </c>
      <c r="F31" s="122">
        <v>30406</v>
      </c>
      <c r="G31" s="33">
        <f t="shared" si="0"/>
        <v>33.516313932980601</v>
      </c>
      <c r="H31" s="33">
        <f t="shared" si="1"/>
        <v>60314</v>
      </c>
      <c r="I31" s="33">
        <f t="shared" si="2"/>
        <v>66.483686067019406</v>
      </c>
      <c r="J31" s="30"/>
    </row>
    <row r="32" spans="1:10" s="81" customFormat="1" ht="17.100000000000001" hidden="1" customHeight="1" x14ac:dyDescent="0.3">
      <c r="A32" s="30">
        <v>4.8</v>
      </c>
      <c r="B32" s="30" t="s">
        <v>35</v>
      </c>
      <c r="C32" s="29">
        <v>16</v>
      </c>
      <c r="D32" s="29">
        <v>4</v>
      </c>
      <c r="E32" s="121">
        <v>1626060</v>
      </c>
      <c r="F32" s="122">
        <v>364360.66</v>
      </c>
      <c r="G32" s="33">
        <f t="shared" si="0"/>
        <v>22.407577826156476</v>
      </c>
      <c r="H32" s="33">
        <f t="shared" si="1"/>
        <v>1261699.3400000001</v>
      </c>
      <c r="I32" s="33">
        <f t="shared" si="2"/>
        <v>77.592422173843531</v>
      </c>
      <c r="J32" s="30"/>
    </row>
    <row r="33" spans="1:10" s="81" customFormat="1" ht="17.100000000000001" hidden="1" customHeight="1" x14ac:dyDescent="0.3">
      <c r="A33" s="30">
        <v>4.9000000000000004</v>
      </c>
      <c r="B33" s="30" t="s">
        <v>44</v>
      </c>
      <c r="C33" s="29">
        <v>5</v>
      </c>
      <c r="D33" s="29">
        <v>1</v>
      </c>
      <c r="E33" s="121">
        <v>144010</v>
      </c>
      <c r="F33" s="122">
        <v>18190</v>
      </c>
      <c r="G33" s="33">
        <f t="shared" si="0"/>
        <v>12.631067286993959</v>
      </c>
      <c r="H33" s="33">
        <f t="shared" si="1"/>
        <v>125820</v>
      </c>
      <c r="I33" s="33">
        <f t="shared" si="2"/>
        <v>87.368932713006046</v>
      </c>
      <c r="J33" s="30"/>
    </row>
    <row r="34" spans="1:10" s="83" customFormat="1" ht="17.100000000000001" hidden="1" customHeight="1" x14ac:dyDescent="0.3">
      <c r="A34" s="126">
        <v>4.0999999999999996</v>
      </c>
      <c r="B34" s="30" t="s">
        <v>42</v>
      </c>
      <c r="C34" s="29">
        <v>9</v>
      </c>
      <c r="D34" s="29">
        <v>3</v>
      </c>
      <c r="E34" s="121">
        <v>917594</v>
      </c>
      <c r="F34" s="122">
        <v>34255</v>
      </c>
      <c r="G34" s="33">
        <f t="shared" si="0"/>
        <v>3.7331325183033019</v>
      </c>
      <c r="H34" s="33">
        <f t="shared" si="1"/>
        <v>883339</v>
      </c>
      <c r="I34" s="33">
        <f t="shared" si="2"/>
        <v>96.266867481696693</v>
      </c>
      <c r="J34" s="30"/>
    </row>
    <row r="35" spans="1:10" s="81" customFormat="1" ht="17.100000000000001" hidden="1" customHeight="1" x14ac:dyDescent="0.3">
      <c r="A35" s="30">
        <v>4.1100000000000003</v>
      </c>
      <c r="B35" s="30" t="s">
        <v>47</v>
      </c>
      <c r="C35" s="29">
        <v>1</v>
      </c>
      <c r="D35" s="29">
        <v>0</v>
      </c>
      <c r="E35" s="121">
        <v>48726</v>
      </c>
      <c r="F35" s="127">
        <v>0</v>
      </c>
      <c r="G35" s="33">
        <f t="shared" si="0"/>
        <v>0</v>
      </c>
      <c r="H35" s="33">
        <f t="shared" si="1"/>
        <v>48726</v>
      </c>
      <c r="I35" s="33">
        <f t="shared" si="2"/>
        <v>100</v>
      </c>
      <c r="J35" s="30"/>
    </row>
    <row r="36" spans="1:10" s="81" customFormat="1" ht="17.100000000000001" hidden="1" customHeight="1" x14ac:dyDescent="0.3">
      <c r="A36" s="30">
        <v>4.12</v>
      </c>
      <c r="B36" s="30" t="s">
        <v>45</v>
      </c>
      <c r="C36" s="29">
        <v>3</v>
      </c>
      <c r="D36" s="29">
        <v>0</v>
      </c>
      <c r="E36" s="121">
        <v>83440</v>
      </c>
      <c r="F36" s="127">
        <v>0</v>
      </c>
      <c r="G36" s="33">
        <f t="shared" si="0"/>
        <v>0</v>
      </c>
      <c r="H36" s="33">
        <f t="shared" si="1"/>
        <v>83440</v>
      </c>
      <c r="I36" s="33">
        <f t="shared" si="2"/>
        <v>100</v>
      </c>
      <c r="J36" s="30"/>
    </row>
    <row r="37" spans="1:10" s="52" customFormat="1" ht="17.100000000000001" customHeight="1" x14ac:dyDescent="0.3">
      <c r="A37" s="29">
        <v>5</v>
      </c>
      <c r="B37" s="30" t="s">
        <v>15</v>
      </c>
      <c r="C37" s="29">
        <v>59</v>
      </c>
      <c r="D37" s="29">
        <v>13</v>
      </c>
      <c r="E37" s="121">
        <f>SUM(E38:E48)</f>
        <v>491452562</v>
      </c>
      <c r="F37" s="122">
        <f>SUM(F38:F48)</f>
        <v>156425309.78</v>
      </c>
      <c r="G37" s="33">
        <f t="shared" ref="G37:G104" si="3">F37*100/E37</f>
        <v>31.829177803736833</v>
      </c>
      <c r="H37" s="33">
        <f t="shared" ref="H37:H104" si="4">E37-F37</f>
        <v>335027252.22000003</v>
      </c>
      <c r="I37" s="33">
        <f t="shared" ref="I37:I104" si="5">H37*100/E37</f>
        <v>68.170822196263174</v>
      </c>
      <c r="J37" s="30"/>
    </row>
    <row r="38" spans="1:10" s="52" customFormat="1" ht="17.100000000000001" hidden="1" customHeight="1" x14ac:dyDescent="0.3">
      <c r="A38" s="30">
        <v>5.0999999999999996</v>
      </c>
      <c r="B38" s="30" t="s">
        <v>106</v>
      </c>
      <c r="C38" s="29">
        <v>3</v>
      </c>
      <c r="D38" s="29">
        <v>2</v>
      </c>
      <c r="E38" s="121">
        <v>303615400</v>
      </c>
      <c r="F38" s="122">
        <f>88696417.84+17957778.34</f>
        <v>106654196.18000001</v>
      </c>
      <c r="G38" s="33">
        <f t="shared" ref="G38:G69" si="6">F38*100/E38</f>
        <v>35.128058780944578</v>
      </c>
      <c r="H38" s="33">
        <f t="shared" ref="H38:H69" si="7">E38-F38</f>
        <v>196961203.81999999</v>
      </c>
      <c r="I38" s="33">
        <f t="shared" ref="I38:I69" si="8">H38*100/E38</f>
        <v>64.871941219055429</v>
      </c>
      <c r="J38" s="30"/>
    </row>
    <row r="39" spans="1:10" s="52" customFormat="1" ht="17.100000000000001" hidden="1" customHeight="1" x14ac:dyDescent="0.3">
      <c r="A39" s="30">
        <v>5.2</v>
      </c>
      <c r="B39" s="30" t="s">
        <v>57</v>
      </c>
      <c r="C39" s="29">
        <v>13</v>
      </c>
      <c r="D39" s="29">
        <v>6</v>
      </c>
      <c r="E39" s="121">
        <v>177173520</v>
      </c>
      <c r="F39" s="122">
        <v>49624120</v>
      </c>
      <c r="G39" s="33">
        <f t="shared" si="6"/>
        <v>28.008767901659343</v>
      </c>
      <c r="H39" s="33">
        <f t="shared" si="7"/>
        <v>127549400</v>
      </c>
      <c r="I39" s="33">
        <f t="shared" si="8"/>
        <v>71.99123209834066</v>
      </c>
      <c r="J39" s="30"/>
    </row>
    <row r="40" spans="1:10" s="52" customFormat="1" ht="17.100000000000001" hidden="1" customHeight="1" x14ac:dyDescent="0.3">
      <c r="A40" s="30">
        <v>5.3</v>
      </c>
      <c r="B40" s="30" t="s">
        <v>36</v>
      </c>
      <c r="C40" s="29">
        <v>1</v>
      </c>
      <c r="D40" s="29">
        <v>1</v>
      </c>
      <c r="E40" s="121">
        <v>589000</v>
      </c>
      <c r="F40" s="122">
        <v>101037.5</v>
      </c>
      <c r="G40" s="33">
        <f t="shared" si="6"/>
        <v>17.154074702886248</v>
      </c>
      <c r="H40" s="33">
        <f t="shared" si="7"/>
        <v>487962.5</v>
      </c>
      <c r="I40" s="33">
        <f t="shared" si="8"/>
        <v>82.845925297113752</v>
      </c>
      <c r="J40" s="30"/>
    </row>
    <row r="41" spans="1:10" s="52" customFormat="1" ht="17.100000000000001" hidden="1" customHeight="1" x14ac:dyDescent="0.3">
      <c r="A41" s="30">
        <v>5.4</v>
      </c>
      <c r="B41" s="30" t="s">
        <v>55</v>
      </c>
      <c r="C41" s="29">
        <v>1</v>
      </c>
      <c r="D41" s="29">
        <v>1</v>
      </c>
      <c r="E41" s="121">
        <v>150000</v>
      </c>
      <c r="F41" s="122">
        <v>10000</v>
      </c>
      <c r="G41" s="33">
        <f t="shared" si="6"/>
        <v>6.666666666666667</v>
      </c>
      <c r="H41" s="33">
        <f t="shared" si="7"/>
        <v>140000</v>
      </c>
      <c r="I41" s="33">
        <f t="shared" si="8"/>
        <v>93.333333333333329</v>
      </c>
      <c r="J41" s="30"/>
    </row>
    <row r="42" spans="1:10" s="83" customFormat="1" ht="17.100000000000001" hidden="1" customHeight="1" x14ac:dyDescent="0.3">
      <c r="A42" s="30">
        <v>5.5</v>
      </c>
      <c r="B42" s="30" t="s">
        <v>54</v>
      </c>
      <c r="C42" s="29">
        <v>6</v>
      </c>
      <c r="D42" s="29">
        <v>1</v>
      </c>
      <c r="E42" s="121">
        <v>921700</v>
      </c>
      <c r="F42" s="122">
        <v>21946.1</v>
      </c>
      <c r="G42" s="33">
        <f t="shared" si="6"/>
        <v>2.381045893457741</v>
      </c>
      <c r="H42" s="33">
        <f t="shared" si="7"/>
        <v>899753.9</v>
      </c>
      <c r="I42" s="33">
        <f t="shared" si="8"/>
        <v>97.618954106542262</v>
      </c>
      <c r="J42" s="30"/>
    </row>
    <row r="43" spans="1:10" s="52" customFormat="1" ht="17.100000000000001" hidden="1" customHeight="1" x14ac:dyDescent="0.3">
      <c r="A43" s="30">
        <v>5.6</v>
      </c>
      <c r="B43" s="30" t="s">
        <v>53</v>
      </c>
      <c r="C43" s="29">
        <v>6</v>
      </c>
      <c r="D43" s="29">
        <v>2</v>
      </c>
      <c r="E43" s="121">
        <v>600000</v>
      </c>
      <c r="F43" s="122">
        <v>14010</v>
      </c>
      <c r="G43" s="33">
        <f t="shared" si="6"/>
        <v>2.335</v>
      </c>
      <c r="H43" s="33">
        <f t="shared" si="7"/>
        <v>585990</v>
      </c>
      <c r="I43" s="33">
        <f t="shared" si="8"/>
        <v>97.665000000000006</v>
      </c>
      <c r="J43" s="30"/>
    </row>
    <row r="44" spans="1:10" s="52" customFormat="1" ht="17.100000000000001" hidden="1" customHeight="1" x14ac:dyDescent="0.3">
      <c r="A44" s="30">
        <v>5.7</v>
      </c>
      <c r="B44" s="30" t="s">
        <v>35</v>
      </c>
      <c r="C44" s="29">
        <v>4</v>
      </c>
      <c r="D44" s="29">
        <v>0</v>
      </c>
      <c r="E44" s="121">
        <v>258950</v>
      </c>
      <c r="F44" s="127">
        <v>0</v>
      </c>
      <c r="G44" s="33">
        <f t="shared" si="6"/>
        <v>0</v>
      </c>
      <c r="H44" s="33">
        <f t="shared" si="7"/>
        <v>258950</v>
      </c>
      <c r="I44" s="33">
        <f t="shared" si="8"/>
        <v>100</v>
      </c>
      <c r="J44" s="30"/>
    </row>
    <row r="45" spans="1:10" s="52" customFormat="1" ht="17.100000000000001" hidden="1" customHeight="1" x14ac:dyDescent="0.3">
      <c r="A45" s="30">
        <v>5.8</v>
      </c>
      <c r="B45" s="30" t="s">
        <v>104</v>
      </c>
      <c r="C45" s="29">
        <v>1</v>
      </c>
      <c r="D45" s="29">
        <v>0</v>
      </c>
      <c r="E45" s="121">
        <v>80000</v>
      </c>
      <c r="F45" s="127">
        <v>0</v>
      </c>
      <c r="G45" s="33">
        <f t="shared" si="6"/>
        <v>0</v>
      </c>
      <c r="H45" s="33">
        <f t="shared" si="7"/>
        <v>80000</v>
      </c>
      <c r="I45" s="33">
        <f t="shared" si="8"/>
        <v>100</v>
      </c>
      <c r="J45" s="30"/>
    </row>
    <row r="46" spans="1:10" s="83" customFormat="1" ht="17.100000000000001" hidden="1" customHeight="1" x14ac:dyDescent="0.3">
      <c r="A46" s="30">
        <v>5.9</v>
      </c>
      <c r="B46" s="30" t="s">
        <v>37</v>
      </c>
      <c r="C46" s="29">
        <v>20</v>
      </c>
      <c r="D46" s="29">
        <v>0</v>
      </c>
      <c r="E46" s="121">
        <f>7988592-120000</f>
        <v>7868592</v>
      </c>
      <c r="F46" s="127">
        <v>0</v>
      </c>
      <c r="G46" s="33">
        <f t="shared" si="6"/>
        <v>0</v>
      </c>
      <c r="H46" s="33">
        <f t="shared" si="7"/>
        <v>7868592</v>
      </c>
      <c r="I46" s="33">
        <f t="shared" si="8"/>
        <v>100</v>
      </c>
      <c r="J46" s="30"/>
    </row>
    <row r="47" spans="1:10" s="81" customFormat="1" ht="17.100000000000001" hidden="1" customHeight="1" x14ac:dyDescent="0.3">
      <c r="A47" s="126">
        <v>5.0999999999999996</v>
      </c>
      <c r="B47" s="30" t="s">
        <v>58</v>
      </c>
      <c r="C47" s="29">
        <v>3</v>
      </c>
      <c r="D47" s="29">
        <v>0</v>
      </c>
      <c r="E47" s="121">
        <v>119800</v>
      </c>
      <c r="F47" s="127">
        <v>0</v>
      </c>
      <c r="G47" s="33">
        <f t="shared" si="6"/>
        <v>0</v>
      </c>
      <c r="H47" s="33">
        <f t="shared" si="7"/>
        <v>119800</v>
      </c>
      <c r="I47" s="33">
        <f t="shared" si="8"/>
        <v>100</v>
      </c>
      <c r="J47" s="30"/>
    </row>
    <row r="48" spans="1:10" s="81" customFormat="1" ht="17.100000000000001" hidden="1" customHeight="1" x14ac:dyDescent="0.3">
      <c r="A48" s="30">
        <v>5.1100000000000003</v>
      </c>
      <c r="B48" s="30" t="s">
        <v>56</v>
      </c>
      <c r="C48" s="29">
        <v>1</v>
      </c>
      <c r="D48" s="29">
        <v>0</v>
      </c>
      <c r="E48" s="121">
        <v>75600</v>
      </c>
      <c r="F48" s="127">
        <v>0</v>
      </c>
      <c r="G48" s="33">
        <f t="shared" si="6"/>
        <v>0</v>
      </c>
      <c r="H48" s="33">
        <f t="shared" si="7"/>
        <v>75600</v>
      </c>
      <c r="I48" s="33">
        <f t="shared" si="8"/>
        <v>100</v>
      </c>
      <c r="J48" s="30"/>
    </row>
    <row r="49" spans="1:10" s="83" customFormat="1" ht="17.100000000000001" customHeight="1" x14ac:dyDescent="0.3">
      <c r="A49" s="29">
        <v>6</v>
      </c>
      <c r="B49" s="30" t="s">
        <v>23</v>
      </c>
      <c r="C49" s="29">
        <v>29</v>
      </c>
      <c r="D49" s="29">
        <v>4</v>
      </c>
      <c r="E49" s="121">
        <v>2828200</v>
      </c>
      <c r="F49" s="122">
        <v>636291</v>
      </c>
      <c r="G49" s="33">
        <f t="shared" si="6"/>
        <v>22.498090658369282</v>
      </c>
      <c r="H49" s="33">
        <f t="shared" si="7"/>
        <v>2191909</v>
      </c>
      <c r="I49" s="33">
        <f t="shared" si="8"/>
        <v>77.501909341630721</v>
      </c>
      <c r="J49" s="30"/>
    </row>
    <row r="50" spans="1:10" s="81" customFormat="1" ht="17.100000000000001" hidden="1" customHeight="1" x14ac:dyDescent="0.3">
      <c r="A50" s="30">
        <v>6.1</v>
      </c>
      <c r="B50" s="30" t="s">
        <v>35</v>
      </c>
      <c r="C50" s="29">
        <v>24</v>
      </c>
      <c r="D50" s="29">
        <v>1</v>
      </c>
      <c r="E50" s="121">
        <v>1778400</v>
      </c>
      <c r="F50" s="122">
        <v>420000</v>
      </c>
      <c r="G50" s="33">
        <f t="shared" si="6"/>
        <v>23.616734143049932</v>
      </c>
      <c r="H50" s="33">
        <f t="shared" si="7"/>
        <v>1358400</v>
      </c>
      <c r="I50" s="33">
        <f t="shared" si="8"/>
        <v>76.383265856950061</v>
      </c>
      <c r="J50" s="30"/>
    </row>
    <row r="51" spans="1:10" s="81" customFormat="1" ht="17.100000000000001" hidden="1" customHeight="1" x14ac:dyDescent="0.3">
      <c r="A51" s="30">
        <v>6.2</v>
      </c>
      <c r="B51" s="30" t="s">
        <v>49</v>
      </c>
      <c r="C51" s="29">
        <v>5</v>
      </c>
      <c r="D51" s="29">
        <v>3</v>
      </c>
      <c r="E51" s="121">
        <v>1049800</v>
      </c>
      <c r="F51" s="122">
        <v>216291</v>
      </c>
      <c r="G51" s="33">
        <f t="shared" si="6"/>
        <v>20.603067250904935</v>
      </c>
      <c r="H51" s="33">
        <f t="shared" si="7"/>
        <v>833509</v>
      </c>
      <c r="I51" s="33">
        <f t="shared" si="8"/>
        <v>79.396932749095072</v>
      </c>
      <c r="J51" s="30"/>
    </row>
    <row r="52" spans="1:10" s="83" customFormat="1" ht="17.100000000000001" customHeight="1" x14ac:dyDescent="0.3">
      <c r="A52" s="29">
        <v>7</v>
      </c>
      <c r="B52" s="30" t="s">
        <v>17</v>
      </c>
      <c r="C52" s="29">
        <v>4</v>
      </c>
      <c r="D52" s="29">
        <v>2</v>
      </c>
      <c r="E52" s="121">
        <v>520000</v>
      </c>
      <c r="F52" s="122">
        <v>97711</v>
      </c>
      <c r="G52" s="33">
        <f t="shared" si="6"/>
        <v>18.790576923076923</v>
      </c>
      <c r="H52" s="33">
        <f t="shared" si="7"/>
        <v>422289</v>
      </c>
      <c r="I52" s="33">
        <f t="shared" si="8"/>
        <v>81.209423076923073</v>
      </c>
      <c r="J52" s="30"/>
    </row>
    <row r="53" spans="1:10" s="83" customFormat="1" ht="17.100000000000001" hidden="1" customHeight="1" x14ac:dyDescent="0.3">
      <c r="A53" s="30">
        <v>7.1</v>
      </c>
      <c r="B53" s="30" t="s">
        <v>93</v>
      </c>
      <c r="C53" s="29">
        <v>2</v>
      </c>
      <c r="D53" s="29">
        <v>2</v>
      </c>
      <c r="E53" s="121">
        <v>420000</v>
      </c>
      <c r="F53" s="122">
        <v>97711</v>
      </c>
      <c r="G53" s="33">
        <f t="shared" si="6"/>
        <v>23.264523809523808</v>
      </c>
      <c r="H53" s="33">
        <f t="shared" si="7"/>
        <v>322289</v>
      </c>
      <c r="I53" s="33">
        <f t="shared" si="8"/>
        <v>76.735476190476192</v>
      </c>
      <c r="J53" s="30"/>
    </row>
    <row r="54" spans="1:10" s="81" customFormat="1" ht="17.100000000000001" hidden="1" customHeight="1" x14ac:dyDescent="0.3">
      <c r="A54" s="30">
        <v>7.2</v>
      </c>
      <c r="B54" s="30" t="s">
        <v>35</v>
      </c>
      <c r="C54" s="29">
        <v>2</v>
      </c>
      <c r="D54" s="29">
        <v>0</v>
      </c>
      <c r="E54" s="121">
        <v>100000</v>
      </c>
      <c r="F54" s="127">
        <v>0</v>
      </c>
      <c r="G54" s="33">
        <f t="shared" si="6"/>
        <v>0</v>
      </c>
      <c r="H54" s="33">
        <f t="shared" si="7"/>
        <v>100000</v>
      </c>
      <c r="I54" s="33">
        <f t="shared" si="8"/>
        <v>100</v>
      </c>
      <c r="J54" s="30"/>
    </row>
    <row r="55" spans="1:10" s="83" customFormat="1" ht="17.100000000000001" customHeight="1" x14ac:dyDescent="0.3">
      <c r="A55" s="29">
        <v>8</v>
      </c>
      <c r="B55" s="30" t="s">
        <v>18</v>
      </c>
      <c r="C55" s="29">
        <v>71</v>
      </c>
      <c r="D55" s="29">
        <v>12</v>
      </c>
      <c r="E55" s="121">
        <v>4689500</v>
      </c>
      <c r="F55" s="122">
        <v>833392.24</v>
      </c>
      <c r="G55" s="33">
        <f t="shared" si="6"/>
        <v>17.771451967160679</v>
      </c>
      <c r="H55" s="33">
        <f t="shared" si="7"/>
        <v>3856107.76</v>
      </c>
      <c r="I55" s="33">
        <f t="shared" si="8"/>
        <v>82.228548032839328</v>
      </c>
      <c r="J55" s="30"/>
    </row>
    <row r="56" spans="1:10" s="81" customFormat="1" ht="17.100000000000001" hidden="1" customHeight="1" x14ac:dyDescent="0.3">
      <c r="A56" s="30">
        <v>8.1</v>
      </c>
      <c r="B56" s="30" t="s">
        <v>71</v>
      </c>
      <c r="C56" s="29">
        <v>4</v>
      </c>
      <c r="D56" s="29">
        <v>1</v>
      </c>
      <c r="E56" s="121">
        <v>160650</v>
      </c>
      <c r="F56" s="122">
        <v>50000</v>
      </c>
      <c r="G56" s="33">
        <f t="shared" si="6"/>
        <v>31.12356053532524</v>
      </c>
      <c r="H56" s="33">
        <f t="shared" si="7"/>
        <v>110650</v>
      </c>
      <c r="I56" s="33">
        <f t="shared" si="8"/>
        <v>68.87643946467476</v>
      </c>
      <c r="J56" s="30"/>
    </row>
    <row r="57" spans="1:10" s="81" customFormat="1" ht="17.100000000000001" hidden="1" customHeight="1" x14ac:dyDescent="0.3">
      <c r="A57" s="30">
        <v>8.1999999999999993</v>
      </c>
      <c r="B57" s="30" t="s">
        <v>45</v>
      </c>
      <c r="C57" s="29">
        <v>5</v>
      </c>
      <c r="D57" s="29">
        <v>2</v>
      </c>
      <c r="E57" s="121">
        <v>154325</v>
      </c>
      <c r="F57" s="122">
        <v>44325</v>
      </c>
      <c r="G57" s="33">
        <f t="shared" si="6"/>
        <v>28.721853231815974</v>
      </c>
      <c r="H57" s="33">
        <f t="shared" si="7"/>
        <v>110000</v>
      </c>
      <c r="I57" s="33">
        <f t="shared" si="8"/>
        <v>71.27814676818403</v>
      </c>
      <c r="J57" s="30"/>
    </row>
    <row r="58" spans="1:10" s="81" customFormat="1" ht="17.100000000000001" hidden="1" customHeight="1" x14ac:dyDescent="0.3">
      <c r="A58" s="30">
        <v>8.3000000000000007</v>
      </c>
      <c r="B58" s="30" t="s">
        <v>35</v>
      </c>
      <c r="C58" s="29">
        <v>18</v>
      </c>
      <c r="D58" s="29">
        <v>4</v>
      </c>
      <c r="E58" s="121">
        <v>3052250</v>
      </c>
      <c r="F58" s="122">
        <v>657485.24</v>
      </c>
      <c r="G58" s="33">
        <f t="shared" si="6"/>
        <v>21.541002211483331</v>
      </c>
      <c r="H58" s="33">
        <f t="shared" si="7"/>
        <v>2394764.7599999998</v>
      </c>
      <c r="I58" s="33">
        <f t="shared" si="8"/>
        <v>78.458997788516655</v>
      </c>
      <c r="J58" s="30"/>
    </row>
    <row r="59" spans="1:10" s="81" customFormat="1" ht="17.100000000000001" hidden="1" customHeight="1" x14ac:dyDescent="0.3">
      <c r="A59" s="30">
        <v>8.4</v>
      </c>
      <c r="B59" s="30" t="s">
        <v>68</v>
      </c>
      <c r="C59" s="29">
        <v>5</v>
      </c>
      <c r="D59" s="29">
        <v>1</v>
      </c>
      <c r="E59" s="121">
        <v>154875</v>
      </c>
      <c r="F59" s="122">
        <v>30000</v>
      </c>
      <c r="G59" s="33">
        <f t="shared" si="6"/>
        <v>19.37046004842615</v>
      </c>
      <c r="H59" s="33">
        <f t="shared" si="7"/>
        <v>124875</v>
      </c>
      <c r="I59" s="33">
        <f t="shared" si="8"/>
        <v>80.629539951573847</v>
      </c>
      <c r="J59" s="30"/>
    </row>
    <row r="60" spans="1:10" s="81" customFormat="1" ht="17.100000000000001" hidden="1" customHeight="1" x14ac:dyDescent="0.3">
      <c r="A60" s="30">
        <v>8.5</v>
      </c>
      <c r="B60" s="30" t="s">
        <v>75</v>
      </c>
      <c r="C60" s="29">
        <v>11</v>
      </c>
      <c r="D60" s="29">
        <v>2</v>
      </c>
      <c r="E60" s="121">
        <v>111825</v>
      </c>
      <c r="F60" s="122">
        <v>11885</v>
      </c>
      <c r="G60" s="33">
        <f t="shared" si="6"/>
        <v>10.628213726805276</v>
      </c>
      <c r="H60" s="33">
        <f t="shared" si="7"/>
        <v>99940</v>
      </c>
      <c r="I60" s="33">
        <f t="shared" si="8"/>
        <v>89.371786273194729</v>
      </c>
      <c r="J60" s="30"/>
    </row>
    <row r="61" spans="1:10" s="81" customFormat="1" ht="17.100000000000001" hidden="1" customHeight="1" x14ac:dyDescent="0.3">
      <c r="A61" s="30">
        <v>8.6</v>
      </c>
      <c r="B61" s="30" t="s">
        <v>70</v>
      </c>
      <c r="C61" s="29">
        <v>3</v>
      </c>
      <c r="D61" s="29">
        <v>1</v>
      </c>
      <c r="E61" s="121">
        <v>300000</v>
      </c>
      <c r="F61" s="122">
        <v>27772</v>
      </c>
      <c r="G61" s="33">
        <f t="shared" si="6"/>
        <v>9.2573333333333334</v>
      </c>
      <c r="H61" s="33">
        <f t="shared" si="7"/>
        <v>272228</v>
      </c>
      <c r="I61" s="33">
        <f t="shared" si="8"/>
        <v>90.742666666666665</v>
      </c>
      <c r="J61" s="30"/>
    </row>
    <row r="62" spans="1:10" s="81" customFormat="1" ht="17.100000000000001" hidden="1" customHeight="1" x14ac:dyDescent="0.3">
      <c r="A62" s="30">
        <v>8.6999999999999993</v>
      </c>
      <c r="B62" s="30" t="s">
        <v>67</v>
      </c>
      <c r="C62" s="29">
        <v>6</v>
      </c>
      <c r="D62" s="29">
        <v>1</v>
      </c>
      <c r="E62" s="121">
        <v>133850</v>
      </c>
      <c r="F62" s="122">
        <v>11925</v>
      </c>
      <c r="G62" s="33">
        <f t="shared" si="6"/>
        <v>8.9092267463578629</v>
      </c>
      <c r="H62" s="33">
        <f t="shared" si="7"/>
        <v>121925</v>
      </c>
      <c r="I62" s="33">
        <f t="shared" si="8"/>
        <v>91.090773253642141</v>
      </c>
      <c r="J62" s="30"/>
    </row>
    <row r="63" spans="1:10" s="81" customFormat="1" ht="17.100000000000001" hidden="1" customHeight="1" x14ac:dyDescent="0.3">
      <c r="A63" s="30">
        <v>8.8000000000000007</v>
      </c>
      <c r="B63" s="30" t="s">
        <v>49</v>
      </c>
      <c r="C63" s="29">
        <v>1</v>
      </c>
      <c r="D63" s="29">
        <v>0</v>
      </c>
      <c r="E63" s="121">
        <v>30000</v>
      </c>
      <c r="F63" s="127">
        <v>0</v>
      </c>
      <c r="G63" s="33">
        <f t="shared" si="6"/>
        <v>0</v>
      </c>
      <c r="H63" s="33">
        <f t="shared" si="7"/>
        <v>30000</v>
      </c>
      <c r="I63" s="33">
        <f t="shared" si="8"/>
        <v>100</v>
      </c>
      <c r="J63" s="30"/>
    </row>
    <row r="64" spans="1:10" s="81" customFormat="1" ht="17.100000000000001" hidden="1" customHeight="1" x14ac:dyDescent="0.3">
      <c r="A64" s="30">
        <v>8.9</v>
      </c>
      <c r="B64" s="30" t="s">
        <v>73</v>
      </c>
      <c r="C64" s="29">
        <v>4</v>
      </c>
      <c r="D64" s="29">
        <v>0</v>
      </c>
      <c r="E64" s="121">
        <v>159600</v>
      </c>
      <c r="F64" s="127">
        <v>0</v>
      </c>
      <c r="G64" s="33">
        <f t="shared" si="6"/>
        <v>0</v>
      </c>
      <c r="H64" s="33">
        <f t="shared" si="7"/>
        <v>159600</v>
      </c>
      <c r="I64" s="33">
        <f t="shared" si="8"/>
        <v>100</v>
      </c>
      <c r="J64" s="30"/>
    </row>
    <row r="65" spans="1:10" s="83" customFormat="1" ht="17.100000000000001" hidden="1" customHeight="1" x14ac:dyDescent="0.3">
      <c r="A65" s="126">
        <v>8.1</v>
      </c>
      <c r="B65" s="30" t="s">
        <v>72</v>
      </c>
      <c r="C65" s="29">
        <v>4</v>
      </c>
      <c r="D65" s="29">
        <v>0</v>
      </c>
      <c r="E65" s="121">
        <v>156975</v>
      </c>
      <c r="F65" s="127">
        <v>0</v>
      </c>
      <c r="G65" s="33">
        <f t="shared" si="6"/>
        <v>0</v>
      </c>
      <c r="H65" s="33">
        <f t="shared" si="7"/>
        <v>156975</v>
      </c>
      <c r="I65" s="33">
        <f t="shared" si="8"/>
        <v>100</v>
      </c>
      <c r="J65" s="30"/>
    </row>
    <row r="66" spans="1:10" s="81" customFormat="1" ht="17.100000000000001" hidden="1" customHeight="1" x14ac:dyDescent="0.3">
      <c r="A66" s="30">
        <v>8.11</v>
      </c>
      <c r="B66" s="30" t="s">
        <v>74</v>
      </c>
      <c r="C66" s="29">
        <v>4</v>
      </c>
      <c r="D66" s="29">
        <v>0</v>
      </c>
      <c r="E66" s="121">
        <v>130700</v>
      </c>
      <c r="F66" s="127">
        <v>0</v>
      </c>
      <c r="G66" s="33">
        <f t="shared" si="6"/>
        <v>0</v>
      </c>
      <c r="H66" s="33">
        <f t="shared" si="7"/>
        <v>130700</v>
      </c>
      <c r="I66" s="33">
        <f t="shared" si="8"/>
        <v>100</v>
      </c>
      <c r="J66" s="30"/>
    </row>
    <row r="67" spans="1:10" s="81" customFormat="1" ht="17.100000000000001" hidden="1" customHeight="1" x14ac:dyDescent="0.3">
      <c r="A67" s="30">
        <v>8.1199999999999992</v>
      </c>
      <c r="B67" s="30" t="s">
        <v>69</v>
      </c>
      <c r="C67" s="29">
        <v>1</v>
      </c>
      <c r="D67" s="29">
        <v>0</v>
      </c>
      <c r="E67" s="121">
        <v>30000</v>
      </c>
      <c r="F67" s="127">
        <v>0</v>
      </c>
      <c r="G67" s="33">
        <f t="shared" si="6"/>
        <v>0</v>
      </c>
      <c r="H67" s="33">
        <f t="shared" si="7"/>
        <v>30000</v>
      </c>
      <c r="I67" s="33">
        <f t="shared" si="8"/>
        <v>100</v>
      </c>
      <c r="J67" s="30"/>
    </row>
    <row r="68" spans="1:10" s="81" customFormat="1" ht="17.100000000000001" hidden="1" customHeight="1" x14ac:dyDescent="0.3">
      <c r="A68" s="30">
        <v>8.1300000000000008</v>
      </c>
      <c r="B68" s="30" t="s">
        <v>76</v>
      </c>
      <c r="C68" s="29">
        <v>5</v>
      </c>
      <c r="D68" s="29">
        <v>0</v>
      </c>
      <c r="E68" s="121">
        <v>114450</v>
      </c>
      <c r="F68" s="127">
        <v>0</v>
      </c>
      <c r="G68" s="33">
        <f t="shared" si="6"/>
        <v>0</v>
      </c>
      <c r="H68" s="33">
        <f t="shared" si="7"/>
        <v>114450</v>
      </c>
      <c r="I68" s="33">
        <f t="shared" si="8"/>
        <v>100</v>
      </c>
      <c r="J68" s="30"/>
    </row>
    <row r="69" spans="1:10" s="83" customFormat="1" ht="17.100000000000001" customHeight="1" x14ac:dyDescent="0.3">
      <c r="A69" s="29">
        <v>9</v>
      </c>
      <c r="B69" s="30" t="s">
        <v>24</v>
      </c>
      <c r="C69" s="29">
        <v>78</v>
      </c>
      <c r="D69" s="29">
        <v>20</v>
      </c>
      <c r="E69" s="121">
        <v>12339350</v>
      </c>
      <c r="F69" s="122">
        <v>2189467.4300000002</v>
      </c>
      <c r="G69" s="33">
        <f t="shared" si="6"/>
        <v>17.743782533115603</v>
      </c>
      <c r="H69" s="33">
        <f t="shared" si="7"/>
        <v>10149882.57</v>
      </c>
      <c r="I69" s="33">
        <f t="shared" si="8"/>
        <v>82.256217466884394</v>
      </c>
      <c r="J69" s="30"/>
    </row>
    <row r="70" spans="1:10" s="81" customFormat="1" ht="17.100000000000001" hidden="1" customHeight="1" x14ac:dyDescent="0.3">
      <c r="A70" s="30">
        <v>9.1</v>
      </c>
      <c r="B70" s="30" t="s">
        <v>85</v>
      </c>
      <c r="C70" s="29">
        <v>5</v>
      </c>
      <c r="D70" s="29">
        <v>4</v>
      </c>
      <c r="E70" s="121">
        <v>1711000</v>
      </c>
      <c r="F70" s="122">
        <v>1285406</v>
      </c>
      <c r="G70" s="33">
        <f t="shared" ref="G70:G101" si="9">F70*100/E70</f>
        <v>75.126008182349509</v>
      </c>
      <c r="H70" s="33">
        <f t="shared" ref="H70:H88" si="10">E70-F70</f>
        <v>425594</v>
      </c>
      <c r="I70" s="33">
        <f t="shared" ref="I70:I101" si="11">H70*100/E70</f>
        <v>24.873991817650495</v>
      </c>
      <c r="J70" s="30"/>
    </row>
    <row r="71" spans="1:10" s="81" customFormat="1" ht="17.100000000000001" hidden="1" customHeight="1" x14ac:dyDescent="0.3">
      <c r="A71" s="30">
        <v>9.1999999999999993</v>
      </c>
      <c r="B71" s="30" t="s">
        <v>88</v>
      </c>
      <c r="C71" s="29">
        <v>1</v>
      </c>
      <c r="D71" s="29">
        <v>1</v>
      </c>
      <c r="E71" s="121">
        <v>350600</v>
      </c>
      <c r="F71" s="122">
        <v>107784</v>
      </c>
      <c r="G71" s="33">
        <f t="shared" si="9"/>
        <v>30.742726754135766</v>
      </c>
      <c r="H71" s="33">
        <f t="shared" si="10"/>
        <v>242816</v>
      </c>
      <c r="I71" s="33">
        <f t="shared" si="11"/>
        <v>69.257273245864226</v>
      </c>
      <c r="J71" s="30"/>
    </row>
    <row r="72" spans="1:10" s="81" customFormat="1" ht="17.100000000000001" hidden="1" customHeight="1" x14ac:dyDescent="0.3">
      <c r="A72" s="30">
        <v>9.3000000000000007</v>
      </c>
      <c r="B72" s="30" t="s">
        <v>67</v>
      </c>
      <c r="C72" s="29">
        <v>7</v>
      </c>
      <c r="D72" s="29">
        <v>2</v>
      </c>
      <c r="E72" s="121">
        <v>314000</v>
      </c>
      <c r="F72" s="122">
        <v>58215</v>
      </c>
      <c r="G72" s="33">
        <f t="shared" si="9"/>
        <v>18.539808917197451</v>
      </c>
      <c r="H72" s="33">
        <f t="shared" si="10"/>
        <v>255785</v>
      </c>
      <c r="I72" s="33">
        <f t="shared" si="11"/>
        <v>81.460191082802552</v>
      </c>
      <c r="J72" s="30"/>
    </row>
    <row r="73" spans="1:10" s="81" customFormat="1" ht="17.100000000000001" hidden="1" customHeight="1" x14ac:dyDescent="0.3">
      <c r="A73" s="30">
        <v>9.4</v>
      </c>
      <c r="B73" s="30" t="s">
        <v>87</v>
      </c>
      <c r="C73" s="29">
        <v>1</v>
      </c>
      <c r="D73" s="29">
        <v>1</v>
      </c>
      <c r="E73" s="121">
        <v>900000</v>
      </c>
      <c r="F73" s="122">
        <v>138859</v>
      </c>
      <c r="G73" s="33">
        <f t="shared" si="9"/>
        <v>15.428777777777778</v>
      </c>
      <c r="H73" s="33">
        <f t="shared" si="10"/>
        <v>761141</v>
      </c>
      <c r="I73" s="33">
        <f t="shared" si="11"/>
        <v>84.571222222222218</v>
      </c>
      <c r="J73" s="30"/>
    </row>
    <row r="74" spans="1:10" s="81" customFormat="1" ht="17.100000000000001" hidden="1" customHeight="1" x14ac:dyDescent="0.3">
      <c r="A74" s="30">
        <v>9.5</v>
      </c>
      <c r="B74" s="30" t="s">
        <v>35</v>
      </c>
      <c r="C74" s="29">
        <v>42</v>
      </c>
      <c r="D74" s="29">
        <v>4</v>
      </c>
      <c r="E74" s="121">
        <v>3806950</v>
      </c>
      <c r="F74" s="122">
        <v>426256.43</v>
      </c>
      <c r="G74" s="33">
        <f t="shared" si="9"/>
        <v>11.196796122880521</v>
      </c>
      <c r="H74" s="33">
        <f t="shared" si="10"/>
        <v>3380693.57</v>
      </c>
      <c r="I74" s="33">
        <f t="shared" si="11"/>
        <v>88.803203877119472</v>
      </c>
      <c r="J74" s="30"/>
    </row>
    <row r="75" spans="1:10" s="81" customFormat="1" ht="17.100000000000001" hidden="1" customHeight="1" x14ac:dyDescent="0.3">
      <c r="A75" s="30">
        <v>9.6</v>
      </c>
      <c r="B75" s="30" t="s">
        <v>90</v>
      </c>
      <c r="C75" s="29">
        <v>4</v>
      </c>
      <c r="D75" s="29">
        <v>1</v>
      </c>
      <c r="E75" s="121">
        <v>286000</v>
      </c>
      <c r="F75" s="122">
        <v>27000</v>
      </c>
      <c r="G75" s="33">
        <f t="shared" si="9"/>
        <v>9.44055944055944</v>
      </c>
      <c r="H75" s="33">
        <f t="shared" si="10"/>
        <v>259000</v>
      </c>
      <c r="I75" s="33">
        <f t="shared" si="11"/>
        <v>90.55944055944056</v>
      </c>
      <c r="J75" s="30"/>
    </row>
    <row r="76" spans="1:10" s="81" customFormat="1" ht="17.100000000000001" hidden="1" customHeight="1" x14ac:dyDescent="0.3">
      <c r="A76" s="30">
        <v>9.6999999999999993</v>
      </c>
      <c r="B76" s="30" t="s">
        <v>89</v>
      </c>
      <c r="C76" s="29">
        <v>7</v>
      </c>
      <c r="D76" s="29">
        <v>3</v>
      </c>
      <c r="E76" s="121">
        <v>974700</v>
      </c>
      <c r="F76" s="122">
        <v>44194</v>
      </c>
      <c r="G76" s="33">
        <f t="shared" si="9"/>
        <v>4.53411306042885</v>
      </c>
      <c r="H76" s="33">
        <f t="shared" si="10"/>
        <v>930506</v>
      </c>
      <c r="I76" s="33">
        <f t="shared" si="11"/>
        <v>95.465886939571149</v>
      </c>
      <c r="J76" s="30"/>
    </row>
    <row r="77" spans="1:10" s="83" customFormat="1" ht="17.100000000000001" hidden="1" customHeight="1" x14ac:dyDescent="0.3">
      <c r="A77" s="30">
        <v>9.8000000000000007</v>
      </c>
      <c r="B77" s="30" t="s">
        <v>86</v>
      </c>
      <c r="C77" s="29">
        <v>5</v>
      </c>
      <c r="D77" s="29">
        <v>3</v>
      </c>
      <c r="E77" s="121">
        <v>2975500</v>
      </c>
      <c r="F77" s="122">
        <v>98753</v>
      </c>
      <c r="G77" s="33">
        <f t="shared" si="9"/>
        <v>3.3188707780205009</v>
      </c>
      <c r="H77" s="33">
        <f t="shared" si="10"/>
        <v>2876747</v>
      </c>
      <c r="I77" s="33">
        <f t="shared" si="11"/>
        <v>96.681129221979504</v>
      </c>
      <c r="J77" s="30"/>
    </row>
    <row r="78" spans="1:10" s="81" customFormat="1" ht="17.100000000000001" hidden="1" customHeight="1" x14ac:dyDescent="0.3">
      <c r="A78" s="30">
        <v>9.9</v>
      </c>
      <c r="B78" s="30" t="s">
        <v>49</v>
      </c>
      <c r="C78" s="29">
        <v>3</v>
      </c>
      <c r="D78" s="29">
        <v>1</v>
      </c>
      <c r="E78" s="121">
        <v>750000</v>
      </c>
      <c r="F78" s="122">
        <v>3000</v>
      </c>
      <c r="G78" s="33">
        <f t="shared" si="9"/>
        <v>0.4</v>
      </c>
      <c r="H78" s="33">
        <f t="shared" si="10"/>
        <v>747000</v>
      </c>
      <c r="I78" s="33">
        <f t="shared" si="11"/>
        <v>99.6</v>
      </c>
      <c r="J78" s="30"/>
    </row>
    <row r="79" spans="1:10" s="81" customFormat="1" ht="17.100000000000001" hidden="1" customHeight="1" x14ac:dyDescent="0.3">
      <c r="A79" s="126">
        <v>9.1</v>
      </c>
      <c r="B79" s="30" t="s">
        <v>91</v>
      </c>
      <c r="C79" s="29">
        <v>2</v>
      </c>
      <c r="D79" s="29">
        <v>0</v>
      </c>
      <c r="E79" s="121">
        <v>265200</v>
      </c>
      <c r="F79" s="127">
        <v>0</v>
      </c>
      <c r="G79" s="33">
        <f t="shared" si="9"/>
        <v>0</v>
      </c>
      <c r="H79" s="33">
        <f t="shared" si="10"/>
        <v>265200</v>
      </c>
      <c r="I79" s="33">
        <f t="shared" si="11"/>
        <v>100</v>
      </c>
      <c r="J79" s="30"/>
    </row>
    <row r="80" spans="1:10" s="81" customFormat="1" ht="17.100000000000001" hidden="1" customHeight="1" x14ac:dyDescent="0.3">
      <c r="A80" s="30">
        <v>9.11</v>
      </c>
      <c r="B80" s="30" t="s">
        <v>132</v>
      </c>
      <c r="C80" s="29">
        <v>1</v>
      </c>
      <c r="D80" s="29">
        <v>0</v>
      </c>
      <c r="E80" s="121">
        <v>5400</v>
      </c>
      <c r="F80" s="127">
        <v>0</v>
      </c>
      <c r="G80" s="33">
        <f t="shared" si="9"/>
        <v>0</v>
      </c>
      <c r="H80" s="33">
        <f t="shared" si="10"/>
        <v>5400</v>
      </c>
      <c r="I80" s="33">
        <f t="shared" si="11"/>
        <v>100</v>
      </c>
      <c r="J80" s="30"/>
    </row>
    <row r="81" spans="1:10" s="83" customFormat="1" ht="17.100000000000001" customHeight="1" x14ac:dyDescent="0.3">
      <c r="A81" s="29">
        <v>10</v>
      </c>
      <c r="B81" s="30" t="s">
        <v>25</v>
      </c>
      <c r="C81" s="29">
        <v>25</v>
      </c>
      <c r="D81" s="29">
        <v>7</v>
      </c>
      <c r="E81" s="121">
        <v>3585000</v>
      </c>
      <c r="F81" s="122">
        <v>376612</v>
      </c>
      <c r="G81" s="33">
        <f t="shared" si="9"/>
        <v>10.505216178521618</v>
      </c>
      <c r="H81" s="33">
        <f t="shared" si="10"/>
        <v>3208388</v>
      </c>
      <c r="I81" s="33">
        <f t="shared" si="11"/>
        <v>89.494783821478379</v>
      </c>
      <c r="J81" s="30"/>
    </row>
    <row r="82" spans="1:10" s="81" customFormat="1" ht="17.100000000000001" hidden="1" customHeight="1" x14ac:dyDescent="0.3">
      <c r="A82" s="30">
        <v>10.1</v>
      </c>
      <c r="B82" s="30" t="s">
        <v>66</v>
      </c>
      <c r="C82" s="29">
        <v>1</v>
      </c>
      <c r="D82" s="29">
        <v>1</v>
      </c>
      <c r="E82" s="121">
        <v>130000</v>
      </c>
      <c r="F82" s="122">
        <v>130000</v>
      </c>
      <c r="G82" s="33">
        <f t="shared" si="9"/>
        <v>100</v>
      </c>
      <c r="H82" s="33">
        <f t="shared" si="10"/>
        <v>0</v>
      </c>
      <c r="I82" s="33">
        <f t="shared" si="11"/>
        <v>0</v>
      </c>
      <c r="J82" s="30"/>
    </row>
    <row r="83" spans="1:10" s="81" customFormat="1" ht="17.100000000000001" hidden="1" customHeight="1" x14ac:dyDescent="0.3">
      <c r="A83" s="30">
        <v>10.199999999999999</v>
      </c>
      <c r="B83" s="30" t="s">
        <v>134</v>
      </c>
      <c r="C83" s="29">
        <v>8</v>
      </c>
      <c r="D83" s="29">
        <v>3</v>
      </c>
      <c r="E83" s="121">
        <v>370000</v>
      </c>
      <c r="F83" s="122">
        <v>140000</v>
      </c>
      <c r="G83" s="33">
        <f t="shared" si="9"/>
        <v>37.837837837837839</v>
      </c>
      <c r="H83" s="33">
        <f t="shared" si="10"/>
        <v>230000</v>
      </c>
      <c r="I83" s="33">
        <f t="shared" si="11"/>
        <v>62.162162162162161</v>
      </c>
      <c r="J83" s="30"/>
    </row>
    <row r="84" spans="1:10" s="81" customFormat="1" ht="17.100000000000001" hidden="1" customHeight="1" x14ac:dyDescent="0.3">
      <c r="A84" s="30">
        <v>10.3</v>
      </c>
      <c r="B84" s="30" t="s">
        <v>133</v>
      </c>
      <c r="C84" s="29">
        <v>3</v>
      </c>
      <c r="D84" s="29">
        <v>1</v>
      </c>
      <c r="E84" s="121">
        <v>228500</v>
      </c>
      <c r="F84" s="122">
        <v>50000</v>
      </c>
      <c r="G84" s="33">
        <f t="shared" si="9"/>
        <v>21.881838074398249</v>
      </c>
      <c r="H84" s="33">
        <f t="shared" si="10"/>
        <v>178500</v>
      </c>
      <c r="I84" s="33">
        <f t="shared" si="11"/>
        <v>78.118161925601754</v>
      </c>
      <c r="J84" s="30"/>
    </row>
    <row r="85" spans="1:10" s="83" customFormat="1" ht="17.100000000000001" hidden="1" customHeight="1" x14ac:dyDescent="0.3">
      <c r="A85" s="30">
        <v>10.4</v>
      </c>
      <c r="B85" s="30" t="s">
        <v>110</v>
      </c>
      <c r="C85" s="29">
        <v>1</v>
      </c>
      <c r="D85" s="29">
        <v>1</v>
      </c>
      <c r="E85" s="121">
        <v>135000</v>
      </c>
      <c r="F85" s="122">
        <v>26000</v>
      </c>
      <c r="G85" s="33">
        <f t="shared" si="9"/>
        <v>19.25925925925926</v>
      </c>
      <c r="H85" s="33">
        <f t="shared" si="10"/>
        <v>109000</v>
      </c>
      <c r="I85" s="33">
        <f t="shared" si="11"/>
        <v>80.740740740740748</v>
      </c>
      <c r="J85" s="30"/>
    </row>
    <row r="86" spans="1:10" s="81" customFormat="1" ht="17.100000000000001" hidden="1" customHeight="1" x14ac:dyDescent="0.3">
      <c r="A86" s="30">
        <v>10.5</v>
      </c>
      <c r="B86" s="30" t="s">
        <v>65</v>
      </c>
      <c r="C86" s="29">
        <v>8</v>
      </c>
      <c r="D86" s="29">
        <v>1</v>
      </c>
      <c r="E86" s="121">
        <v>636500</v>
      </c>
      <c r="F86" s="122">
        <v>30612</v>
      </c>
      <c r="G86" s="33">
        <f t="shared" si="9"/>
        <v>4.8094265514532601</v>
      </c>
      <c r="H86" s="33">
        <f t="shared" si="10"/>
        <v>605888</v>
      </c>
      <c r="I86" s="33">
        <f t="shared" si="11"/>
        <v>95.190573448546743</v>
      </c>
      <c r="J86" s="30"/>
    </row>
    <row r="87" spans="1:10" s="81" customFormat="1" ht="17.100000000000001" hidden="1" customHeight="1" x14ac:dyDescent="0.3">
      <c r="A87" s="30">
        <v>10.6</v>
      </c>
      <c r="B87" s="30" t="s">
        <v>35</v>
      </c>
      <c r="C87" s="29">
        <v>3</v>
      </c>
      <c r="D87" s="29">
        <v>0</v>
      </c>
      <c r="E87" s="121">
        <v>85000</v>
      </c>
      <c r="F87" s="127">
        <v>0</v>
      </c>
      <c r="G87" s="33">
        <f t="shared" si="9"/>
        <v>0</v>
      </c>
      <c r="H87" s="33">
        <f t="shared" si="10"/>
        <v>85000</v>
      </c>
      <c r="I87" s="33">
        <f t="shared" si="11"/>
        <v>100</v>
      </c>
      <c r="J87" s="30"/>
    </row>
    <row r="88" spans="1:10" s="81" customFormat="1" ht="17.100000000000001" hidden="1" customHeight="1" x14ac:dyDescent="0.3">
      <c r="A88" s="30">
        <v>10.7</v>
      </c>
      <c r="B88" s="30" t="s">
        <v>135</v>
      </c>
      <c r="C88" s="29">
        <v>1</v>
      </c>
      <c r="D88" s="29">
        <v>0</v>
      </c>
      <c r="E88" s="121">
        <v>2000000</v>
      </c>
      <c r="F88" s="127">
        <v>0</v>
      </c>
      <c r="G88" s="33">
        <f t="shared" si="9"/>
        <v>0</v>
      </c>
      <c r="H88" s="33">
        <f t="shared" si="10"/>
        <v>2000000</v>
      </c>
      <c r="I88" s="33">
        <f t="shared" si="11"/>
        <v>100</v>
      </c>
      <c r="J88" s="30"/>
    </row>
    <row r="89" spans="1:10" s="83" customFormat="1" ht="17.100000000000001" customHeight="1" x14ac:dyDescent="0.3">
      <c r="A89" s="29">
        <v>11</v>
      </c>
      <c r="B89" s="30" t="s">
        <v>16</v>
      </c>
      <c r="C89" s="29">
        <v>13</v>
      </c>
      <c r="D89" s="29">
        <v>4</v>
      </c>
      <c r="E89" s="121">
        <v>1250000</v>
      </c>
      <c r="F89" s="122">
        <v>85580</v>
      </c>
      <c r="G89" s="33">
        <f t="shared" si="3"/>
        <v>6.8464</v>
      </c>
      <c r="H89" s="33">
        <f t="shared" si="4"/>
        <v>1164420</v>
      </c>
      <c r="I89" s="33">
        <f t="shared" si="5"/>
        <v>93.153599999999997</v>
      </c>
      <c r="J89" s="30"/>
    </row>
    <row r="90" spans="1:10" s="81" customFormat="1" ht="17.100000000000001" hidden="1" customHeight="1" x14ac:dyDescent="0.3">
      <c r="A90" s="30">
        <v>11.1</v>
      </c>
      <c r="B90" s="30" t="s">
        <v>78</v>
      </c>
      <c r="C90" s="29">
        <v>2</v>
      </c>
      <c r="D90" s="29">
        <v>1</v>
      </c>
      <c r="E90" s="121">
        <v>100900</v>
      </c>
      <c r="F90" s="122">
        <v>46050</v>
      </c>
      <c r="G90" s="33">
        <f>F90*100/E90</f>
        <v>45.639246778989097</v>
      </c>
      <c r="H90" s="33">
        <f>E90-F90</f>
        <v>54850</v>
      </c>
      <c r="I90" s="33">
        <f>H90*100/E90</f>
        <v>54.360753221010903</v>
      </c>
      <c r="J90" s="30"/>
    </row>
    <row r="91" spans="1:10" s="81" customFormat="1" ht="17.100000000000001" hidden="1" customHeight="1" x14ac:dyDescent="0.3">
      <c r="A91" s="30">
        <v>11.2</v>
      </c>
      <c r="B91" s="30" t="s">
        <v>77</v>
      </c>
      <c r="C91" s="29">
        <v>7</v>
      </c>
      <c r="D91" s="29">
        <v>1</v>
      </c>
      <c r="E91" s="121">
        <v>681960</v>
      </c>
      <c r="F91" s="122">
        <v>23700</v>
      </c>
      <c r="G91" s="33">
        <f>F91*100/E91</f>
        <v>3.4752771423543902</v>
      </c>
      <c r="H91" s="33">
        <f>E91-F91</f>
        <v>658260</v>
      </c>
      <c r="I91" s="33">
        <f>H91*100/E91</f>
        <v>96.524722857645614</v>
      </c>
      <c r="J91" s="30"/>
    </row>
    <row r="92" spans="1:10" s="81" customFormat="1" ht="17.100000000000001" hidden="1" customHeight="1" x14ac:dyDescent="0.3">
      <c r="A92" s="30">
        <v>11.3</v>
      </c>
      <c r="B92" s="30" t="s">
        <v>35</v>
      </c>
      <c r="C92" s="29">
        <v>4</v>
      </c>
      <c r="D92" s="29">
        <v>2</v>
      </c>
      <c r="E92" s="121">
        <v>467140</v>
      </c>
      <c r="F92" s="122">
        <v>15830</v>
      </c>
      <c r="G92" s="33">
        <f>F92*100/E92</f>
        <v>3.388705741319519</v>
      </c>
      <c r="H92" s="33">
        <f>E92-F92</f>
        <v>451310</v>
      </c>
      <c r="I92" s="33">
        <f>H92*100/E92</f>
        <v>96.611294258680488</v>
      </c>
      <c r="J92" s="30"/>
    </row>
    <row r="93" spans="1:10" s="83" customFormat="1" ht="17.100000000000001" customHeight="1" x14ac:dyDescent="0.3">
      <c r="A93" s="29">
        <v>12</v>
      </c>
      <c r="B93" s="30" t="s">
        <v>28</v>
      </c>
      <c r="C93" s="29">
        <v>10</v>
      </c>
      <c r="D93" s="29">
        <v>2</v>
      </c>
      <c r="E93" s="121">
        <v>2429900</v>
      </c>
      <c r="F93" s="122">
        <v>157297</v>
      </c>
      <c r="G93" s="33">
        <f t="shared" ref="G93" si="12">F93*100/E93</f>
        <v>6.473393966829911</v>
      </c>
      <c r="H93" s="33">
        <f t="shared" ref="H93" si="13">E93-F93</f>
        <v>2272603</v>
      </c>
      <c r="I93" s="33">
        <f t="shared" ref="I93" si="14">H93*100/E93</f>
        <v>93.526606033170083</v>
      </c>
      <c r="J93" s="30"/>
    </row>
    <row r="94" spans="1:10" s="83" customFormat="1" ht="17.100000000000001" hidden="1" customHeight="1" x14ac:dyDescent="0.3">
      <c r="A94" s="30">
        <v>12.1</v>
      </c>
      <c r="B94" s="30" t="s">
        <v>35</v>
      </c>
      <c r="C94" s="29">
        <v>3</v>
      </c>
      <c r="D94" s="29">
        <v>1</v>
      </c>
      <c r="E94" s="121">
        <v>515000</v>
      </c>
      <c r="F94" s="122">
        <v>41000</v>
      </c>
      <c r="G94" s="33">
        <f>F94*100/E94</f>
        <v>7.9611650485436893</v>
      </c>
      <c r="H94" s="33">
        <f>E94-F94</f>
        <v>474000</v>
      </c>
      <c r="I94" s="33">
        <f>H94*100/E94</f>
        <v>92.038834951456309</v>
      </c>
      <c r="J94" s="30"/>
    </row>
    <row r="95" spans="1:10" s="81" customFormat="1" ht="17.100000000000001" hidden="1" customHeight="1" x14ac:dyDescent="0.3">
      <c r="A95" s="30">
        <v>12.2</v>
      </c>
      <c r="B95" s="30" t="s">
        <v>49</v>
      </c>
      <c r="C95" s="29">
        <v>7</v>
      </c>
      <c r="D95" s="29">
        <v>1</v>
      </c>
      <c r="E95" s="121">
        <v>1914900</v>
      </c>
      <c r="F95" s="122">
        <v>116297</v>
      </c>
      <c r="G95" s="33">
        <f>F95*100/E95</f>
        <v>6.0732675335526656</v>
      </c>
      <c r="H95" s="33">
        <f>E95-F95</f>
        <v>1798603</v>
      </c>
      <c r="I95" s="33">
        <f>H95*100/E95</f>
        <v>93.926732466447334</v>
      </c>
      <c r="J95" s="30"/>
    </row>
    <row r="96" spans="1:10" s="83" customFormat="1" ht="17.100000000000001" customHeight="1" x14ac:dyDescent="0.3">
      <c r="A96" s="29">
        <v>13</v>
      </c>
      <c r="B96" s="30" t="s">
        <v>20</v>
      </c>
      <c r="C96" s="29">
        <v>39</v>
      </c>
      <c r="D96" s="29">
        <v>11</v>
      </c>
      <c r="E96" s="121">
        <v>17240000</v>
      </c>
      <c r="F96" s="122">
        <v>597415.4</v>
      </c>
      <c r="G96" s="33">
        <f t="shared" si="3"/>
        <v>3.4652865429234341</v>
      </c>
      <c r="H96" s="33">
        <f t="shared" si="4"/>
        <v>16642584.6</v>
      </c>
      <c r="I96" s="33">
        <f t="shared" si="5"/>
        <v>96.534713457076563</v>
      </c>
      <c r="J96" s="30"/>
    </row>
    <row r="97" spans="1:10" s="83" customFormat="1" ht="17.100000000000001" hidden="1" customHeight="1" x14ac:dyDescent="0.3">
      <c r="A97" s="30">
        <v>13.1</v>
      </c>
      <c r="B97" s="30" t="s">
        <v>62</v>
      </c>
      <c r="C97" s="29">
        <v>3</v>
      </c>
      <c r="D97" s="29">
        <v>3</v>
      </c>
      <c r="E97" s="121">
        <v>423535</v>
      </c>
      <c r="F97" s="122">
        <v>248108</v>
      </c>
      <c r="G97" s="33">
        <f t="shared" ref="G97:G102" si="15">F97*100/E97</f>
        <v>58.580282621270968</v>
      </c>
      <c r="H97" s="33">
        <f t="shared" ref="H97:H102" si="16">E97-F97</f>
        <v>175427</v>
      </c>
      <c r="I97" s="33">
        <f t="shared" ref="I97:I102" si="17">H97*100/E97</f>
        <v>41.419717378729032</v>
      </c>
      <c r="J97" s="30"/>
    </row>
    <row r="98" spans="1:10" s="81" customFormat="1" ht="17.100000000000001" hidden="1" customHeight="1" x14ac:dyDescent="0.3">
      <c r="A98" s="30">
        <v>13.2</v>
      </c>
      <c r="B98" s="30" t="s">
        <v>61</v>
      </c>
      <c r="C98" s="29">
        <v>2</v>
      </c>
      <c r="D98" s="29">
        <v>1</v>
      </c>
      <c r="E98" s="121">
        <v>446894</v>
      </c>
      <c r="F98" s="122">
        <v>161052.4</v>
      </c>
      <c r="G98" s="33">
        <f t="shared" si="15"/>
        <v>36.038165650019913</v>
      </c>
      <c r="H98" s="33">
        <f t="shared" si="16"/>
        <v>285841.59999999998</v>
      </c>
      <c r="I98" s="33">
        <f t="shared" si="17"/>
        <v>63.961834349980073</v>
      </c>
      <c r="J98" s="30"/>
    </row>
    <row r="99" spans="1:10" s="81" customFormat="1" ht="17.100000000000001" hidden="1" customHeight="1" x14ac:dyDescent="0.3">
      <c r="A99" s="30">
        <v>13.3</v>
      </c>
      <c r="B99" s="30" t="s">
        <v>64</v>
      </c>
      <c r="C99" s="29">
        <v>1</v>
      </c>
      <c r="D99" s="29">
        <v>1</v>
      </c>
      <c r="E99" s="121">
        <v>56105</v>
      </c>
      <c r="F99" s="122">
        <v>4475</v>
      </c>
      <c r="G99" s="33">
        <f t="shared" si="15"/>
        <v>7.9761162106764107</v>
      </c>
      <c r="H99" s="33">
        <f t="shared" si="16"/>
        <v>51630</v>
      </c>
      <c r="I99" s="33">
        <f t="shared" si="17"/>
        <v>92.023883789323591</v>
      </c>
      <c r="J99" s="30"/>
    </row>
    <row r="100" spans="1:10" s="83" customFormat="1" ht="17.100000000000001" hidden="1" customHeight="1" x14ac:dyDescent="0.3">
      <c r="A100" s="30">
        <v>13.4</v>
      </c>
      <c r="B100" s="30" t="s">
        <v>130</v>
      </c>
      <c r="C100" s="29">
        <v>1</v>
      </c>
      <c r="D100" s="29">
        <v>1</v>
      </c>
      <c r="E100" s="121">
        <v>100835</v>
      </c>
      <c r="F100" s="122">
        <v>2880</v>
      </c>
      <c r="G100" s="33">
        <f t="shared" si="15"/>
        <v>2.8561511379977191</v>
      </c>
      <c r="H100" s="33">
        <f t="shared" si="16"/>
        <v>97955</v>
      </c>
      <c r="I100" s="33">
        <f t="shared" si="17"/>
        <v>97.143848862002287</v>
      </c>
      <c r="J100" s="30"/>
    </row>
    <row r="101" spans="1:10" s="81" customFormat="1" ht="17.100000000000001" hidden="1" customHeight="1" x14ac:dyDescent="0.3">
      <c r="A101" s="30">
        <v>13.5</v>
      </c>
      <c r="B101" s="30" t="s">
        <v>35</v>
      </c>
      <c r="C101" s="29">
        <v>29</v>
      </c>
      <c r="D101" s="29">
        <v>4</v>
      </c>
      <c r="E101" s="121">
        <v>15798357</v>
      </c>
      <c r="F101" s="122">
        <v>179340</v>
      </c>
      <c r="G101" s="33">
        <f t="shared" si="15"/>
        <v>1.1351813356287619</v>
      </c>
      <c r="H101" s="33">
        <f t="shared" si="16"/>
        <v>15619017</v>
      </c>
      <c r="I101" s="33">
        <f t="shared" si="17"/>
        <v>98.864818664371242</v>
      </c>
      <c r="J101" s="30"/>
    </row>
    <row r="102" spans="1:10" s="81" customFormat="1" ht="17.100000000000001" hidden="1" customHeight="1" x14ac:dyDescent="0.3">
      <c r="A102" s="30">
        <v>13.6</v>
      </c>
      <c r="B102" s="30" t="s">
        <v>63</v>
      </c>
      <c r="C102" s="29">
        <v>3</v>
      </c>
      <c r="D102" s="29">
        <v>1</v>
      </c>
      <c r="E102" s="121">
        <v>414274</v>
      </c>
      <c r="F102" s="122">
        <v>1560</v>
      </c>
      <c r="G102" s="33">
        <f t="shared" si="15"/>
        <v>0.3765623717636154</v>
      </c>
      <c r="H102" s="33">
        <f t="shared" si="16"/>
        <v>412714</v>
      </c>
      <c r="I102" s="33">
        <f t="shared" si="17"/>
        <v>99.623437628236388</v>
      </c>
      <c r="J102" s="30"/>
    </row>
    <row r="103" spans="1:10" s="83" customFormat="1" ht="17.100000000000001" customHeight="1" x14ac:dyDescent="0.3">
      <c r="A103" s="34">
        <v>14</v>
      </c>
      <c r="B103" s="35" t="s">
        <v>21</v>
      </c>
      <c r="C103" s="34">
        <v>1</v>
      </c>
      <c r="D103" s="34">
        <v>0</v>
      </c>
      <c r="E103" s="123">
        <v>35000</v>
      </c>
      <c r="F103" s="124">
        <v>0</v>
      </c>
      <c r="G103" s="38">
        <f t="shared" si="3"/>
        <v>0</v>
      </c>
      <c r="H103" s="38">
        <f t="shared" si="4"/>
        <v>35000</v>
      </c>
      <c r="I103" s="38">
        <f t="shared" si="5"/>
        <v>100</v>
      </c>
      <c r="J103" s="35"/>
    </row>
    <row r="104" spans="1:10" s="81" customFormat="1" ht="17.100000000000001" hidden="1" customHeight="1" x14ac:dyDescent="0.3">
      <c r="A104" s="4">
        <v>14.1</v>
      </c>
      <c r="B104" s="4" t="s">
        <v>35</v>
      </c>
      <c r="C104" s="57">
        <v>1</v>
      </c>
      <c r="D104" s="57">
        <v>0</v>
      </c>
      <c r="E104" s="85">
        <v>35000</v>
      </c>
      <c r="F104" s="86">
        <v>0</v>
      </c>
      <c r="G104" s="10">
        <f t="shared" si="3"/>
        <v>0</v>
      </c>
      <c r="H104" s="10">
        <f t="shared" si="4"/>
        <v>35000</v>
      </c>
      <c r="I104" s="10">
        <f t="shared" si="5"/>
        <v>100</v>
      </c>
      <c r="J104" s="4"/>
    </row>
    <row r="105" spans="1:10" s="52" customFormat="1" ht="17.100000000000001" customHeight="1" x14ac:dyDescent="0.3">
      <c r="A105" s="128" t="s">
        <v>29</v>
      </c>
      <c r="B105" s="129"/>
      <c r="C105" s="66">
        <f>SUM(C103,C96,C93,C89,C81,C69,C55,C52,C49,C37,C24,C16,C12,C7)</f>
        <v>433</v>
      </c>
      <c r="D105" s="66">
        <f t="shared" ref="D105:F105" si="18">SUM(D103,D96,D93,D89,D81,D69,D55,D52,D49,D37,D24,D16,D12,D7)</f>
        <v>111</v>
      </c>
      <c r="E105" s="67">
        <f t="shared" si="18"/>
        <v>563659700</v>
      </c>
      <c r="F105" s="67">
        <f t="shared" si="18"/>
        <v>180552155.00999999</v>
      </c>
      <c r="G105" s="67">
        <f t="shared" ref="G105" si="19">F105*100/E105</f>
        <v>32.032120623489668</v>
      </c>
      <c r="H105" s="67">
        <f t="shared" ref="H105" si="20">E105-F105</f>
        <v>383107544.99000001</v>
      </c>
      <c r="I105" s="67">
        <f t="shared" ref="I105" si="21">H105*100/E105</f>
        <v>67.967879376510325</v>
      </c>
      <c r="J105" s="68"/>
    </row>
    <row r="106" spans="1:10" ht="17.100000000000001" customHeight="1" x14ac:dyDescent="0.3">
      <c r="A106" s="130" t="s">
        <v>30</v>
      </c>
      <c r="B106" s="130"/>
      <c r="C106" s="130"/>
      <c r="D106" s="130"/>
      <c r="E106" s="130"/>
      <c r="F106" s="130"/>
      <c r="G106" s="130"/>
      <c r="H106" s="130"/>
      <c r="I106" s="130"/>
      <c r="J106" s="130"/>
    </row>
    <row r="107" spans="1:10" x14ac:dyDescent="0.3">
      <c r="F107" s="55"/>
    </row>
    <row r="108" spans="1:10" x14ac:dyDescent="0.3">
      <c r="E108" s="17">
        <v>563659700</v>
      </c>
    </row>
    <row r="109" spans="1:10" x14ac:dyDescent="0.3">
      <c r="E109" s="17">
        <f>E105-E108</f>
        <v>0</v>
      </c>
    </row>
  </sheetData>
  <mergeCells count="10">
    <mergeCell ref="A105:B105"/>
    <mergeCell ref="A106:J106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9"/>
  <sheetViews>
    <sheetView showGridLines="0" view="pageBreakPreview" zoomScaleNormal="100" zoomScaleSheetLayoutView="100" workbookViewId="0">
      <pane ySplit="6" topLeftCell="A91" activePane="bottomLeft" state="frozen"/>
      <selection pane="bottomLeft" activeCell="B46" sqref="B46"/>
    </sheetView>
  </sheetViews>
  <sheetFormatPr defaultRowHeight="18.75" x14ac:dyDescent="0.3"/>
  <cols>
    <col min="1" max="1" width="6.125" style="54" customWidth="1"/>
    <col min="2" max="2" width="39.375" style="73" customWidth="1"/>
    <col min="3" max="3" width="8.25" style="17" customWidth="1"/>
    <col min="4" max="4" width="12.625" style="17" customWidth="1"/>
    <col min="5" max="5" width="14.125" style="17" customWidth="1"/>
    <col min="6" max="6" width="15.625" style="11" customWidth="1"/>
    <col min="7" max="7" width="11.625" style="11" customWidth="1"/>
    <col min="8" max="8" width="13.75" style="11" customWidth="1"/>
    <col min="9" max="9" width="12.625" style="11" customWidth="1"/>
    <col min="10" max="10" width="16.25" style="73" customWidth="1"/>
    <col min="11" max="11" width="9" style="73"/>
    <col min="12" max="12" width="13.75" style="73" bestFit="1" customWidth="1"/>
    <col min="13" max="16384" width="9" style="73"/>
  </cols>
  <sheetData>
    <row r="1" spans="1:10" ht="17.100000000000001" customHeight="1" x14ac:dyDescent="0.3">
      <c r="A1" s="131" t="s">
        <v>145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7.100000000000001" customHeight="1" x14ac:dyDescent="0.3">
      <c r="A2" s="131" t="s">
        <v>149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7.100000000000001" customHeight="1" x14ac:dyDescent="0.3">
      <c r="A3" s="131" t="s">
        <v>1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7.100000000000001" customHeight="1" x14ac:dyDescent="0.3">
      <c r="A4" s="133" t="s">
        <v>2</v>
      </c>
      <c r="B4" s="133" t="s">
        <v>3</v>
      </c>
      <c r="C4" s="136" t="s">
        <v>33</v>
      </c>
      <c r="D4" s="74" t="s">
        <v>4</v>
      </c>
      <c r="E4" s="74" t="s">
        <v>7</v>
      </c>
      <c r="F4" s="77" t="s">
        <v>9</v>
      </c>
      <c r="G4" s="77" t="s">
        <v>11</v>
      </c>
      <c r="H4" s="139" t="s">
        <v>31</v>
      </c>
      <c r="I4" s="77" t="s">
        <v>11</v>
      </c>
      <c r="J4" s="133" t="s">
        <v>14</v>
      </c>
    </row>
    <row r="5" spans="1:10" ht="17.100000000000001" customHeight="1" x14ac:dyDescent="0.3">
      <c r="A5" s="134"/>
      <c r="B5" s="134"/>
      <c r="C5" s="137"/>
      <c r="D5" s="75" t="s">
        <v>5</v>
      </c>
      <c r="E5" s="75" t="s">
        <v>8</v>
      </c>
      <c r="F5" s="78" t="s">
        <v>10</v>
      </c>
      <c r="G5" s="78" t="s">
        <v>12</v>
      </c>
      <c r="H5" s="140"/>
      <c r="I5" s="78" t="s">
        <v>32</v>
      </c>
      <c r="J5" s="134"/>
    </row>
    <row r="6" spans="1:10" ht="17.100000000000001" customHeight="1" x14ac:dyDescent="0.3">
      <c r="A6" s="135"/>
      <c r="B6" s="135"/>
      <c r="C6" s="138"/>
      <c r="D6" s="76" t="s">
        <v>6</v>
      </c>
      <c r="E6" s="76"/>
      <c r="F6" s="79"/>
      <c r="G6" s="79"/>
      <c r="H6" s="141"/>
      <c r="I6" s="79"/>
      <c r="J6" s="135"/>
    </row>
    <row r="7" spans="1:10" s="83" customFormat="1" ht="17.100000000000001" customHeight="1" x14ac:dyDescent="0.3">
      <c r="A7" s="97">
        <v>1</v>
      </c>
      <c r="B7" s="96" t="s">
        <v>27</v>
      </c>
      <c r="C7" s="97">
        <v>7</v>
      </c>
      <c r="D7" s="97">
        <v>5</v>
      </c>
      <c r="E7" s="98">
        <v>14119300</v>
      </c>
      <c r="F7" s="99">
        <v>13522900</v>
      </c>
      <c r="G7" s="100">
        <f t="shared" ref="G7:G36" si="0">F7*100/E7</f>
        <v>95.77599456063686</v>
      </c>
      <c r="H7" s="100">
        <f t="shared" ref="H7:H36" si="1">E7-F7</f>
        <v>596400</v>
      </c>
      <c r="I7" s="100">
        <f t="shared" ref="I7:I36" si="2">H7*100/E7</f>
        <v>4.2240054393631414</v>
      </c>
      <c r="J7" s="96"/>
    </row>
    <row r="8" spans="1:10" s="81" customFormat="1" ht="17.100000000000001" customHeight="1" x14ac:dyDescent="0.3">
      <c r="A8" s="102">
        <v>1.1000000000000001</v>
      </c>
      <c r="B8" s="102" t="s">
        <v>98</v>
      </c>
      <c r="C8" s="103">
        <v>1</v>
      </c>
      <c r="D8" s="103">
        <v>1</v>
      </c>
      <c r="E8" s="104">
        <v>651400</v>
      </c>
      <c r="F8" s="114">
        <v>651400</v>
      </c>
      <c r="G8" s="105">
        <f t="shared" si="0"/>
        <v>100</v>
      </c>
      <c r="H8" s="105">
        <f t="shared" si="1"/>
        <v>0</v>
      </c>
      <c r="I8" s="105">
        <f t="shared" si="2"/>
        <v>0</v>
      </c>
      <c r="J8" s="102"/>
    </row>
    <row r="9" spans="1:10" s="81" customFormat="1" ht="17.100000000000001" customHeight="1" x14ac:dyDescent="0.3">
      <c r="A9" s="25">
        <v>1.2</v>
      </c>
      <c r="B9" s="25" t="s">
        <v>38</v>
      </c>
      <c r="C9" s="106">
        <v>3</v>
      </c>
      <c r="D9" s="106">
        <v>2</v>
      </c>
      <c r="E9" s="107">
        <v>13270500</v>
      </c>
      <c r="F9" s="108">
        <v>12770500</v>
      </c>
      <c r="G9" s="28">
        <f t="shared" si="0"/>
        <v>96.232244451979952</v>
      </c>
      <c r="H9" s="28">
        <f t="shared" si="1"/>
        <v>500000</v>
      </c>
      <c r="I9" s="28">
        <f t="shared" si="2"/>
        <v>3.7677555480200446</v>
      </c>
      <c r="J9" s="25"/>
    </row>
    <row r="10" spans="1:10" s="81" customFormat="1" ht="17.100000000000001" customHeight="1" x14ac:dyDescent="0.3">
      <c r="A10" s="25">
        <v>1.3</v>
      </c>
      <c r="B10" s="25" t="s">
        <v>39</v>
      </c>
      <c r="C10" s="106">
        <v>2</v>
      </c>
      <c r="D10" s="106">
        <v>2</v>
      </c>
      <c r="E10" s="107">
        <v>162400</v>
      </c>
      <c r="F10" s="108">
        <v>101000</v>
      </c>
      <c r="G10" s="28">
        <f t="shared" si="0"/>
        <v>62.192118226600982</v>
      </c>
      <c r="H10" s="28">
        <f t="shared" si="1"/>
        <v>61400</v>
      </c>
      <c r="I10" s="28">
        <f t="shared" si="2"/>
        <v>37.807881773399018</v>
      </c>
      <c r="J10" s="25"/>
    </row>
    <row r="11" spans="1:10" s="81" customFormat="1" ht="17.100000000000001" customHeight="1" x14ac:dyDescent="0.3">
      <c r="A11" s="109">
        <v>1.4</v>
      </c>
      <c r="B11" s="109" t="s">
        <v>35</v>
      </c>
      <c r="C11" s="110">
        <v>1</v>
      </c>
      <c r="D11" s="110">
        <v>0</v>
      </c>
      <c r="E11" s="111">
        <v>35000</v>
      </c>
      <c r="F11" s="116">
        <v>0</v>
      </c>
      <c r="G11" s="113">
        <f t="shared" si="0"/>
        <v>0</v>
      </c>
      <c r="H11" s="113">
        <f t="shared" si="1"/>
        <v>35000</v>
      </c>
      <c r="I11" s="113">
        <f t="shared" si="2"/>
        <v>100</v>
      </c>
      <c r="J11" s="109"/>
    </row>
    <row r="12" spans="1:10" s="52" customFormat="1" ht="17.100000000000001" customHeight="1" x14ac:dyDescent="0.3">
      <c r="A12" s="97">
        <v>2</v>
      </c>
      <c r="B12" s="96" t="s">
        <v>26</v>
      </c>
      <c r="C12" s="97">
        <v>6</v>
      </c>
      <c r="D12" s="97">
        <v>3</v>
      </c>
      <c r="E12" s="98">
        <v>4140000</v>
      </c>
      <c r="F12" s="99">
        <v>2182185.5499999998</v>
      </c>
      <c r="G12" s="100">
        <f t="shared" si="0"/>
        <v>52.7097958937198</v>
      </c>
      <c r="H12" s="100">
        <f t="shared" si="1"/>
        <v>1957814.4500000002</v>
      </c>
      <c r="I12" s="100">
        <f t="shared" si="2"/>
        <v>47.2902041062802</v>
      </c>
      <c r="J12" s="96"/>
    </row>
    <row r="13" spans="1:10" ht="17.100000000000001" customHeight="1" x14ac:dyDescent="0.3">
      <c r="A13" s="102">
        <v>2.1</v>
      </c>
      <c r="B13" s="102" t="s">
        <v>99</v>
      </c>
      <c r="C13" s="103">
        <v>2</v>
      </c>
      <c r="D13" s="103">
        <v>1</v>
      </c>
      <c r="E13" s="104">
        <v>2700000</v>
      </c>
      <c r="F13" s="114">
        <v>1699160</v>
      </c>
      <c r="G13" s="105">
        <f t="shared" si="0"/>
        <v>62.931851851851853</v>
      </c>
      <c r="H13" s="105">
        <f t="shared" si="1"/>
        <v>1000840</v>
      </c>
      <c r="I13" s="105">
        <f t="shared" si="2"/>
        <v>37.068148148148147</v>
      </c>
      <c r="J13" s="102"/>
    </row>
    <row r="14" spans="1:10" s="52" customFormat="1" ht="17.100000000000001" customHeight="1" x14ac:dyDescent="0.3">
      <c r="A14" s="25">
        <v>2.2000000000000002</v>
      </c>
      <c r="B14" s="25" t="s">
        <v>136</v>
      </c>
      <c r="C14" s="106">
        <v>1</v>
      </c>
      <c r="D14" s="106">
        <v>1</v>
      </c>
      <c r="E14" s="107">
        <v>1200000</v>
      </c>
      <c r="F14" s="108">
        <v>472525.55</v>
      </c>
      <c r="G14" s="28">
        <f t="shared" si="0"/>
        <v>39.37712916666667</v>
      </c>
      <c r="H14" s="28">
        <f t="shared" si="1"/>
        <v>727474.45</v>
      </c>
      <c r="I14" s="28">
        <f t="shared" si="2"/>
        <v>60.62287083333333</v>
      </c>
      <c r="J14" s="25"/>
    </row>
    <row r="15" spans="1:10" s="83" customFormat="1" ht="17.100000000000001" customHeight="1" x14ac:dyDescent="0.3">
      <c r="A15" s="109">
        <v>2.2999999999999998</v>
      </c>
      <c r="B15" s="109" t="s">
        <v>35</v>
      </c>
      <c r="C15" s="110">
        <v>3</v>
      </c>
      <c r="D15" s="110">
        <v>1</v>
      </c>
      <c r="E15" s="111">
        <v>240000</v>
      </c>
      <c r="F15" s="112">
        <v>10500</v>
      </c>
      <c r="G15" s="113">
        <f t="shared" si="0"/>
        <v>4.375</v>
      </c>
      <c r="H15" s="113">
        <f t="shared" si="1"/>
        <v>229500</v>
      </c>
      <c r="I15" s="113">
        <f t="shared" si="2"/>
        <v>95.625</v>
      </c>
      <c r="J15" s="109"/>
    </row>
    <row r="16" spans="1:10" s="83" customFormat="1" ht="17.100000000000001" customHeight="1" x14ac:dyDescent="0.3">
      <c r="A16" s="97">
        <v>3</v>
      </c>
      <c r="B16" s="96" t="s">
        <v>19</v>
      </c>
      <c r="C16" s="97">
        <v>37</v>
      </c>
      <c r="D16" s="97">
        <v>10</v>
      </c>
      <c r="E16" s="98">
        <v>4775200</v>
      </c>
      <c r="F16" s="99">
        <v>2032646.95</v>
      </c>
      <c r="G16" s="100">
        <f t="shared" si="0"/>
        <v>42.5667396130005</v>
      </c>
      <c r="H16" s="100">
        <f t="shared" si="1"/>
        <v>2742553.05</v>
      </c>
      <c r="I16" s="100">
        <f t="shared" si="2"/>
        <v>57.4332603869995</v>
      </c>
      <c r="J16" s="96"/>
    </row>
    <row r="17" spans="1:10" s="81" customFormat="1" ht="17.100000000000001" customHeight="1" x14ac:dyDescent="0.3">
      <c r="A17" s="102">
        <v>3.1</v>
      </c>
      <c r="B17" s="102" t="s">
        <v>83</v>
      </c>
      <c r="C17" s="103">
        <v>2</v>
      </c>
      <c r="D17" s="103">
        <v>2</v>
      </c>
      <c r="E17" s="104">
        <v>774646</v>
      </c>
      <c r="F17" s="114">
        <v>676640</v>
      </c>
      <c r="G17" s="105">
        <f t="shared" si="0"/>
        <v>87.348285539459312</v>
      </c>
      <c r="H17" s="105">
        <f t="shared" si="1"/>
        <v>98006</v>
      </c>
      <c r="I17" s="105">
        <f t="shared" si="2"/>
        <v>12.651714460540685</v>
      </c>
      <c r="J17" s="102"/>
    </row>
    <row r="18" spans="1:10" s="81" customFormat="1" ht="17.100000000000001" customHeight="1" x14ac:dyDescent="0.3">
      <c r="A18" s="25">
        <v>3.2</v>
      </c>
      <c r="B18" s="25" t="s">
        <v>80</v>
      </c>
      <c r="C18" s="106">
        <v>1</v>
      </c>
      <c r="D18" s="106">
        <v>1</v>
      </c>
      <c r="E18" s="107">
        <v>255980</v>
      </c>
      <c r="F18" s="108">
        <v>146710.65</v>
      </c>
      <c r="G18" s="28">
        <f t="shared" si="0"/>
        <v>57.31332525978592</v>
      </c>
      <c r="H18" s="28">
        <f t="shared" si="1"/>
        <v>109269.35</v>
      </c>
      <c r="I18" s="28">
        <f t="shared" si="2"/>
        <v>42.68667474021408</v>
      </c>
      <c r="J18" s="25"/>
    </row>
    <row r="19" spans="1:10" s="81" customFormat="1" ht="17.100000000000001" customHeight="1" x14ac:dyDescent="0.3">
      <c r="A19" s="25">
        <v>3.3</v>
      </c>
      <c r="B19" s="25" t="s">
        <v>84</v>
      </c>
      <c r="C19" s="106">
        <v>2</v>
      </c>
      <c r="D19" s="106">
        <v>2</v>
      </c>
      <c r="E19" s="107">
        <v>403210</v>
      </c>
      <c r="F19" s="108">
        <v>197456.3</v>
      </c>
      <c r="G19" s="28">
        <f t="shared" si="0"/>
        <v>48.971082066417004</v>
      </c>
      <c r="H19" s="28">
        <f t="shared" si="1"/>
        <v>205753.7</v>
      </c>
      <c r="I19" s="28">
        <f t="shared" si="2"/>
        <v>51.028917933582996</v>
      </c>
      <c r="J19" s="25"/>
    </row>
    <row r="20" spans="1:10" s="81" customFormat="1" ht="17.100000000000001" customHeight="1" x14ac:dyDescent="0.3">
      <c r="A20" s="25">
        <v>3.4</v>
      </c>
      <c r="B20" s="25" t="s">
        <v>82</v>
      </c>
      <c r="C20" s="106">
        <v>1</v>
      </c>
      <c r="D20" s="106">
        <v>1</v>
      </c>
      <c r="E20" s="107">
        <v>302826</v>
      </c>
      <c r="F20" s="108">
        <v>113617</v>
      </c>
      <c r="G20" s="28">
        <f t="shared" si="0"/>
        <v>37.518905245916798</v>
      </c>
      <c r="H20" s="28">
        <f t="shared" si="1"/>
        <v>189209</v>
      </c>
      <c r="I20" s="28">
        <f t="shared" si="2"/>
        <v>62.481094754083202</v>
      </c>
      <c r="J20" s="25"/>
    </row>
    <row r="21" spans="1:10" s="81" customFormat="1" ht="17.100000000000001" customHeight="1" x14ac:dyDescent="0.3">
      <c r="A21" s="25">
        <v>3.5</v>
      </c>
      <c r="B21" s="25" t="s">
        <v>35</v>
      </c>
      <c r="C21" s="106">
        <v>28</v>
      </c>
      <c r="D21" s="106">
        <v>3</v>
      </c>
      <c r="E21" s="107">
        <v>2688800</v>
      </c>
      <c r="F21" s="108">
        <v>892437</v>
      </c>
      <c r="G21" s="28">
        <f t="shared" si="0"/>
        <v>33.190903005058018</v>
      </c>
      <c r="H21" s="28">
        <f t="shared" si="1"/>
        <v>1796363</v>
      </c>
      <c r="I21" s="28">
        <f t="shared" si="2"/>
        <v>66.809096994941982</v>
      </c>
      <c r="J21" s="25"/>
    </row>
    <row r="22" spans="1:10" s="81" customFormat="1" ht="17.100000000000001" customHeight="1" x14ac:dyDescent="0.3">
      <c r="A22" s="25">
        <v>3.6</v>
      </c>
      <c r="B22" s="25" t="s">
        <v>81</v>
      </c>
      <c r="C22" s="106">
        <v>1</v>
      </c>
      <c r="D22" s="106">
        <v>1</v>
      </c>
      <c r="E22" s="107">
        <v>25660</v>
      </c>
      <c r="F22" s="108">
        <v>5786</v>
      </c>
      <c r="G22" s="28">
        <f t="shared" si="0"/>
        <v>22.548713951675762</v>
      </c>
      <c r="H22" s="28">
        <f t="shared" si="1"/>
        <v>19874</v>
      </c>
      <c r="I22" s="28">
        <f t="shared" si="2"/>
        <v>77.451286048324235</v>
      </c>
      <c r="J22" s="25"/>
    </row>
    <row r="23" spans="1:10" s="81" customFormat="1" ht="17.100000000000001" customHeight="1" x14ac:dyDescent="0.3">
      <c r="A23" s="109">
        <v>3.7</v>
      </c>
      <c r="B23" s="109" t="s">
        <v>113</v>
      </c>
      <c r="C23" s="110">
        <v>2</v>
      </c>
      <c r="D23" s="110">
        <v>0</v>
      </c>
      <c r="E23" s="111">
        <v>324078</v>
      </c>
      <c r="F23" s="116">
        <v>0</v>
      </c>
      <c r="G23" s="113">
        <f t="shared" si="0"/>
        <v>0</v>
      </c>
      <c r="H23" s="113">
        <f t="shared" si="1"/>
        <v>324078</v>
      </c>
      <c r="I23" s="113">
        <f t="shared" si="2"/>
        <v>100</v>
      </c>
      <c r="J23" s="109"/>
    </row>
    <row r="24" spans="1:10" s="83" customFormat="1" ht="17.100000000000001" customHeight="1" x14ac:dyDescent="0.3">
      <c r="A24" s="97">
        <v>4</v>
      </c>
      <c r="B24" s="96" t="s">
        <v>22</v>
      </c>
      <c r="C24" s="97">
        <v>54</v>
      </c>
      <c r="D24" s="97">
        <v>18</v>
      </c>
      <c r="E24" s="98">
        <v>4255688</v>
      </c>
      <c r="F24" s="99">
        <v>1415346.66</v>
      </c>
      <c r="G24" s="100">
        <f t="shared" si="0"/>
        <v>33.257763727040142</v>
      </c>
      <c r="H24" s="100">
        <f t="shared" si="1"/>
        <v>2840341.34</v>
      </c>
      <c r="I24" s="100">
        <f t="shared" si="2"/>
        <v>66.742236272959858</v>
      </c>
      <c r="J24" s="96"/>
    </row>
    <row r="25" spans="1:10" s="81" customFormat="1" ht="17.100000000000001" customHeight="1" x14ac:dyDescent="0.3">
      <c r="A25" s="102">
        <v>4.0999999999999996</v>
      </c>
      <c r="B25" s="102" t="s">
        <v>50</v>
      </c>
      <c r="C25" s="103">
        <v>2</v>
      </c>
      <c r="D25" s="103">
        <v>1</v>
      </c>
      <c r="E25" s="104">
        <v>726880</v>
      </c>
      <c r="F25" s="114">
        <v>624800</v>
      </c>
      <c r="G25" s="105">
        <f t="shared" si="0"/>
        <v>85.956416464891035</v>
      </c>
      <c r="H25" s="105">
        <f t="shared" si="1"/>
        <v>102080</v>
      </c>
      <c r="I25" s="105">
        <f t="shared" si="2"/>
        <v>14.043583535108958</v>
      </c>
      <c r="J25" s="102"/>
    </row>
    <row r="26" spans="1:10" s="81" customFormat="1" ht="17.100000000000001" customHeight="1" x14ac:dyDescent="0.3">
      <c r="A26" s="25">
        <v>4.2</v>
      </c>
      <c r="B26" s="25" t="s">
        <v>102</v>
      </c>
      <c r="C26" s="106">
        <v>4</v>
      </c>
      <c r="D26" s="106">
        <v>3</v>
      </c>
      <c r="E26" s="107">
        <v>137760</v>
      </c>
      <c r="F26" s="108">
        <v>110000</v>
      </c>
      <c r="G26" s="28">
        <f t="shared" si="0"/>
        <v>79.849012775842041</v>
      </c>
      <c r="H26" s="28">
        <f t="shared" si="1"/>
        <v>27760</v>
      </c>
      <c r="I26" s="28">
        <f t="shared" si="2"/>
        <v>20.150987224157955</v>
      </c>
      <c r="J26" s="25"/>
    </row>
    <row r="27" spans="1:10" s="81" customFormat="1" ht="17.100000000000001" customHeight="1" x14ac:dyDescent="0.3">
      <c r="A27" s="25">
        <v>4.3</v>
      </c>
      <c r="B27" s="25" t="s">
        <v>48</v>
      </c>
      <c r="C27" s="106">
        <v>1</v>
      </c>
      <c r="D27" s="106">
        <v>1</v>
      </c>
      <c r="E27" s="107">
        <v>61600</v>
      </c>
      <c r="F27" s="108">
        <v>48695</v>
      </c>
      <c r="G27" s="28">
        <f t="shared" si="0"/>
        <v>79.050324675324674</v>
      </c>
      <c r="H27" s="28">
        <f t="shared" si="1"/>
        <v>12905</v>
      </c>
      <c r="I27" s="28">
        <f t="shared" si="2"/>
        <v>20.949675324675326</v>
      </c>
      <c r="J27" s="25"/>
    </row>
    <row r="28" spans="1:10" s="81" customFormat="1" ht="17.100000000000001" customHeight="1" x14ac:dyDescent="0.3">
      <c r="A28" s="25">
        <v>4.4000000000000004</v>
      </c>
      <c r="B28" s="25" t="s">
        <v>43</v>
      </c>
      <c r="C28" s="106">
        <v>2</v>
      </c>
      <c r="D28" s="106">
        <v>1</v>
      </c>
      <c r="E28" s="107">
        <v>142240</v>
      </c>
      <c r="F28" s="108">
        <v>69140</v>
      </c>
      <c r="G28" s="28">
        <f t="shared" si="0"/>
        <v>48.607986501687286</v>
      </c>
      <c r="H28" s="28">
        <f t="shared" si="1"/>
        <v>73100</v>
      </c>
      <c r="I28" s="28">
        <f t="shared" si="2"/>
        <v>51.392013498312714</v>
      </c>
      <c r="J28" s="25"/>
    </row>
    <row r="29" spans="1:10" s="81" customFormat="1" ht="17.100000000000001" customHeight="1" x14ac:dyDescent="0.3">
      <c r="A29" s="25">
        <v>4.5</v>
      </c>
      <c r="B29" s="25" t="s">
        <v>46</v>
      </c>
      <c r="C29" s="106">
        <v>7</v>
      </c>
      <c r="D29" s="106">
        <v>2</v>
      </c>
      <c r="E29" s="107">
        <v>222988</v>
      </c>
      <c r="F29" s="108">
        <v>97400</v>
      </c>
      <c r="G29" s="28">
        <f t="shared" si="0"/>
        <v>43.67948051016198</v>
      </c>
      <c r="H29" s="28">
        <f t="shared" si="1"/>
        <v>125588</v>
      </c>
      <c r="I29" s="28">
        <f t="shared" si="2"/>
        <v>56.32051948983802</v>
      </c>
      <c r="J29" s="25"/>
    </row>
    <row r="30" spans="1:10" s="81" customFormat="1" ht="17.100000000000001" customHeight="1" x14ac:dyDescent="0.3">
      <c r="A30" s="25">
        <v>4.5999999999999996</v>
      </c>
      <c r="B30" s="25" t="s">
        <v>131</v>
      </c>
      <c r="C30" s="106">
        <v>2</v>
      </c>
      <c r="D30" s="106">
        <v>1</v>
      </c>
      <c r="E30" s="107">
        <v>53670</v>
      </c>
      <c r="F30" s="108">
        <v>18100</v>
      </c>
      <c r="G30" s="28">
        <f t="shared" si="0"/>
        <v>33.724613378051053</v>
      </c>
      <c r="H30" s="28">
        <f t="shared" si="1"/>
        <v>35570</v>
      </c>
      <c r="I30" s="28">
        <f t="shared" si="2"/>
        <v>66.275386621948954</v>
      </c>
      <c r="J30" s="25"/>
    </row>
    <row r="31" spans="1:10" s="83" customFormat="1" ht="17.100000000000001" customHeight="1" x14ac:dyDescent="0.3">
      <c r="A31" s="25">
        <v>4.7</v>
      </c>
      <c r="B31" s="25" t="s">
        <v>52</v>
      </c>
      <c r="C31" s="106">
        <v>2</v>
      </c>
      <c r="D31" s="106">
        <v>1</v>
      </c>
      <c r="E31" s="107">
        <v>90720</v>
      </c>
      <c r="F31" s="108">
        <v>30406</v>
      </c>
      <c r="G31" s="28">
        <f t="shared" si="0"/>
        <v>33.516313932980601</v>
      </c>
      <c r="H31" s="28">
        <f t="shared" si="1"/>
        <v>60314</v>
      </c>
      <c r="I31" s="28">
        <f t="shared" si="2"/>
        <v>66.483686067019406</v>
      </c>
      <c r="J31" s="25"/>
    </row>
    <row r="32" spans="1:10" s="81" customFormat="1" ht="17.100000000000001" customHeight="1" x14ac:dyDescent="0.3">
      <c r="A32" s="25">
        <v>4.8</v>
      </c>
      <c r="B32" s="25" t="s">
        <v>35</v>
      </c>
      <c r="C32" s="106">
        <v>16</v>
      </c>
      <c r="D32" s="106">
        <v>4</v>
      </c>
      <c r="E32" s="107">
        <v>1626060</v>
      </c>
      <c r="F32" s="108">
        <v>364360.66</v>
      </c>
      <c r="G32" s="28">
        <f t="shared" si="0"/>
        <v>22.407577826156476</v>
      </c>
      <c r="H32" s="28">
        <f t="shared" si="1"/>
        <v>1261699.3400000001</v>
      </c>
      <c r="I32" s="28">
        <f t="shared" si="2"/>
        <v>77.592422173843531</v>
      </c>
      <c r="J32" s="25"/>
    </row>
    <row r="33" spans="1:10" s="81" customFormat="1" ht="17.100000000000001" customHeight="1" x14ac:dyDescent="0.3">
      <c r="A33" s="25">
        <v>4.9000000000000004</v>
      </c>
      <c r="B33" s="25" t="s">
        <v>44</v>
      </c>
      <c r="C33" s="106">
        <v>5</v>
      </c>
      <c r="D33" s="106">
        <v>1</v>
      </c>
      <c r="E33" s="107">
        <v>144010</v>
      </c>
      <c r="F33" s="108">
        <v>18190</v>
      </c>
      <c r="G33" s="28">
        <f t="shared" si="0"/>
        <v>12.631067286993959</v>
      </c>
      <c r="H33" s="28">
        <f t="shared" si="1"/>
        <v>125820</v>
      </c>
      <c r="I33" s="28">
        <f t="shared" si="2"/>
        <v>87.368932713006046</v>
      </c>
      <c r="J33" s="25"/>
    </row>
    <row r="34" spans="1:10" s="83" customFormat="1" ht="17.100000000000001" customHeight="1" x14ac:dyDescent="0.3">
      <c r="A34" s="117">
        <v>4.0999999999999996</v>
      </c>
      <c r="B34" s="25" t="s">
        <v>42</v>
      </c>
      <c r="C34" s="106">
        <v>9</v>
      </c>
      <c r="D34" s="106">
        <v>3</v>
      </c>
      <c r="E34" s="107">
        <v>917594</v>
      </c>
      <c r="F34" s="108">
        <v>34255</v>
      </c>
      <c r="G34" s="28">
        <f t="shared" si="0"/>
        <v>3.7331325183033019</v>
      </c>
      <c r="H34" s="28">
        <f t="shared" si="1"/>
        <v>883339</v>
      </c>
      <c r="I34" s="28">
        <f t="shared" si="2"/>
        <v>96.266867481696693</v>
      </c>
      <c r="J34" s="25"/>
    </row>
    <row r="35" spans="1:10" s="81" customFormat="1" ht="17.100000000000001" customHeight="1" x14ac:dyDescent="0.3">
      <c r="A35" s="25">
        <v>4.1100000000000003</v>
      </c>
      <c r="B35" s="25" t="s">
        <v>47</v>
      </c>
      <c r="C35" s="106">
        <v>1</v>
      </c>
      <c r="D35" s="106">
        <v>0</v>
      </c>
      <c r="E35" s="107">
        <v>48726</v>
      </c>
      <c r="F35" s="115">
        <v>0</v>
      </c>
      <c r="G35" s="28">
        <f t="shared" si="0"/>
        <v>0</v>
      </c>
      <c r="H35" s="28">
        <f t="shared" si="1"/>
        <v>48726</v>
      </c>
      <c r="I35" s="28">
        <f t="shared" si="2"/>
        <v>100</v>
      </c>
      <c r="J35" s="25"/>
    </row>
    <row r="36" spans="1:10" s="81" customFormat="1" ht="17.100000000000001" customHeight="1" x14ac:dyDescent="0.3">
      <c r="A36" s="109">
        <v>4.12</v>
      </c>
      <c r="B36" s="109" t="s">
        <v>45</v>
      </c>
      <c r="C36" s="110">
        <v>3</v>
      </c>
      <c r="D36" s="110">
        <v>0</v>
      </c>
      <c r="E36" s="111">
        <v>83440</v>
      </c>
      <c r="F36" s="116">
        <v>0</v>
      </c>
      <c r="G36" s="113">
        <f t="shared" si="0"/>
        <v>0</v>
      </c>
      <c r="H36" s="113">
        <f t="shared" si="1"/>
        <v>83440</v>
      </c>
      <c r="I36" s="113">
        <f t="shared" si="2"/>
        <v>100</v>
      </c>
      <c r="J36" s="109"/>
    </row>
    <row r="37" spans="1:10" s="52" customFormat="1" ht="17.100000000000001" customHeight="1" x14ac:dyDescent="0.3">
      <c r="A37" s="97">
        <v>5</v>
      </c>
      <c r="B37" s="96" t="s">
        <v>15</v>
      </c>
      <c r="C37" s="97">
        <v>59</v>
      </c>
      <c r="D37" s="97">
        <v>13</v>
      </c>
      <c r="E37" s="98">
        <f>SUM(E38:E48)</f>
        <v>491452562</v>
      </c>
      <c r="F37" s="99">
        <f>SUM(F38:F48)</f>
        <v>156425309.78</v>
      </c>
      <c r="G37" s="100">
        <f t="shared" ref="G37:G104" si="3">F37*100/E37</f>
        <v>31.829177803736833</v>
      </c>
      <c r="H37" s="100">
        <f t="shared" ref="H37:H104" si="4">E37-F37</f>
        <v>335027252.22000003</v>
      </c>
      <c r="I37" s="100">
        <f t="shared" ref="I37:I104" si="5">H37*100/E37</f>
        <v>68.170822196263174</v>
      </c>
      <c r="J37" s="96"/>
    </row>
    <row r="38" spans="1:10" s="52" customFormat="1" ht="17.100000000000001" customHeight="1" x14ac:dyDescent="0.3">
      <c r="A38" s="102">
        <v>5.0999999999999996</v>
      </c>
      <c r="B38" s="102" t="s">
        <v>106</v>
      </c>
      <c r="C38" s="103">
        <v>3</v>
      </c>
      <c r="D38" s="103">
        <v>2</v>
      </c>
      <c r="E38" s="104">
        <v>303615400</v>
      </c>
      <c r="F38" s="114">
        <f>88696417.84+17957778.34</f>
        <v>106654196.18000001</v>
      </c>
      <c r="G38" s="105">
        <f t="shared" ref="G38:G69" si="6">F38*100/E38</f>
        <v>35.128058780944578</v>
      </c>
      <c r="H38" s="105">
        <f t="shared" ref="H38:H69" si="7">E38-F38</f>
        <v>196961203.81999999</v>
      </c>
      <c r="I38" s="105">
        <f t="shared" ref="I38:I69" si="8">H38*100/E38</f>
        <v>64.871941219055429</v>
      </c>
      <c r="J38" s="102"/>
    </row>
    <row r="39" spans="1:10" s="52" customFormat="1" ht="17.100000000000001" customHeight="1" x14ac:dyDescent="0.3">
      <c r="A39" s="25">
        <v>5.2</v>
      </c>
      <c r="B39" s="25" t="s">
        <v>57</v>
      </c>
      <c r="C39" s="106">
        <v>13</v>
      </c>
      <c r="D39" s="106">
        <v>6</v>
      </c>
      <c r="E39" s="107">
        <v>177173520</v>
      </c>
      <c r="F39" s="108">
        <v>49624120</v>
      </c>
      <c r="G39" s="28">
        <f t="shared" si="6"/>
        <v>28.008767901659343</v>
      </c>
      <c r="H39" s="28">
        <f t="shared" si="7"/>
        <v>127549400</v>
      </c>
      <c r="I39" s="28">
        <f t="shared" si="8"/>
        <v>71.99123209834066</v>
      </c>
      <c r="J39" s="25"/>
    </row>
    <row r="40" spans="1:10" s="52" customFormat="1" ht="17.100000000000001" customHeight="1" x14ac:dyDescent="0.3">
      <c r="A40" s="25">
        <v>5.3</v>
      </c>
      <c r="B40" s="25" t="s">
        <v>36</v>
      </c>
      <c r="C40" s="106">
        <v>1</v>
      </c>
      <c r="D40" s="106">
        <v>1</v>
      </c>
      <c r="E40" s="107">
        <v>589000</v>
      </c>
      <c r="F40" s="108">
        <v>101037.5</v>
      </c>
      <c r="G40" s="28">
        <f t="shared" si="6"/>
        <v>17.154074702886248</v>
      </c>
      <c r="H40" s="28">
        <f t="shared" si="7"/>
        <v>487962.5</v>
      </c>
      <c r="I40" s="28">
        <f t="shared" si="8"/>
        <v>82.845925297113752</v>
      </c>
      <c r="J40" s="25"/>
    </row>
    <row r="41" spans="1:10" s="52" customFormat="1" ht="17.100000000000001" customHeight="1" x14ac:dyDescent="0.3">
      <c r="A41" s="25">
        <v>5.4</v>
      </c>
      <c r="B41" s="25" t="s">
        <v>55</v>
      </c>
      <c r="C41" s="106">
        <v>1</v>
      </c>
      <c r="D41" s="106">
        <v>1</v>
      </c>
      <c r="E41" s="107">
        <v>150000</v>
      </c>
      <c r="F41" s="108">
        <v>10000</v>
      </c>
      <c r="G41" s="28">
        <f t="shared" si="6"/>
        <v>6.666666666666667</v>
      </c>
      <c r="H41" s="28">
        <f t="shared" si="7"/>
        <v>140000</v>
      </c>
      <c r="I41" s="28">
        <f t="shared" si="8"/>
        <v>93.333333333333329</v>
      </c>
      <c r="J41" s="25"/>
    </row>
    <row r="42" spans="1:10" s="83" customFormat="1" ht="17.100000000000001" customHeight="1" x14ac:dyDescent="0.3">
      <c r="A42" s="25">
        <v>5.5</v>
      </c>
      <c r="B42" s="25" t="s">
        <v>54</v>
      </c>
      <c r="C42" s="106">
        <v>6</v>
      </c>
      <c r="D42" s="106">
        <v>1</v>
      </c>
      <c r="E42" s="107">
        <v>921700</v>
      </c>
      <c r="F42" s="108">
        <v>21946.1</v>
      </c>
      <c r="G42" s="28">
        <f t="shared" si="6"/>
        <v>2.381045893457741</v>
      </c>
      <c r="H42" s="28">
        <f t="shared" si="7"/>
        <v>899753.9</v>
      </c>
      <c r="I42" s="28">
        <f t="shared" si="8"/>
        <v>97.618954106542262</v>
      </c>
      <c r="J42" s="25"/>
    </row>
    <row r="43" spans="1:10" s="52" customFormat="1" ht="17.100000000000001" customHeight="1" x14ac:dyDescent="0.3">
      <c r="A43" s="25">
        <v>5.6</v>
      </c>
      <c r="B43" s="25" t="s">
        <v>53</v>
      </c>
      <c r="C43" s="106">
        <v>6</v>
      </c>
      <c r="D43" s="106">
        <v>2</v>
      </c>
      <c r="E43" s="107">
        <v>600000</v>
      </c>
      <c r="F43" s="108">
        <v>14010</v>
      </c>
      <c r="G43" s="28">
        <f t="shared" si="6"/>
        <v>2.335</v>
      </c>
      <c r="H43" s="28">
        <f t="shared" si="7"/>
        <v>585990</v>
      </c>
      <c r="I43" s="28">
        <f t="shared" si="8"/>
        <v>97.665000000000006</v>
      </c>
      <c r="J43" s="25"/>
    </row>
    <row r="44" spans="1:10" s="52" customFormat="1" ht="17.100000000000001" customHeight="1" x14ac:dyDescent="0.3">
      <c r="A44" s="25">
        <v>5.7</v>
      </c>
      <c r="B44" s="25" t="s">
        <v>35</v>
      </c>
      <c r="C44" s="106">
        <v>4</v>
      </c>
      <c r="D44" s="106">
        <v>0</v>
      </c>
      <c r="E44" s="107">
        <v>258950</v>
      </c>
      <c r="F44" s="115">
        <v>0</v>
      </c>
      <c r="G44" s="28">
        <f t="shared" si="6"/>
        <v>0</v>
      </c>
      <c r="H44" s="28">
        <f t="shared" si="7"/>
        <v>258950</v>
      </c>
      <c r="I44" s="28">
        <f t="shared" si="8"/>
        <v>100</v>
      </c>
      <c r="J44" s="25"/>
    </row>
    <row r="45" spans="1:10" s="52" customFormat="1" ht="17.100000000000001" customHeight="1" x14ac:dyDescent="0.3">
      <c r="A45" s="25">
        <v>5.8</v>
      </c>
      <c r="B45" s="25" t="s">
        <v>104</v>
      </c>
      <c r="C45" s="106">
        <v>1</v>
      </c>
      <c r="D45" s="106">
        <v>0</v>
      </c>
      <c r="E45" s="107">
        <v>80000</v>
      </c>
      <c r="F45" s="115">
        <v>0</v>
      </c>
      <c r="G45" s="28">
        <f t="shared" si="6"/>
        <v>0</v>
      </c>
      <c r="H45" s="28">
        <f t="shared" si="7"/>
        <v>80000</v>
      </c>
      <c r="I45" s="28">
        <f t="shared" si="8"/>
        <v>100</v>
      </c>
      <c r="J45" s="25"/>
    </row>
    <row r="46" spans="1:10" s="83" customFormat="1" ht="17.100000000000001" customHeight="1" x14ac:dyDescent="0.3">
      <c r="A46" s="25">
        <v>5.9</v>
      </c>
      <c r="B46" s="25" t="s">
        <v>37</v>
      </c>
      <c r="C46" s="106">
        <v>20</v>
      </c>
      <c r="D46" s="106">
        <v>0</v>
      </c>
      <c r="E46" s="107">
        <f>7988592-120000</f>
        <v>7868592</v>
      </c>
      <c r="F46" s="115">
        <v>0</v>
      </c>
      <c r="G46" s="28">
        <f t="shared" si="6"/>
        <v>0</v>
      </c>
      <c r="H46" s="28">
        <f t="shared" si="7"/>
        <v>7868592</v>
      </c>
      <c r="I46" s="28">
        <f t="shared" si="8"/>
        <v>100</v>
      </c>
      <c r="J46" s="25"/>
    </row>
    <row r="47" spans="1:10" s="81" customFormat="1" ht="17.100000000000001" customHeight="1" x14ac:dyDescent="0.3">
      <c r="A47" s="117">
        <v>5.0999999999999996</v>
      </c>
      <c r="B47" s="25" t="s">
        <v>58</v>
      </c>
      <c r="C47" s="106">
        <v>3</v>
      </c>
      <c r="D47" s="106">
        <v>0</v>
      </c>
      <c r="E47" s="107">
        <v>119800</v>
      </c>
      <c r="F47" s="115">
        <v>0</v>
      </c>
      <c r="G47" s="28">
        <f t="shared" si="6"/>
        <v>0</v>
      </c>
      <c r="H47" s="28">
        <f t="shared" si="7"/>
        <v>119800</v>
      </c>
      <c r="I47" s="28">
        <f t="shared" si="8"/>
        <v>100</v>
      </c>
      <c r="J47" s="25"/>
    </row>
    <row r="48" spans="1:10" s="81" customFormat="1" ht="17.100000000000001" customHeight="1" x14ac:dyDescent="0.3">
      <c r="A48" s="109">
        <v>5.1100000000000003</v>
      </c>
      <c r="B48" s="109" t="s">
        <v>56</v>
      </c>
      <c r="C48" s="110">
        <v>1</v>
      </c>
      <c r="D48" s="110">
        <v>0</v>
      </c>
      <c r="E48" s="111">
        <v>75600</v>
      </c>
      <c r="F48" s="116">
        <v>0</v>
      </c>
      <c r="G48" s="113">
        <f t="shared" si="6"/>
        <v>0</v>
      </c>
      <c r="H48" s="113">
        <f t="shared" si="7"/>
        <v>75600</v>
      </c>
      <c r="I48" s="113">
        <f t="shared" si="8"/>
        <v>100</v>
      </c>
      <c r="J48" s="109"/>
    </row>
    <row r="49" spans="1:10" s="83" customFormat="1" ht="17.100000000000001" customHeight="1" x14ac:dyDescent="0.3">
      <c r="A49" s="97">
        <v>6</v>
      </c>
      <c r="B49" s="96" t="s">
        <v>23</v>
      </c>
      <c r="C49" s="97">
        <v>29</v>
      </c>
      <c r="D49" s="97">
        <v>4</v>
      </c>
      <c r="E49" s="98">
        <v>2828200</v>
      </c>
      <c r="F49" s="99">
        <v>636291</v>
      </c>
      <c r="G49" s="100">
        <f t="shared" si="6"/>
        <v>22.498090658369282</v>
      </c>
      <c r="H49" s="100">
        <f t="shared" si="7"/>
        <v>2191909</v>
      </c>
      <c r="I49" s="100">
        <f t="shared" si="8"/>
        <v>77.501909341630721</v>
      </c>
      <c r="J49" s="96"/>
    </row>
    <row r="50" spans="1:10" s="81" customFormat="1" ht="17.100000000000001" customHeight="1" x14ac:dyDescent="0.3">
      <c r="A50" s="102">
        <v>6.1</v>
      </c>
      <c r="B50" s="102" t="s">
        <v>35</v>
      </c>
      <c r="C50" s="103">
        <v>24</v>
      </c>
      <c r="D50" s="103">
        <v>1</v>
      </c>
      <c r="E50" s="104">
        <v>1778400</v>
      </c>
      <c r="F50" s="114">
        <v>420000</v>
      </c>
      <c r="G50" s="105">
        <f t="shared" si="6"/>
        <v>23.616734143049932</v>
      </c>
      <c r="H50" s="105">
        <f t="shared" si="7"/>
        <v>1358400</v>
      </c>
      <c r="I50" s="105">
        <f t="shared" si="8"/>
        <v>76.383265856950061</v>
      </c>
      <c r="J50" s="102"/>
    </row>
    <row r="51" spans="1:10" s="81" customFormat="1" ht="17.100000000000001" customHeight="1" x14ac:dyDescent="0.3">
      <c r="A51" s="109">
        <v>6.2</v>
      </c>
      <c r="B51" s="109" t="s">
        <v>49</v>
      </c>
      <c r="C51" s="110">
        <v>5</v>
      </c>
      <c r="D51" s="110">
        <v>3</v>
      </c>
      <c r="E51" s="111">
        <v>1049800</v>
      </c>
      <c r="F51" s="112">
        <v>216291</v>
      </c>
      <c r="G51" s="113">
        <f t="shared" si="6"/>
        <v>20.603067250904935</v>
      </c>
      <c r="H51" s="113">
        <f t="shared" si="7"/>
        <v>833509</v>
      </c>
      <c r="I51" s="113">
        <f t="shared" si="8"/>
        <v>79.396932749095072</v>
      </c>
      <c r="J51" s="109"/>
    </row>
    <row r="52" spans="1:10" s="83" customFormat="1" ht="17.100000000000001" customHeight="1" x14ac:dyDescent="0.3">
      <c r="A52" s="97">
        <v>7</v>
      </c>
      <c r="B52" s="96" t="s">
        <v>17</v>
      </c>
      <c r="C52" s="97">
        <v>4</v>
      </c>
      <c r="D52" s="97">
        <v>2</v>
      </c>
      <c r="E52" s="98">
        <v>520000</v>
      </c>
      <c r="F52" s="99">
        <v>97711</v>
      </c>
      <c r="G52" s="100">
        <f t="shared" si="6"/>
        <v>18.790576923076923</v>
      </c>
      <c r="H52" s="100">
        <f t="shared" si="7"/>
        <v>422289</v>
      </c>
      <c r="I52" s="100">
        <f t="shared" si="8"/>
        <v>81.209423076923073</v>
      </c>
      <c r="J52" s="96"/>
    </row>
    <row r="53" spans="1:10" s="83" customFormat="1" ht="17.100000000000001" customHeight="1" x14ac:dyDescent="0.3">
      <c r="A53" s="102">
        <v>7.1</v>
      </c>
      <c r="B53" s="102" t="s">
        <v>93</v>
      </c>
      <c r="C53" s="103">
        <v>2</v>
      </c>
      <c r="D53" s="103">
        <v>2</v>
      </c>
      <c r="E53" s="104">
        <v>420000</v>
      </c>
      <c r="F53" s="114">
        <v>97711</v>
      </c>
      <c r="G53" s="105">
        <f t="shared" si="6"/>
        <v>23.264523809523808</v>
      </c>
      <c r="H53" s="105">
        <f t="shared" si="7"/>
        <v>322289</v>
      </c>
      <c r="I53" s="105">
        <f t="shared" si="8"/>
        <v>76.735476190476192</v>
      </c>
      <c r="J53" s="102"/>
    </row>
    <row r="54" spans="1:10" s="81" customFormat="1" ht="17.100000000000001" customHeight="1" x14ac:dyDescent="0.3">
      <c r="A54" s="109">
        <v>7.2</v>
      </c>
      <c r="B54" s="109" t="s">
        <v>35</v>
      </c>
      <c r="C54" s="110">
        <v>2</v>
      </c>
      <c r="D54" s="110">
        <v>0</v>
      </c>
      <c r="E54" s="111">
        <v>100000</v>
      </c>
      <c r="F54" s="116">
        <v>0</v>
      </c>
      <c r="G54" s="113">
        <f t="shared" si="6"/>
        <v>0</v>
      </c>
      <c r="H54" s="113">
        <f t="shared" si="7"/>
        <v>100000</v>
      </c>
      <c r="I54" s="113">
        <f t="shared" si="8"/>
        <v>100</v>
      </c>
      <c r="J54" s="109"/>
    </row>
    <row r="55" spans="1:10" s="83" customFormat="1" ht="17.100000000000001" customHeight="1" x14ac:dyDescent="0.3">
      <c r="A55" s="97">
        <v>8</v>
      </c>
      <c r="B55" s="96" t="s">
        <v>18</v>
      </c>
      <c r="C55" s="97">
        <v>71</v>
      </c>
      <c r="D55" s="97">
        <v>12</v>
      </c>
      <c r="E55" s="98">
        <v>4689500</v>
      </c>
      <c r="F55" s="99">
        <v>833392.24</v>
      </c>
      <c r="G55" s="100">
        <f t="shared" si="6"/>
        <v>17.771451967160679</v>
      </c>
      <c r="H55" s="100">
        <f t="shared" si="7"/>
        <v>3856107.76</v>
      </c>
      <c r="I55" s="100">
        <f t="shared" si="8"/>
        <v>82.228548032839328</v>
      </c>
      <c r="J55" s="96"/>
    </row>
    <row r="56" spans="1:10" s="81" customFormat="1" ht="17.100000000000001" customHeight="1" x14ac:dyDescent="0.3">
      <c r="A56" s="102">
        <v>8.1</v>
      </c>
      <c r="B56" s="102" t="s">
        <v>71</v>
      </c>
      <c r="C56" s="103">
        <v>4</v>
      </c>
      <c r="D56" s="103">
        <v>1</v>
      </c>
      <c r="E56" s="104">
        <v>160650</v>
      </c>
      <c r="F56" s="114">
        <v>50000</v>
      </c>
      <c r="G56" s="105">
        <f t="shared" si="6"/>
        <v>31.12356053532524</v>
      </c>
      <c r="H56" s="105">
        <f t="shared" si="7"/>
        <v>110650</v>
      </c>
      <c r="I56" s="105">
        <f t="shared" si="8"/>
        <v>68.87643946467476</v>
      </c>
      <c r="J56" s="102"/>
    </row>
    <row r="57" spans="1:10" s="81" customFormat="1" ht="17.100000000000001" customHeight="1" x14ac:dyDescent="0.3">
      <c r="A57" s="25">
        <v>8.1999999999999993</v>
      </c>
      <c r="B57" s="25" t="s">
        <v>45</v>
      </c>
      <c r="C57" s="106">
        <v>5</v>
      </c>
      <c r="D57" s="106">
        <v>2</v>
      </c>
      <c r="E57" s="107">
        <v>154325</v>
      </c>
      <c r="F57" s="108">
        <v>44325</v>
      </c>
      <c r="G57" s="28">
        <f t="shared" si="6"/>
        <v>28.721853231815974</v>
      </c>
      <c r="H57" s="28">
        <f t="shared" si="7"/>
        <v>110000</v>
      </c>
      <c r="I57" s="28">
        <f t="shared" si="8"/>
        <v>71.27814676818403</v>
      </c>
      <c r="J57" s="25"/>
    </row>
    <row r="58" spans="1:10" s="81" customFormat="1" ht="17.100000000000001" customHeight="1" x14ac:dyDescent="0.3">
      <c r="A58" s="25">
        <v>8.3000000000000007</v>
      </c>
      <c r="B58" s="25" t="s">
        <v>35</v>
      </c>
      <c r="C58" s="106">
        <v>18</v>
      </c>
      <c r="D58" s="106">
        <v>4</v>
      </c>
      <c r="E58" s="107">
        <v>3052250</v>
      </c>
      <c r="F58" s="108">
        <v>657485.24</v>
      </c>
      <c r="G58" s="28">
        <f t="shared" si="6"/>
        <v>21.541002211483331</v>
      </c>
      <c r="H58" s="28">
        <f t="shared" si="7"/>
        <v>2394764.7599999998</v>
      </c>
      <c r="I58" s="28">
        <f t="shared" si="8"/>
        <v>78.458997788516655</v>
      </c>
      <c r="J58" s="25"/>
    </row>
    <row r="59" spans="1:10" s="81" customFormat="1" ht="17.100000000000001" customHeight="1" x14ac:dyDescent="0.3">
      <c r="A59" s="25">
        <v>8.4</v>
      </c>
      <c r="B59" s="25" t="s">
        <v>68</v>
      </c>
      <c r="C59" s="106">
        <v>5</v>
      </c>
      <c r="D59" s="106">
        <v>1</v>
      </c>
      <c r="E59" s="107">
        <v>154875</v>
      </c>
      <c r="F59" s="108">
        <v>30000</v>
      </c>
      <c r="G59" s="28">
        <f t="shared" si="6"/>
        <v>19.37046004842615</v>
      </c>
      <c r="H59" s="28">
        <f t="shared" si="7"/>
        <v>124875</v>
      </c>
      <c r="I59" s="28">
        <f t="shared" si="8"/>
        <v>80.629539951573847</v>
      </c>
      <c r="J59" s="25"/>
    </row>
    <row r="60" spans="1:10" s="81" customFormat="1" ht="17.100000000000001" customHeight="1" x14ac:dyDescent="0.3">
      <c r="A60" s="25">
        <v>8.5</v>
      </c>
      <c r="B60" s="25" t="s">
        <v>75</v>
      </c>
      <c r="C60" s="106">
        <v>11</v>
      </c>
      <c r="D60" s="106">
        <v>2</v>
      </c>
      <c r="E60" s="107">
        <v>111825</v>
      </c>
      <c r="F60" s="108">
        <v>11885</v>
      </c>
      <c r="G60" s="28">
        <f t="shared" si="6"/>
        <v>10.628213726805276</v>
      </c>
      <c r="H60" s="28">
        <f t="shared" si="7"/>
        <v>99940</v>
      </c>
      <c r="I60" s="28">
        <f t="shared" si="8"/>
        <v>89.371786273194729</v>
      </c>
      <c r="J60" s="25"/>
    </row>
    <row r="61" spans="1:10" s="81" customFormat="1" ht="17.100000000000001" customHeight="1" x14ac:dyDescent="0.3">
      <c r="A61" s="25">
        <v>8.6</v>
      </c>
      <c r="B61" s="25" t="s">
        <v>70</v>
      </c>
      <c r="C61" s="106">
        <v>3</v>
      </c>
      <c r="D61" s="106">
        <v>1</v>
      </c>
      <c r="E61" s="107">
        <v>300000</v>
      </c>
      <c r="F61" s="108">
        <v>27772</v>
      </c>
      <c r="G61" s="28">
        <f t="shared" si="6"/>
        <v>9.2573333333333334</v>
      </c>
      <c r="H61" s="28">
        <f t="shared" si="7"/>
        <v>272228</v>
      </c>
      <c r="I61" s="28">
        <f t="shared" si="8"/>
        <v>90.742666666666665</v>
      </c>
      <c r="J61" s="25"/>
    </row>
    <row r="62" spans="1:10" s="81" customFormat="1" ht="17.100000000000001" customHeight="1" x14ac:dyDescent="0.3">
      <c r="A62" s="25">
        <v>8.6999999999999993</v>
      </c>
      <c r="B62" s="25" t="s">
        <v>67</v>
      </c>
      <c r="C62" s="106">
        <v>6</v>
      </c>
      <c r="D62" s="106">
        <v>1</v>
      </c>
      <c r="E62" s="107">
        <v>133850</v>
      </c>
      <c r="F62" s="108">
        <v>11925</v>
      </c>
      <c r="G62" s="28">
        <f t="shared" si="6"/>
        <v>8.9092267463578629</v>
      </c>
      <c r="H62" s="28">
        <f t="shared" si="7"/>
        <v>121925</v>
      </c>
      <c r="I62" s="28">
        <f t="shared" si="8"/>
        <v>91.090773253642141</v>
      </c>
      <c r="J62" s="25"/>
    </row>
    <row r="63" spans="1:10" s="81" customFormat="1" ht="17.100000000000001" customHeight="1" x14ac:dyDescent="0.3">
      <c r="A63" s="25">
        <v>8.8000000000000007</v>
      </c>
      <c r="B63" s="25" t="s">
        <v>49</v>
      </c>
      <c r="C63" s="106">
        <v>1</v>
      </c>
      <c r="D63" s="106">
        <v>0</v>
      </c>
      <c r="E63" s="107">
        <v>30000</v>
      </c>
      <c r="F63" s="115">
        <v>0</v>
      </c>
      <c r="G63" s="28">
        <f t="shared" si="6"/>
        <v>0</v>
      </c>
      <c r="H63" s="28">
        <f t="shared" si="7"/>
        <v>30000</v>
      </c>
      <c r="I63" s="28">
        <f t="shared" si="8"/>
        <v>100</v>
      </c>
      <c r="J63" s="25"/>
    </row>
    <row r="64" spans="1:10" s="81" customFormat="1" ht="17.100000000000001" customHeight="1" x14ac:dyDescent="0.3">
      <c r="A64" s="25">
        <v>8.9</v>
      </c>
      <c r="B64" s="25" t="s">
        <v>73</v>
      </c>
      <c r="C64" s="106">
        <v>4</v>
      </c>
      <c r="D64" s="106">
        <v>0</v>
      </c>
      <c r="E64" s="107">
        <v>159600</v>
      </c>
      <c r="F64" s="115">
        <v>0</v>
      </c>
      <c r="G64" s="28">
        <f t="shared" si="6"/>
        <v>0</v>
      </c>
      <c r="H64" s="28">
        <f t="shared" si="7"/>
        <v>159600</v>
      </c>
      <c r="I64" s="28">
        <f t="shared" si="8"/>
        <v>100</v>
      </c>
      <c r="J64" s="25"/>
    </row>
    <row r="65" spans="1:10" s="83" customFormat="1" ht="17.100000000000001" customHeight="1" x14ac:dyDescent="0.3">
      <c r="A65" s="117">
        <v>8.1</v>
      </c>
      <c r="B65" s="25" t="s">
        <v>72</v>
      </c>
      <c r="C65" s="106">
        <v>4</v>
      </c>
      <c r="D65" s="106">
        <v>0</v>
      </c>
      <c r="E65" s="107">
        <v>156975</v>
      </c>
      <c r="F65" s="115">
        <v>0</v>
      </c>
      <c r="G65" s="28">
        <f t="shared" si="6"/>
        <v>0</v>
      </c>
      <c r="H65" s="28">
        <f t="shared" si="7"/>
        <v>156975</v>
      </c>
      <c r="I65" s="28">
        <f t="shared" si="8"/>
        <v>100</v>
      </c>
      <c r="J65" s="25"/>
    </row>
    <row r="66" spans="1:10" s="81" customFormat="1" ht="17.100000000000001" customHeight="1" x14ac:dyDescent="0.3">
      <c r="A66" s="25">
        <v>8.11</v>
      </c>
      <c r="B66" s="25" t="s">
        <v>74</v>
      </c>
      <c r="C66" s="106">
        <v>4</v>
      </c>
      <c r="D66" s="106">
        <v>0</v>
      </c>
      <c r="E66" s="107">
        <v>130700</v>
      </c>
      <c r="F66" s="115">
        <v>0</v>
      </c>
      <c r="G66" s="28">
        <f t="shared" si="6"/>
        <v>0</v>
      </c>
      <c r="H66" s="28">
        <f t="shared" si="7"/>
        <v>130700</v>
      </c>
      <c r="I66" s="28">
        <f t="shared" si="8"/>
        <v>100</v>
      </c>
      <c r="J66" s="25"/>
    </row>
    <row r="67" spans="1:10" s="81" customFormat="1" ht="17.100000000000001" customHeight="1" x14ac:dyDescent="0.3">
      <c r="A67" s="25">
        <v>8.1199999999999992</v>
      </c>
      <c r="B67" s="25" t="s">
        <v>69</v>
      </c>
      <c r="C67" s="106">
        <v>1</v>
      </c>
      <c r="D67" s="106">
        <v>0</v>
      </c>
      <c r="E67" s="107">
        <v>30000</v>
      </c>
      <c r="F67" s="115">
        <v>0</v>
      </c>
      <c r="G67" s="28">
        <f t="shared" si="6"/>
        <v>0</v>
      </c>
      <c r="H67" s="28">
        <f t="shared" si="7"/>
        <v>30000</v>
      </c>
      <c r="I67" s="28">
        <f t="shared" si="8"/>
        <v>100</v>
      </c>
      <c r="J67" s="25"/>
    </row>
    <row r="68" spans="1:10" s="81" customFormat="1" ht="17.100000000000001" customHeight="1" x14ac:dyDescent="0.3">
      <c r="A68" s="109">
        <v>8.1300000000000008</v>
      </c>
      <c r="B68" s="109" t="s">
        <v>76</v>
      </c>
      <c r="C68" s="110">
        <v>5</v>
      </c>
      <c r="D68" s="110">
        <v>0</v>
      </c>
      <c r="E68" s="111">
        <v>114450</v>
      </c>
      <c r="F68" s="116">
        <v>0</v>
      </c>
      <c r="G68" s="113">
        <f t="shared" si="6"/>
        <v>0</v>
      </c>
      <c r="H68" s="113">
        <f t="shared" si="7"/>
        <v>114450</v>
      </c>
      <c r="I68" s="113">
        <f t="shared" si="8"/>
        <v>100</v>
      </c>
      <c r="J68" s="109"/>
    </row>
    <row r="69" spans="1:10" s="83" customFormat="1" ht="17.100000000000001" customHeight="1" x14ac:dyDescent="0.3">
      <c r="A69" s="97">
        <v>9</v>
      </c>
      <c r="B69" s="96" t="s">
        <v>24</v>
      </c>
      <c r="C69" s="97">
        <v>78</v>
      </c>
      <c r="D69" s="97">
        <v>20</v>
      </c>
      <c r="E69" s="98">
        <v>12339350</v>
      </c>
      <c r="F69" s="99">
        <v>2189467.4300000002</v>
      </c>
      <c r="G69" s="100">
        <f t="shared" si="6"/>
        <v>17.743782533115603</v>
      </c>
      <c r="H69" s="100">
        <f t="shared" si="7"/>
        <v>10149882.57</v>
      </c>
      <c r="I69" s="100">
        <f t="shared" si="8"/>
        <v>82.256217466884394</v>
      </c>
      <c r="J69" s="96"/>
    </row>
    <row r="70" spans="1:10" s="81" customFormat="1" ht="17.100000000000001" customHeight="1" x14ac:dyDescent="0.3">
      <c r="A70" s="102">
        <v>9.1</v>
      </c>
      <c r="B70" s="102" t="s">
        <v>85</v>
      </c>
      <c r="C70" s="103">
        <v>5</v>
      </c>
      <c r="D70" s="103">
        <v>4</v>
      </c>
      <c r="E70" s="104">
        <v>1711000</v>
      </c>
      <c r="F70" s="114">
        <v>1285406</v>
      </c>
      <c r="G70" s="105">
        <f t="shared" ref="G70:G101" si="9">F70*100/E70</f>
        <v>75.126008182349509</v>
      </c>
      <c r="H70" s="105">
        <f t="shared" ref="H70:H88" si="10">E70-F70</f>
        <v>425594</v>
      </c>
      <c r="I70" s="105">
        <f t="shared" ref="I70:I101" si="11">H70*100/E70</f>
        <v>24.873991817650495</v>
      </c>
      <c r="J70" s="102"/>
    </row>
    <row r="71" spans="1:10" s="81" customFormat="1" ht="17.100000000000001" customHeight="1" x14ac:dyDescent="0.3">
      <c r="A71" s="25">
        <v>9.1999999999999993</v>
      </c>
      <c r="B71" s="25" t="s">
        <v>88</v>
      </c>
      <c r="C71" s="106">
        <v>1</v>
      </c>
      <c r="D71" s="106">
        <v>1</v>
      </c>
      <c r="E71" s="107">
        <v>350600</v>
      </c>
      <c r="F71" s="108">
        <v>107784</v>
      </c>
      <c r="G71" s="28">
        <f t="shared" si="9"/>
        <v>30.742726754135766</v>
      </c>
      <c r="H71" s="28">
        <f t="shared" si="10"/>
        <v>242816</v>
      </c>
      <c r="I71" s="28">
        <f t="shared" si="11"/>
        <v>69.257273245864226</v>
      </c>
      <c r="J71" s="25"/>
    </row>
    <row r="72" spans="1:10" s="81" customFormat="1" ht="17.100000000000001" customHeight="1" x14ac:dyDescent="0.3">
      <c r="A72" s="25">
        <v>9.3000000000000007</v>
      </c>
      <c r="B72" s="25" t="s">
        <v>67</v>
      </c>
      <c r="C72" s="106">
        <v>7</v>
      </c>
      <c r="D72" s="106">
        <v>2</v>
      </c>
      <c r="E72" s="107">
        <v>314000</v>
      </c>
      <c r="F72" s="108">
        <v>58215</v>
      </c>
      <c r="G72" s="28">
        <f t="shared" si="9"/>
        <v>18.539808917197451</v>
      </c>
      <c r="H72" s="28">
        <f t="shared" si="10"/>
        <v>255785</v>
      </c>
      <c r="I72" s="28">
        <f t="shared" si="11"/>
        <v>81.460191082802552</v>
      </c>
      <c r="J72" s="25"/>
    </row>
    <row r="73" spans="1:10" s="81" customFormat="1" ht="17.100000000000001" customHeight="1" x14ac:dyDescent="0.3">
      <c r="A73" s="25">
        <v>9.4</v>
      </c>
      <c r="B73" s="25" t="s">
        <v>87</v>
      </c>
      <c r="C73" s="106">
        <v>1</v>
      </c>
      <c r="D73" s="106">
        <v>1</v>
      </c>
      <c r="E73" s="107">
        <v>900000</v>
      </c>
      <c r="F73" s="108">
        <v>138859</v>
      </c>
      <c r="G73" s="28">
        <f t="shared" si="9"/>
        <v>15.428777777777778</v>
      </c>
      <c r="H73" s="28">
        <f t="shared" si="10"/>
        <v>761141</v>
      </c>
      <c r="I73" s="28">
        <f t="shared" si="11"/>
        <v>84.571222222222218</v>
      </c>
      <c r="J73" s="25"/>
    </row>
    <row r="74" spans="1:10" s="81" customFormat="1" ht="17.100000000000001" customHeight="1" x14ac:dyDescent="0.3">
      <c r="A74" s="25">
        <v>9.5</v>
      </c>
      <c r="B74" s="25" t="s">
        <v>35</v>
      </c>
      <c r="C74" s="106">
        <v>42</v>
      </c>
      <c r="D74" s="106">
        <v>4</v>
      </c>
      <c r="E74" s="107">
        <v>3806950</v>
      </c>
      <c r="F74" s="108">
        <v>426256.43</v>
      </c>
      <c r="G74" s="28">
        <f t="shared" si="9"/>
        <v>11.196796122880521</v>
      </c>
      <c r="H74" s="28">
        <f t="shared" si="10"/>
        <v>3380693.57</v>
      </c>
      <c r="I74" s="28">
        <f t="shared" si="11"/>
        <v>88.803203877119472</v>
      </c>
      <c r="J74" s="25"/>
    </row>
    <row r="75" spans="1:10" s="81" customFormat="1" ht="17.100000000000001" customHeight="1" x14ac:dyDescent="0.3">
      <c r="A75" s="25">
        <v>9.6</v>
      </c>
      <c r="B75" s="25" t="s">
        <v>90</v>
      </c>
      <c r="C75" s="106">
        <v>4</v>
      </c>
      <c r="D75" s="106">
        <v>1</v>
      </c>
      <c r="E75" s="107">
        <v>286000</v>
      </c>
      <c r="F75" s="108">
        <v>27000</v>
      </c>
      <c r="G75" s="28">
        <f t="shared" si="9"/>
        <v>9.44055944055944</v>
      </c>
      <c r="H75" s="28">
        <f t="shared" si="10"/>
        <v>259000</v>
      </c>
      <c r="I75" s="28">
        <f t="shared" si="11"/>
        <v>90.55944055944056</v>
      </c>
      <c r="J75" s="25"/>
    </row>
    <row r="76" spans="1:10" s="81" customFormat="1" ht="17.100000000000001" customHeight="1" x14ac:dyDescent="0.3">
      <c r="A76" s="25">
        <v>9.6999999999999993</v>
      </c>
      <c r="B76" s="25" t="s">
        <v>89</v>
      </c>
      <c r="C76" s="106">
        <v>7</v>
      </c>
      <c r="D76" s="106">
        <v>3</v>
      </c>
      <c r="E76" s="107">
        <v>974700</v>
      </c>
      <c r="F76" s="108">
        <v>44194</v>
      </c>
      <c r="G76" s="28">
        <f t="shared" si="9"/>
        <v>4.53411306042885</v>
      </c>
      <c r="H76" s="28">
        <f t="shared" si="10"/>
        <v>930506</v>
      </c>
      <c r="I76" s="28">
        <f t="shared" si="11"/>
        <v>95.465886939571149</v>
      </c>
      <c r="J76" s="25"/>
    </row>
    <row r="77" spans="1:10" s="83" customFormat="1" ht="17.100000000000001" customHeight="1" x14ac:dyDescent="0.3">
      <c r="A77" s="25">
        <v>9.8000000000000007</v>
      </c>
      <c r="B77" s="25" t="s">
        <v>86</v>
      </c>
      <c r="C77" s="106">
        <v>5</v>
      </c>
      <c r="D77" s="106">
        <v>3</v>
      </c>
      <c r="E77" s="107">
        <v>2975500</v>
      </c>
      <c r="F77" s="108">
        <v>98753</v>
      </c>
      <c r="G77" s="28">
        <f t="shared" si="9"/>
        <v>3.3188707780205009</v>
      </c>
      <c r="H77" s="28">
        <f t="shared" si="10"/>
        <v>2876747</v>
      </c>
      <c r="I77" s="28">
        <f t="shared" si="11"/>
        <v>96.681129221979504</v>
      </c>
      <c r="J77" s="25"/>
    </row>
    <row r="78" spans="1:10" s="81" customFormat="1" ht="17.100000000000001" customHeight="1" x14ac:dyDescent="0.3">
      <c r="A78" s="25">
        <v>9.9</v>
      </c>
      <c r="B78" s="25" t="s">
        <v>49</v>
      </c>
      <c r="C78" s="106">
        <v>3</v>
      </c>
      <c r="D78" s="106">
        <v>1</v>
      </c>
      <c r="E78" s="107">
        <v>750000</v>
      </c>
      <c r="F78" s="108">
        <v>3000</v>
      </c>
      <c r="G78" s="28">
        <f t="shared" si="9"/>
        <v>0.4</v>
      </c>
      <c r="H78" s="28">
        <f t="shared" si="10"/>
        <v>747000</v>
      </c>
      <c r="I78" s="28">
        <f t="shared" si="11"/>
        <v>99.6</v>
      </c>
      <c r="J78" s="25"/>
    </row>
    <row r="79" spans="1:10" s="81" customFormat="1" ht="17.100000000000001" customHeight="1" x14ac:dyDescent="0.3">
      <c r="A79" s="117">
        <v>9.1</v>
      </c>
      <c r="B79" s="25" t="s">
        <v>91</v>
      </c>
      <c r="C79" s="106">
        <v>2</v>
      </c>
      <c r="D79" s="106">
        <v>0</v>
      </c>
      <c r="E79" s="107">
        <v>265200</v>
      </c>
      <c r="F79" s="115">
        <v>0</v>
      </c>
      <c r="G79" s="28">
        <f t="shared" si="9"/>
        <v>0</v>
      </c>
      <c r="H79" s="28">
        <f t="shared" si="10"/>
        <v>265200</v>
      </c>
      <c r="I79" s="28">
        <f t="shared" si="11"/>
        <v>100</v>
      </c>
      <c r="J79" s="25"/>
    </row>
    <row r="80" spans="1:10" s="81" customFormat="1" ht="17.100000000000001" customHeight="1" x14ac:dyDescent="0.3">
      <c r="A80" s="109">
        <v>9.11</v>
      </c>
      <c r="B80" s="109" t="s">
        <v>132</v>
      </c>
      <c r="C80" s="110">
        <v>1</v>
      </c>
      <c r="D80" s="110">
        <v>0</v>
      </c>
      <c r="E80" s="111">
        <v>5400</v>
      </c>
      <c r="F80" s="116">
        <v>0</v>
      </c>
      <c r="G80" s="113">
        <f t="shared" si="9"/>
        <v>0</v>
      </c>
      <c r="H80" s="113">
        <f t="shared" si="10"/>
        <v>5400</v>
      </c>
      <c r="I80" s="113">
        <f t="shared" si="11"/>
        <v>100</v>
      </c>
      <c r="J80" s="109"/>
    </row>
    <row r="81" spans="1:10" s="83" customFormat="1" ht="17.100000000000001" customHeight="1" x14ac:dyDescent="0.3">
      <c r="A81" s="97">
        <v>10</v>
      </c>
      <c r="B81" s="96" t="s">
        <v>25</v>
      </c>
      <c r="C81" s="97">
        <v>25</v>
      </c>
      <c r="D81" s="97">
        <v>7</v>
      </c>
      <c r="E81" s="98">
        <v>3585000</v>
      </c>
      <c r="F81" s="99">
        <v>376612</v>
      </c>
      <c r="G81" s="100">
        <f t="shared" si="9"/>
        <v>10.505216178521618</v>
      </c>
      <c r="H81" s="100">
        <f t="shared" si="10"/>
        <v>3208388</v>
      </c>
      <c r="I81" s="100">
        <f t="shared" si="11"/>
        <v>89.494783821478379</v>
      </c>
      <c r="J81" s="96"/>
    </row>
    <row r="82" spans="1:10" s="81" customFormat="1" ht="17.100000000000001" customHeight="1" x14ac:dyDescent="0.3">
      <c r="A82" s="102">
        <v>10.1</v>
      </c>
      <c r="B82" s="102" t="s">
        <v>66</v>
      </c>
      <c r="C82" s="103">
        <v>1</v>
      </c>
      <c r="D82" s="103">
        <v>1</v>
      </c>
      <c r="E82" s="104">
        <v>130000</v>
      </c>
      <c r="F82" s="114">
        <v>130000</v>
      </c>
      <c r="G82" s="105">
        <f t="shared" si="9"/>
        <v>100</v>
      </c>
      <c r="H82" s="105">
        <f t="shared" si="10"/>
        <v>0</v>
      </c>
      <c r="I82" s="105">
        <f t="shared" si="11"/>
        <v>0</v>
      </c>
      <c r="J82" s="102"/>
    </row>
    <row r="83" spans="1:10" s="81" customFormat="1" ht="17.100000000000001" customHeight="1" x14ac:dyDescent="0.3">
      <c r="A83" s="25">
        <v>10.199999999999999</v>
      </c>
      <c r="B83" s="25" t="s">
        <v>134</v>
      </c>
      <c r="C83" s="106">
        <v>8</v>
      </c>
      <c r="D83" s="106">
        <v>3</v>
      </c>
      <c r="E83" s="107">
        <v>370000</v>
      </c>
      <c r="F83" s="108">
        <v>140000</v>
      </c>
      <c r="G83" s="28">
        <f t="shared" si="9"/>
        <v>37.837837837837839</v>
      </c>
      <c r="H83" s="28">
        <f t="shared" si="10"/>
        <v>230000</v>
      </c>
      <c r="I83" s="28">
        <f t="shared" si="11"/>
        <v>62.162162162162161</v>
      </c>
      <c r="J83" s="25"/>
    </row>
    <row r="84" spans="1:10" s="81" customFormat="1" ht="17.100000000000001" customHeight="1" x14ac:dyDescent="0.3">
      <c r="A84" s="25">
        <v>10.3</v>
      </c>
      <c r="B84" s="25" t="s">
        <v>133</v>
      </c>
      <c r="C84" s="106">
        <v>3</v>
      </c>
      <c r="D84" s="106">
        <v>1</v>
      </c>
      <c r="E84" s="107">
        <v>228500</v>
      </c>
      <c r="F84" s="108">
        <v>50000</v>
      </c>
      <c r="G84" s="28">
        <f t="shared" si="9"/>
        <v>21.881838074398249</v>
      </c>
      <c r="H84" s="28">
        <f t="shared" si="10"/>
        <v>178500</v>
      </c>
      <c r="I84" s="28">
        <f t="shared" si="11"/>
        <v>78.118161925601754</v>
      </c>
      <c r="J84" s="25"/>
    </row>
    <row r="85" spans="1:10" s="83" customFormat="1" ht="17.100000000000001" customHeight="1" x14ac:dyDescent="0.3">
      <c r="A85" s="25">
        <v>10.4</v>
      </c>
      <c r="B85" s="25" t="s">
        <v>110</v>
      </c>
      <c r="C85" s="106">
        <v>1</v>
      </c>
      <c r="D85" s="106">
        <v>1</v>
      </c>
      <c r="E85" s="107">
        <v>135000</v>
      </c>
      <c r="F85" s="108">
        <v>26000</v>
      </c>
      <c r="G85" s="28">
        <f t="shared" si="9"/>
        <v>19.25925925925926</v>
      </c>
      <c r="H85" s="28">
        <f t="shared" si="10"/>
        <v>109000</v>
      </c>
      <c r="I85" s="28">
        <f t="shared" si="11"/>
        <v>80.740740740740748</v>
      </c>
      <c r="J85" s="25"/>
    </row>
    <row r="86" spans="1:10" s="81" customFormat="1" ht="17.100000000000001" customHeight="1" x14ac:dyDescent="0.3">
      <c r="A86" s="25">
        <v>10.5</v>
      </c>
      <c r="B86" s="25" t="s">
        <v>65</v>
      </c>
      <c r="C86" s="106">
        <v>8</v>
      </c>
      <c r="D86" s="106">
        <v>1</v>
      </c>
      <c r="E86" s="107">
        <v>636500</v>
      </c>
      <c r="F86" s="108">
        <v>30612</v>
      </c>
      <c r="G86" s="28">
        <f t="shared" si="9"/>
        <v>4.8094265514532601</v>
      </c>
      <c r="H86" s="28">
        <f t="shared" si="10"/>
        <v>605888</v>
      </c>
      <c r="I86" s="28">
        <f t="shared" si="11"/>
        <v>95.190573448546743</v>
      </c>
      <c r="J86" s="25"/>
    </row>
    <row r="87" spans="1:10" s="81" customFormat="1" ht="17.100000000000001" customHeight="1" x14ac:dyDescent="0.3">
      <c r="A87" s="25">
        <v>10.6</v>
      </c>
      <c r="B87" s="25" t="s">
        <v>35</v>
      </c>
      <c r="C87" s="106">
        <v>3</v>
      </c>
      <c r="D87" s="106">
        <v>0</v>
      </c>
      <c r="E87" s="107">
        <v>85000</v>
      </c>
      <c r="F87" s="115">
        <v>0</v>
      </c>
      <c r="G87" s="28">
        <f t="shared" si="9"/>
        <v>0</v>
      </c>
      <c r="H87" s="28">
        <f t="shared" si="10"/>
        <v>85000</v>
      </c>
      <c r="I87" s="28">
        <f t="shared" si="11"/>
        <v>100</v>
      </c>
      <c r="J87" s="25"/>
    </row>
    <row r="88" spans="1:10" s="81" customFormat="1" ht="17.100000000000001" customHeight="1" x14ac:dyDescent="0.3">
      <c r="A88" s="109">
        <v>10.7</v>
      </c>
      <c r="B88" s="109" t="s">
        <v>135</v>
      </c>
      <c r="C88" s="110">
        <v>1</v>
      </c>
      <c r="D88" s="110">
        <v>0</v>
      </c>
      <c r="E88" s="111">
        <v>2000000</v>
      </c>
      <c r="F88" s="116">
        <v>0</v>
      </c>
      <c r="G88" s="113">
        <f t="shared" si="9"/>
        <v>0</v>
      </c>
      <c r="H88" s="113">
        <f t="shared" si="10"/>
        <v>2000000</v>
      </c>
      <c r="I88" s="113">
        <f t="shared" si="11"/>
        <v>100</v>
      </c>
      <c r="J88" s="109"/>
    </row>
    <row r="89" spans="1:10" s="83" customFormat="1" ht="17.100000000000001" customHeight="1" x14ac:dyDescent="0.3">
      <c r="A89" s="97">
        <v>11</v>
      </c>
      <c r="B89" s="96" t="s">
        <v>16</v>
      </c>
      <c r="C89" s="97">
        <v>13</v>
      </c>
      <c r="D89" s="97">
        <v>4</v>
      </c>
      <c r="E89" s="98">
        <v>1250000</v>
      </c>
      <c r="F89" s="99">
        <v>85580</v>
      </c>
      <c r="G89" s="100">
        <f t="shared" si="3"/>
        <v>6.8464</v>
      </c>
      <c r="H89" s="100">
        <f t="shared" si="4"/>
        <v>1164420</v>
      </c>
      <c r="I89" s="100">
        <f t="shared" si="5"/>
        <v>93.153599999999997</v>
      </c>
      <c r="J89" s="96"/>
    </row>
    <row r="90" spans="1:10" s="81" customFormat="1" ht="17.100000000000001" customHeight="1" x14ac:dyDescent="0.3">
      <c r="A90" s="102">
        <v>11.1</v>
      </c>
      <c r="B90" s="102" t="s">
        <v>78</v>
      </c>
      <c r="C90" s="103">
        <v>2</v>
      </c>
      <c r="D90" s="103">
        <v>1</v>
      </c>
      <c r="E90" s="104">
        <v>100900</v>
      </c>
      <c r="F90" s="114">
        <v>46050</v>
      </c>
      <c r="G90" s="105">
        <f>F90*100/E90</f>
        <v>45.639246778989097</v>
      </c>
      <c r="H90" s="105">
        <f>E90-F90</f>
        <v>54850</v>
      </c>
      <c r="I90" s="105">
        <f>H90*100/E90</f>
        <v>54.360753221010903</v>
      </c>
      <c r="J90" s="102"/>
    </row>
    <row r="91" spans="1:10" s="81" customFormat="1" ht="17.100000000000001" customHeight="1" x14ac:dyDescent="0.3">
      <c r="A91" s="25">
        <v>11.2</v>
      </c>
      <c r="B91" s="25" t="s">
        <v>77</v>
      </c>
      <c r="C91" s="106">
        <v>7</v>
      </c>
      <c r="D91" s="106">
        <v>1</v>
      </c>
      <c r="E91" s="107">
        <v>681960</v>
      </c>
      <c r="F91" s="108">
        <v>23700</v>
      </c>
      <c r="G91" s="28">
        <f>F91*100/E91</f>
        <v>3.4752771423543902</v>
      </c>
      <c r="H91" s="28">
        <f>E91-F91</f>
        <v>658260</v>
      </c>
      <c r="I91" s="28">
        <f>H91*100/E91</f>
        <v>96.524722857645614</v>
      </c>
      <c r="J91" s="25"/>
    </row>
    <row r="92" spans="1:10" s="81" customFormat="1" ht="17.100000000000001" customHeight="1" x14ac:dyDescent="0.3">
      <c r="A92" s="109">
        <v>11.3</v>
      </c>
      <c r="B92" s="109" t="s">
        <v>35</v>
      </c>
      <c r="C92" s="110">
        <v>4</v>
      </c>
      <c r="D92" s="110">
        <v>2</v>
      </c>
      <c r="E92" s="111">
        <v>467140</v>
      </c>
      <c r="F92" s="112">
        <v>15830</v>
      </c>
      <c r="G92" s="113">
        <f>F92*100/E92</f>
        <v>3.388705741319519</v>
      </c>
      <c r="H92" s="113">
        <f>E92-F92</f>
        <v>451310</v>
      </c>
      <c r="I92" s="113">
        <f>H92*100/E92</f>
        <v>96.611294258680488</v>
      </c>
      <c r="J92" s="109"/>
    </row>
    <row r="93" spans="1:10" s="83" customFormat="1" ht="17.100000000000001" customHeight="1" x14ac:dyDescent="0.3">
      <c r="A93" s="97">
        <v>12</v>
      </c>
      <c r="B93" s="96" t="s">
        <v>28</v>
      </c>
      <c r="C93" s="97">
        <v>10</v>
      </c>
      <c r="D93" s="97">
        <v>2</v>
      </c>
      <c r="E93" s="98">
        <v>2429900</v>
      </c>
      <c r="F93" s="99">
        <v>157297</v>
      </c>
      <c r="G93" s="100">
        <f t="shared" ref="G93" si="12">F93*100/E93</f>
        <v>6.473393966829911</v>
      </c>
      <c r="H93" s="100">
        <f t="shared" ref="H93" si="13">E93-F93</f>
        <v>2272603</v>
      </c>
      <c r="I93" s="100">
        <f t="shared" ref="I93" si="14">H93*100/E93</f>
        <v>93.526606033170083</v>
      </c>
      <c r="J93" s="96"/>
    </row>
    <row r="94" spans="1:10" s="83" customFormat="1" ht="17.100000000000001" customHeight="1" x14ac:dyDescent="0.3">
      <c r="A94" s="102">
        <v>12.1</v>
      </c>
      <c r="B94" s="102" t="s">
        <v>35</v>
      </c>
      <c r="C94" s="103">
        <v>3</v>
      </c>
      <c r="D94" s="103">
        <v>1</v>
      </c>
      <c r="E94" s="104">
        <v>515000</v>
      </c>
      <c r="F94" s="114">
        <v>41000</v>
      </c>
      <c r="G94" s="105">
        <f>F94*100/E94</f>
        <v>7.9611650485436893</v>
      </c>
      <c r="H94" s="105">
        <f>E94-F94</f>
        <v>474000</v>
      </c>
      <c r="I94" s="105">
        <f>H94*100/E94</f>
        <v>92.038834951456309</v>
      </c>
      <c r="J94" s="102"/>
    </row>
    <row r="95" spans="1:10" s="81" customFormat="1" ht="17.100000000000001" customHeight="1" x14ac:dyDescent="0.3">
      <c r="A95" s="109">
        <v>12.2</v>
      </c>
      <c r="B95" s="109" t="s">
        <v>49</v>
      </c>
      <c r="C95" s="110">
        <v>7</v>
      </c>
      <c r="D95" s="110">
        <v>1</v>
      </c>
      <c r="E95" s="111">
        <v>1914900</v>
      </c>
      <c r="F95" s="112">
        <v>116297</v>
      </c>
      <c r="G95" s="113">
        <f>F95*100/E95</f>
        <v>6.0732675335526656</v>
      </c>
      <c r="H95" s="113">
        <f>E95-F95</f>
        <v>1798603</v>
      </c>
      <c r="I95" s="113">
        <f>H95*100/E95</f>
        <v>93.926732466447334</v>
      </c>
      <c r="J95" s="109"/>
    </row>
    <row r="96" spans="1:10" s="83" customFormat="1" ht="17.100000000000001" customHeight="1" x14ac:dyDescent="0.3">
      <c r="A96" s="97">
        <v>13</v>
      </c>
      <c r="B96" s="96" t="s">
        <v>20</v>
      </c>
      <c r="C96" s="97">
        <v>39</v>
      </c>
      <c r="D96" s="97">
        <v>11</v>
      </c>
      <c r="E96" s="98">
        <v>17240000</v>
      </c>
      <c r="F96" s="99">
        <v>597415.4</v>
      </c>
      <c r="G96" s="100">
        <f t="shared" si="3"/>
        <v>3.4652865429234341</v>
      </c>
      <c r="H96" s="100">
        <f t="shared" si="4"/>
        <v>16642584.6</v>
      </c>
      <c r="I96" s="100">
        <f t="shared" si="5"/>
        <v>96.534713457076563</v>
      </c>
      <c r="J96" s="96"/>
    </row>
    <row r="97" spans="1:10" s="83" customFormat="1" ht="17.100000000000001" customHeight="1" x14ac:dyDescent="0.3">
      <c r="A97" s="102">
        <v>13.1</v>
      </c>
      <c r="B97" s="102" t="s">
        <v>62</v>
      </c>
      <c r="C97" s="103">
        <v>3</v>
      </c>
      <c r="D97" s="103">
        <v>3</v>
      </c>
      <c r="E97" s="104">
        <v>423535</v>
      </c>
      <c r="F97" s="114">
        <v>248108</v>
      </c>
      <c r="G97" s="105">
        <f t="shared" ref="G97:G102" si="15">F97*100/E97</f>
        <v>58.580282621270968</v>
      </c>
      <c r="H97" s="105">
        <f t="shared" ref="H97:H102" si="16">E97-F97</f>
        <v>175427</v>
      </c>
      <c r="I97" s="105">
        <f t="shared" ref="I97:I102" si="17">H97*100/E97</f>
        <v>41.419717378729032</v>
      </c>
      <c r="J97" s="102"/>
    </row>
    <row r="98" spans="1:10" s="81" customFormat="1" ht="17.100000000000001" customHeight="1" x14ac:dyDescent="0.3">
      <c r="A98" s="25">
        <v>13.2</v>
      </c>
      <c r="B98" s="25" t="s">
        <v>61</v>
      </c>
      <c r="C98" s="106">
        <v>2</v>
      </c>
      <c r="D98" s="106">
        <v>1</v>
      </c>
      <c r="E98" s="107">
        <v>446894</v>
      </c>
      <c r="F98" s="108">
        <v>161052.4</v>
      </c>
      <c r="G98" s="28">
        <f t="shared" si="15"/>
        <v>36.038165650019913</v>
      </c>
      <c r="H98" s="28">
        <f t="shared" si="16"/>
        <v>285841.59999999998</v>
      </c>
      <c r="I98" s="28">
        <f t="shared" si="17"/>
        <v>63.961834349980073</v>
      </c>
      <c r="J98" s="25"/>
    </row>
    <row r="99" spans="1:10" s="81" customFormat="1" ht="17.100000000000001" customHeight="1" x14ac:dyDescent="0.3">
      <c r="A99" s="25">
        <v>13.3</v>
      </c>
      <c r="B99" s="25" t="s">
        <v>64</v>
      </c>
      <c r="C99" s="106">
        <v>1</v>
      </c>
      <c r="D99" s="106">
        <v>1</v>
      </c>
      <c r="E99" s="107">
        <v>56105</v>
      </c>
      <c r="F99" s="108">
        <v>4475</v>
      </c>
      <c r="G99" s="28">
        <f t="shared" si="15"/>
        <v>7.9761162106764107</v>
      </c>
      <c r="H99" s="28">
        <f t="shared" si="16"/>
        <v>51630</v>
      </c>
      <c r="I99" s="28">
        <f t="shared" si="17"/>
        <v>92.023883789323591</v>
      </c>
      <c r="J99" s="25"/>
    </row>
    <row r="100" spans="1:10" s="83" customFormat="1" ht="17.100000000000001" customHeight="1" x14ac:dyDescent="0.3">
      <c r="A100" s="25">
        <v>13.4</v>
      </c>
      <c r="B100" s="25" t="s">
        <v>130</v>
      </c>
      <c r="C100" s="106">
        <v>1</v>
      </c>
      <c r="D100" s="106">
        <v>1</v>
      </c>
      <c r="E100" s="107">
        <v>100835</v>
      </c>
      <c r="F100" s="108">
        <v>2880</v>
      </c>
      <c r="G100" s="28">
        <f t="shared" si="15"/>
        <v>2.8561511379977191</v>
      </c>
      <c r="H100" s="28">
        <f t="shared" si="16"/>
        <v>97955</v>
      </c>
      <c r="I100" s="28">
        <f t="shared" si="17"/>
        <v>97.143848862002287</v>
      </c>
      <c r="J100" s="25"/>
    </row>
    <row r="101" spans="1:10" s="81" customFormat="1" ht="17.100000000000001" customHeight="1" x14ac:dyDescent="0.3">
      <c r="A101" s="25">
        <v>13.5</v>
      </c>
      <c r="B101" s="25" t="s">
        <v>35</v>
      </c>
      <c r="C101" s="106">
        <v>29</v>
      </c>
      <c r="D101" s="106">
        <v>4</v>
      </c>
      <c r="E101" s="107">
        <v>15798357</v>
      </c>
      <c r="F101" s="108">
        <v>179340</v>
      </c>
      <c r="G101" s="28">
        <f t="shared" si="15"/>
        <v>1.1351813356287619</v>
      </c>
      <c r="H101" s="28">
        <f t="shared" si="16"/>
        <v>15619017</v>
      </c>
      <c r="I101" s="28">
        <f t="shared" si="17"/>
        <v>98.864818664371242</v>
      </c>
      <c r="J101" s="25"/>
    </row>
    <row r="102" spans="1:10" s="81" customFormat="1" ht="17.100000000000001" customHeight="1" x14ac:dyDescent="0.3">
      <c r="A102" s="109">
        <v>13.6</v>
      </c>
      <c r="B102" s="109" t="s">
        <v>63</v>
      </c>
      <c r="C102" s="110">
        <v>3</v>
      </c>
      <c r="D102" s="110">
        <v>1</v>
      </c>
      <c r="E102" s="111">
        <v>414274</v>
      </c>
      <c r="F102" s="112">
        <v>1560</v>
      </c>
      <c r="G102" s="113">
        <f t="shared" si="15"/>
        <v>0.3765623717636154</v>
      </c>
      <c r="H102" s="113">
        <f t="shared" si="16"/>
        <v>412714</v>
      </c>
      <c r="I102" s="113">
        <f t="shared" si="17"/>
        <v>99.623437628236388</v>
      </c>
      <c r="J102" s="109"/>
    </row>
    <row r="103" spans="1:10" s="83" customFormat="1" ht="17.100000000000001" customHeight="1" x14ac:dyDescent="0.3">
      <c r="A103" s="97">
        <v>14</v>
      </c>
      <c r="B103" s="96" t="s">
        <v>21</v>
      </c>
      <c r="C103" s="97">
        <v>1</v>
      </c>
      <c r="D103" s="97">
        <v>0</v>
      </c>
      <c r="E103" s="98">
        <v>35000</v>
      </c>
      <c r="F103" s="101">
        <v>0</v>
      </c>
      <c r="G103" s="100">
        <f t="shared" si="3"/>
        <v>0</v>
      </c>
      <c r="H103" s="100">
        <f t="shared" si="4"/>
        <v>35000</v>
      </c>
      <c r="I103" s="100">
        <f t="shared" si="5"/>
        <v>100</v>
      </c>
      <c r="J103" s="96"/>
    </row>
    <row r="104" spans="1:10" s="81" customFormat="1" ht="17.100000000000001" customHeight="1" x14ac:dyDescent="0.3">
      <c r="A104" s="4">
        <v>14.1</v>
      </c>
      <c r="B104" s="4" t="s">
        <v>35</v>
      </c>
      <c r="C104" s="57">
        <v>1</v>
      </c>
      <c r="D104" s="57">
        <v>0</v>
      </c>
      <c r="E104" s="85">
        <v>35000</v>
      </c>
      <c r="F104" s="86">
        <v>0</v>
      </c>
      <c r="G104" s="10">
        <f t="shared" si="3"/>
        <v>0</v>
      </c>
      <c r="H104" s="10">
        <f t="shared" si="4"/>
        <v>35000</v>
      </c>
      <c r="I104" s="10">
        <f t="shared" si="5"/>
        <v>100</v>
      </c>
      <c r="J104" s="4"/>
    </row>
    <row r="105" spans="1:10" s="52" customFormat="1" ht="17.100000000000001" customHeight="1" x14ac:dyDescent="0.3">
      <c r="A105" s="128" t="s">
        <v>29</v>
      </c>
      <c r="B105" s="129"/>
      <c r="C105" s="66">
        <f>SUM(C103,C96,C93,C89,C81,C69,C55,C52,C49,C37,C24,C16,C12,C7)</f>
        <v>433</v>
      </c>
      <c r="D105" s="66">
        <f t="shared" ref="D105:F105" si="18">SUM(D103,D96,D93,D89,D81,D69,D55,D52,D49,D37,D24,D16,D12,D7)</f>
        <v>111</v>
      </c>
      <c r="E105" s="67">
        <f t="shared" si="18"/>
        <v>563659700</v>
      </c>
      <c r="F105" s="67">
        <f t="shared" si="18"/>
        <v>180552155.00999999</v>
      </c>
      <c r="G105" s="67">
        <f t="shared" ref="G105" si="19">F105*100/E105</f>
        <v>32.032120623489668</v>
      </c>
      <c r="H105" s="67">
        <f t="shared" ref="H105" si="20">E105-F105</f>
        <v>383107544.99000001</v>
      </c>
      <c r="I105" s="67">
        <f t="shared" ref="I105" si="21">H105*100/E105</f>
        <v>67.967879376510325</v>
      </c>
      <c r="J105" s="68"/>
    </row>
    <row r="106" spans="1:10" ht="17.100000000000001" customHeight="1" x14ac:dyDescent="0.3">
      <c r="A106" s="130" t="s">
        <v>30</v>
      </c>
      <c r="B106" s="130"/>
      <c r="C106" s="130"/>
      <c r="D106" s="130"/>
      <c r="E106" s="130"/>
      <c r="F106" s="130"/>
      <c r="G106" s="130"/>
      <c r="H106" s="130"/>
      <c r="I106" s="130"/>
      <c r="J106" s="130"/>
    </row>
    <row r="107" spans="1:10" x14ac:dyDescent="0.3">
      <c r="B107" s="80"/>
      <c r="F107" s="55"/>
      <c r="J107" s="80"/>
    </row>
    <row r="108" spans="1:10" x14ac:dyDescent="0.3">
      <c r="B108" s="80"/>
      <c r="E108" s="17">
        <v>563659700</v>
      </c>
      <c r="J108" s="80"/>
    </row>
    <row r="109" spans="1:10" x14ac:dyDescent="0.3">
      <c r="E109" s="17">
        <f>E105-E108</f>
        <v>0</v>
      </c>
    </row>
  </sheetData>
  <sortState ref="A97:J102">
    <sortCondition descending="1" ref="G97:G102"/>
  </sortState>
  <mergeCells count="10">
    <mergeCell ref="A106:J106"/>
    <mergeCell ref="A1:J1"/>
    <mergeCell ref="A2:J2"/>
    <mergeCell ref="A3:J3"/>
    <mergeCell ref="A4:A6"/>
    <mergeCell ref="B4:B6"/>
    <mergeCell ref="C4:C6"/>
    <mergeCell ref="H4:H6"/>
    <mergeCell ref="J4:J6"/>
    <mergeCell ref="A105:B105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6" orientation="landscape" horizontalDpi="300" verticalDpi="300" r:id="rId1"/>
  <rowBreaks count="1" manualBreakCount="1">
    <brk id="8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48"/>
  <sheetViews>
    <sheetView showGridLines="0" view="pageBreakPreview" zoomScaleNormal="85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0" sqref="B70"/>
    </sheetView>
  </sheetViews>
  <sheetFormatPr defaultRowHeight="18.75" x14ac:dyDescent="0.3"/>
  <cols>
    <col min="1" max="1" width="7.5" style="87" customWidth="1"/>
    <col min="2" max="2" width="43.5" style="87" customWidth="1"/>
    <col min="3" max="3" width="7.5" style="17" customWidth="1"/>
    <col min="4" max="4" width="12.75" style="17" customWidth="1"/>
    <col min="5" max="5" width="13" style="17" bestFit="1" customWidth="1"/>
    <col min="6" max="6" width="14" style="11" customWidth="1"/>
    <col min="7" max="7" width="11.625" style="11" customWidth="1"/>
    <col min="8" max="8" width="16.875" style="11" customWidth="1"/>
    <col min="9" max="9" width="10.125" style="11" bestFit="1" customWidth="1"/>
    <col min="10" max="10" width="16.25" style="87" customWidth="1"/>
    <col min="11" max="11" width="11.125" style="87" bestFit="1" customWidth="1"/>
    <col min="12" max="12" width="9.625" style="87" bestFit="1" customWidth="1"/>
    <col min="13" max="13" width="10.875" style="87" bestFit="1" customWidth="1"/>
    <col min="14" max="16384" width="9" style="87"/>
  </cols>
  <sheetData>
    <row r="1" spans="1:13" ht="17.100000000000001" customHeight="1" x14ac:dyDescent="0.3">
      <c r="A1" s="131" t="s">
        <v>146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3" ht="17.100000000000001" customHeight="1" x14ac:dyDescent="0.3">
      <c r="A2" s="131" t="s">
        <v>149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3" ht="17.100000000000001" customHeight="1" x14ac:dyDescent="0.3">
      <c r="A3" s="131" t="s">
        <v>1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3" ht="17.100000000000001" customHeight="1" x14ac:dyDescent="0.3">
      <c r="A4" s="133" t="s">
        <v>2</v>
      </c>
      <c r="B4" s="133" t="s">
        <v>3</v>
      </c>
      <c r="C4" s="136" t="s">
        <v>33</v>
      </c>
      <c r="D4" s="88" t="s">
        <v>4</v>
      </c>
      <c r="E4" s="88" t="s">
        <v>7</v>
      </c>
      <c r="F4" s="91" t="s">
        <v>9</v>
      </c>
      <c r="G4" s="91" t="s">
        <v>11</v>
      </c>
      <c r="H4" s="139" t="s">
        <v>31</v>
      </c>
      <c r="I4" s="91" t="s">
        <v>11</v>
      </c>
      <c r="J4" s="133" t="s">
        <v>14</v>
      </c>
    </row>
    <row r="5" spans="1:13" ht="17.100000000000001" customHeight="1" x14ac:dyDescent="0.3">
      <c r="A5" s="134"/>
      <c r="B5" s="134"/>
      <c r="C5" s="137"/>
      <c r="D5" s="89" t="s">
        <v>5</v>
      </c>
      <c r="E5" s="89" t="s">
        <v>8</v>
      </c>
      <c r="F5" s="92" t="s">
        <v>10</v>
      </c>
      <c r="G5" s="92" t="s">
        <v>12</v>
      </c>
      <c r="H5" s="140"/>
      <c r="I5" s="92" t="s">
        <v>32</v>
      </c>
      <c r="J5" s="134"/>
    </row>
    <row r="6" spans="1:13" ht="17.100000000000001" customHeight="1" x14ac:dyDescent="0.3">
      <c r="A6" s="135"/>
      <c r="B6" s="135"/>
      <c r="C6" s="138"/>
      <c r="D6" s="90" t="s">
        <v>6</v>
      </c>
      <c r="E6" s="90"/>
      <c r="F6" s="93"/>
      <c r="G6" s="93"/>
      <c r="H6" s="141"/>
      <c r="I6" s="93"/>
      <c r="J6" s="135"/>
    </row>
    <row r="7" spans="1:13" s="52" customFormat="1" ht="17.100000000000001" customHeight="1" x14ac:dyDescent="0.3">
      <c r="A7" s="39">
        <v>1</v>
      </c>
      <c r="B7" s="40" t="s">
        <v>19</v>
      </c>
      <c r="C7" s="39">
        <v>14</v>
      </c>
      <c r="D7" s="39">
        <v>11</v>
      </c>
      <c r="E7" s="119">
        <v>2889671</v>
      </c>
      <c r="F7" s="120">
        <f>SUM(F8:F17)</f>
        <v>865545.32000000007</v>
      </c>
      <c r="G7" s="43">
        <f t="shared" ref="G7:G28" si="0">F7*100/E7</f>
        <v>29.953074934828219</v>
      </c>
      <c r="H7" s="43">
        <f t="shared" ref="H7:H28" si="1">E7-F7</f>
        <v>2024125.68</v>
      </c>
      <c r="I7" s="43">
        <f t="shared" ref="I7:I28" si="2">H7*100/E7</f>
        <v>70.046925065171777</v>
      </c>
      <c r="J7" s="40"/>
    </row>
    <row r="8" spans="1:13" ht="17.100000000000001" hidden="1" customHeight="1" x14ac:dyDescent="0.3">
      <c r="A8" s="30">
        <v>1.1000000000000001</v>
      </c>
      <c r="B8" s="30" t="s">
        <v>83</v>
      </c>
      <c r="C8" s="29">
        <v>1</v>
      </c>
      <c r="D8" s="29">
        <v>1</v>
      </c>
      <c r="E8" s="121">
        <v>192777</v>
      </c>
      <c r="F8" s="122">
        <v>143806.25</v>
      </c>
      <c r="G8" s="33">
        <f t="shared" si="0"/>
        <v>74.597202985833377</v>
      </c>
      <c r="H8" s="33">
        <f t="shared" si="1"/>
        <v>48970.75</v>
      </c>
      <c r="I8" s="33">
        <f t="shared" si="2"/>
        <v>25.402797014166627</v>
      </c>
      <c r="J8" s="30"/>
      <c r="K8" s="52"/>
      <c r="L8" s="52"/>
      <c r="M8" s="52"/>
    </row>
    <row r="9" spans="1:13" ht="17.100000000000001" hidden="1" customHeight="1" x14ac:dyDescent="0.3">
      <c r="A9" s="30">
        <v>1.2</v>
      </c>
      <c r="B9" s="30" t="s">
        <v>84</v>
      </c>
      <c r="C9" s="29">
        <v>1</v>
      </c>
      <c r="D9" s="29">
        <v>1</v>
      </c>
      <c r="E9" s="121">
        <v>231244</v>
      </c>
      <c r="F9" s="122">
        <v>102714.5</v>
      </c>
      <c r="G9" s="33">
        <f t="shared" si="0"/>
        <v>44.418233554167891</v>
      </c>
      <c r="H9" s="33">
        <f t="shared" si="1"/>
        <v>128529.5</v>
      </c>
      <c r="I9" s="33">
        <f t="shared" si="2"/>
        <v>55.581766445832109</v>
      </c>
      <c r="J9" s="30"/>
      <c r="K9" s="52"/>
      <c r="L9" s="52"/>
      <c r="M9" s="52"/>
    </row>
    <row r="10" spans="1:13" ht="17.100000000000001" hidden="1" customHeight="1" x14ac:dyDescent="0.3">
      <c r="A10" s="30">
        <v>1.3</v>
      </c>
      <c r="B10" s="30" t="s">
        <v>138</v>
      </c>
      <c r="C10" s="29">
        <v>1</v>
      </c>
      <c r="D10" s="29">
        <v>1</v>
      </c>
      <c r="E10" s="121">
        <v>304495</v>
      </c>
      <c r="F10" s="122">
        <v>101687</v>
      </c>
      <c r="G10" s="33">
        <f t="shared" si="0"/>
        <v>33.395293847189606</v>
      </c>
      <c r="H10" s="33">
        <f t="shared" si="1"/>
        <v>202808</v>
      </c>
      <c r="I10" s="33">
        <f t="shared" si="2"/>
        <v>66.604706152810394</v>
      </c>
      <c r="J10" s="30"/>
    </row>
    <row r="11" spans="1:13" s="52" customFormat="1" hidden="1" x14ac:dyDescent="0.3">
      <c r="A11" s="30">
        <v>1.4</v>
      </c>
      <c r="B11" s="30" t="s">
        <v>35</v>
      </c>
      <c r="C11" s="29">
        <v>5</v>
      </c>
      <c r="D11" s="29">
        <v>3</v>
      </c>
      <c r="E11" s="121">
        <v>1276712</v>
      </c>
      <c r="F11" s="122">
        <f>364538.57+24720+1461</f>
        <v>390719.57</v>
      </c>
      <c r="G11" s="33">
        <f t="shared" si="0"/>
        <v>30.603579350707129</v>
      </c>
      <c r="H11" s="33">
        <f t="shared" si="1"/>
        <v>885992.42999999993</v>
      </c>
      <c r="I11" s="33">
        <f t="shared" si="2"/>
        <v>69.396420649292878</v>
      </c>
      <c r="J11" s="30"/>
    </row>
    <row r="12" spans="1:13" s="52" customFormat="1" hidden="1" x14ac:dyDescent="0.3">
      <c r="A12" s="30">
        <v>1.5</v>
      </c>
      <c r="B12" s="30" t="s">
        <v>113</v>
      </c>
      <c r="C12" s="29">
        <v>1</v>
      </c>
      <c r="D12" s="29">
        <v>1</v>
      </c>
      <c r="E12" s="121">
        <v>122686</v>
      </c>
      <c r="F12" s="122">
        <v>31000</v>
      </c>
      <c r="G12" s="33">
        <f t="shared" si="0"/>
        <v>25.267756712257306</v>
      </c>
      <c r="H12" s="33">
        <f t="shared" si="1"/>
        <v>91686</v>
      </c>
      <c r="I12" s="33">
        <f t="shared" si="2"/>
        <v>74.732243287742691</v>
      </c>
      <c r="J12" s="30"/>
      <c r="K12" s="87"/>
      <c r="L12" s="87"/>
      <c r="M12" s="87"/>
    </row>
    <row r="13" spans="1:13" ht="17.100000000000001" hidden="1" customHeight="1" x14ac:dyDescent="0.3">
      <c r="A13" s="30">
        <v>1.6</v>
      </c>
      <c r="B13" s="30" t="s">
        <v>139</v>
      </c>
      <c r="C13" s="29">
        <v>1</v>
      </c>
      <c r="D13" s="29">
        <v>1</v>
      </c>
      <c r="E13" s="121">
        <v>121293</v>
      </c>
      <c r="F13" s="122">
        <v>24958</v>
      </c>
      <c r="G13" s="33">
        <f t="shared" si="0"/>
        <v>20.576620250138095</v>
      </c>
      <c r="H13" s="33">
        <f t="shared" si="1"/>
        <v>96335</v>
      </c>
      <c r="I13" s="33">
        <f t="shared" si="2"/>
        <v>79.423379749861908</v>
      </c>
      <c r="J13" s="30"/>
      <c r="K13" s="52"/>
      <c r="L13" s="52"/>
      <c r="M13" s="52"/>
    </row>
    <row r="14" spans="1:13" s="52" customFormat="1" ht="17.100000000000001" hidden="1" customHeight="1" x14ac:dyDescent="0.3">
      <c r="A14" s="30">
        <v>1.7</v>
      </c>
      <c r="B14" s="30" t="s">
        <v>82</v>
      </c>
      <c r="C14" s="29">
        <v>1</v>
      </c>
      <c r="D14" s="29">
        <v>1</v>
      </c>
      <c r="E14" s="121">
        <v>183745</v>
      </c>
      <c r="F14" s="122">
        <v>35210</v>
      </c>
      <c r="G14" s="33">
        <f t="shared" si="0"/>
        <v>19.162426188467713</v>
      </c>
      <c r="H14" s="33">
        <f t="shared" si="1"/>
        <v>148535</v>
      </c>
      <c r="I14" s="33">
        <f t="shared" si="2"/>
        <v>80.83757381153228</v>
      </c>
      <c r="J14" s="30"/>
    </row>
    <row r="15" spans="1:13" s="52" customFormat="1" ht="16.5" hidden="1" customHeight="1" x14ac:dyDescent="0.3">
      <c r="A15" s="30">
        <v>1.8</v>
      </c>
      <c r="B15" s="30" t="s">
        <v>137</v>
      </c>
      <c r="C15" s="29">
        <v>1</v>
      </c>
      <c r="D15" s="29">
        <v>1</v>
      </c>
      <c r="E15" s="121">
        <v>287183</v>
      </c>
      <c r="F15" s="122">
        <v>32660</v>
      </c>
      <c r="G15" s="33">
        <f t="shared" si="0"/>
        <v>11.372539460901237</v>
      </c>
      <c r="H15" s="33">
        <f t="shared" si="1"/>
        <v>254523</v>
      </c>
      <c r="I15" s="33">
        <f t="shared" si="2"/>
        <v>88.627460539098763</v>
      </c>
      <c r="J15" s="30"/>
      <c r="K15" s="87"/>
      <c r="L15" s="87"/>
      <c r="M15" s="87"/>
    </row>
    <row r="16" spans="1:13" s="52" customFormat="1" ht="17.100000000000001" hidden="1" customHeight="1" x14ac:dyDescent="0.3">
      <c r="A16" s="30">
        <v>1.9</v>
      </c>
      <c r="B16" s="30" t="s">
        <v>81</v>
      </c>
      <c r="C16" s="29">
        <v>1</v>
      </c>
      <c r="D16" s="29">
        <v>1</v>
      </c>
      <c r="E16" s="121">
        <v>94536</v>
      </c>
      <c r="F16" s="122">
        <v>2790</v>
      </c>
      <c r="G16" s="33">
        <f t="shared" si="0"/>
        <v>2.9512566641279512</v>
      </c>
      <c r="H16" s="33">
        <f t="shared" si="1"/>
        <v>91746</v>
      </c>
      <c r="I16" s="33">
        <f t="shared" si="2"/>
        <v>97.048743335872047</v>
      </c>
      <c r="J16" s="30"/>
      <c r="K16" s="87"/>
      <c r="L16" s="87"/>
      <c r="M16" s="87"/>
    </row>
    <row r="17" spans="1:13" s="52" customFormat="1" ht="17.100000000000001" hidden="1" customHeight="1" x14ac:dyDescent="0.3">
      <c r="A17" s="126">
        <v>1.1000000000000001</v>
      </c>
      <c r="B17" s="30" t="s">
        <v>51</v>
      </c>
      <c r="C17" s="29">
        <v>1</v>
      </c>
      <c r="D17" s="29">
        <v>0</v>
      </c>
      <c r="E17" s="121">
        <v>75000</v>
      </c>
      <c r="F17" s="127">
        <v>0</v>
      </c>
      <c r="G17" s="33">
        <f t="shared" si="0"/>
        <v>0</v>
      </c>
      <c r="H17" s="33">
        <f t="shared" si="1"/>
        <v>75000</v>
      </c>
      <c r="I17" s="33">
        <f t="shared" si="2"/>
        <v>100</v>
      </c>
      <c r="J17" s="30"/>
    </row>
    <row r="18" spans="1:13" s="52" customFormat="1" x14ac:dyDescent="0.3">
      <c r="A18" s="29">
        <v>2</v>
      </c>
      <c r="B18" s="30" t="s">
        <v>25</v>
      </c>
      <c r="C18" s="29">
        <v>8</v>
      </c>
      <c r="D18" s="29">
        <v>3</v>
      </c>
      <c r="E18" s="121">
        <v>2720650</v>
      </c>
      <c r="F18" s="122">
        <f>SUM(F19:F21)</f>
        <v>670111.07000000007</v>
      </c>
      <c r="G18" s="33">
        <f t="shared" si="0"/>
        <v>24.630550419936416</v>
      </c>
      <c r="H18" s="33">
        <f t="shared" si="1"/>
        <v>2050538.93</v>
      </c>
      <c r="I18" s="33">
        <f t="shared" si="2"/>
        <v>75.369449580063588</v>
      </c>
      <c r="J18" s="30"/>
    </row>
    <row r="19" spans="1:13" hidden="1" x14ac:dyDescent="0.3">
      <c r="A19" s="30">
        <v>2.1</v>
      </c>
      <c r="B19" s="30" t="s">
        <v>110</v>
      </c>
      <c r="C19" s="29">
        <v>3</v>
      </c>
      <c r="D19" s="29">
        <v>1</v>
      </c>
      <c r="E19" s="121">
        <v>528300</v>
      </c>
      <c r="F19" s="122">
        <v>171378</v>
      </c>
      <c r="G19" s="33">
        <f t="shared" si="0"/>
        <v>32.439522998296425</v>
      </c>
      <c r="H19" s="33">
        <f t="shared" si="1"/>
        <v>356922</v>
      </c>
      <c r="I19" s="33">
        <f t="shared" si="2"/>
        <v>67.560477001703575</v>
      </c>
      <c r="J19" s="30"/>
      <c r="K19" s="52"/>
      <c r="L19" s="52"/>
      <c r="M19" s="52"/>
    </row>
    <row r="20" spans="1:13" s="52" customFormat="1" ht="17.100000000000001" hidden="1" customHeight="1" x14ac:dyDescent="0.3">
      <c r="A20" s="30">
        <v>2.2000000000000002</v>
      </c>
      <c r="B20" s="30" t="s">
        <v>35</v>
      </c>
      <c r="C20" s="29">
        <v>4</v>
      </c>
      <c r="D20" s="29">
        <v>2</v>
      </c>
      <c r="E20" s="121">
        <v>2148850</v>
      </c>
      <c r="F20" s="122">
        <f>439125.07+56340+3268</f>
        <v>498733.07</v>
      </c>
      <c r="G20" s="33">
        <f t="shared" si="0"/>
        <v>23.2093012541592</v>
      </c>
      <c r="H20" s="33">
        <f t="shared" si="1"/>
        <v>1650116.93</v>
      </c>
      <c r="I20" s="33">
        <f t="shared" si="2"/>
        <v>76.7906987458408</v>
      </c>
      <c r="J20" s="30"/>
      <c r="K20" s="87"/>
      <c r="L20" s="87"/>
      <c r="M20" s="87"/>
    </row>
    <row r="21" spans="1:13" s="52" customFormat="1" ht="17.100000000000001" hidden="1" customHeight="1" x14ac:dyDescent="0.3">
      <c r="A21" s="30">
        <v>2.2999999999999998</v>
      </c>
      <c r="B21" s="30" t="s">
        <v>111</v>
      </c>
      <c r="C21" s="29">
        <v>1</v>
      </c>
      <c r="D21" s="29">
        <v>0</v>
      </c>
      <c r="E21" s="121">
        <v>43500</v>
      </c>
      <c r="F21" s="127">
        <v>0</v>
      </c>
      <c r="G21" s="33">
        <f t="shared" si="0"/>
        <v>0</v>
      </c>
      <c r="H21" s="33">
        <f t="shared" si="1"/>
        <v>43500</v>
      </c>
      <c r="I21" s="33">
        <f t="shared" si="2"/>
        <v>100</v>
      </c>
      <c r="J21" s="30"/>
    </row>
    <row r="22" spans="1:13" s="52" customFormat="1" ht="17.100000000000001" customHeight="1" x14ac:dyDescent="0.3">
      <c r="A22" s="29">
        <v>3</v>
      </c>
      <c r="B22" s="30" t="s">
        <v>17</v>
      </c>
      <c r="C22" s="29">
        <v>27</v>
      </c>
      <c r="D22" s="29">
        <v>8</v>
      </c>
      <c r="E22" s="121">
        <v>6485940</v>
      </c>
      <c r="F22" s="122">
        <f>SUM(F23:F28)</f>
        <v>1588483.71</v>
      </c>
      <c r="G22" s="33">
        <f t="shared" si="0"/>
        <v>24.491187245025394</v>
      </c>
      <c r="H22" s="33">
        <f t="shared" si="1"/>
        <v>4897456.29</v>
      </c>
      <c r="I22" s="33">
        <f t="shared" si="2"/>
        <v>75.508812754974613</v>
      </c>
      <c r="J22" s="30"/>
    </row>
    <row r="23" spans="1:13" s="52" customFormat="1" ht="17.100000000000001" hidden="1" customHeight="1" x14ac:dyDescent="0.3">
      <c r="A23" s="30">
        <v>3.1</v>
      </c>
      <c r="B23" s="30" t="s">
        <v>94</v>
      </c>
      <c r="C23" s="29">
        <v>10</v>
      </c>
      <c r="D23" s="29">
        <v>5</v>
      </c>
      <c r="E23" s="121">
        <v>2822900</v>
      </c>
      <c r="F23" s="122">
        <v>1017218</v>
      </c>
      <c r="G23" s="33">
        <f t="shared" si="0"/>
        <v>36.034503524744061</v>
      </c>
      <c r="H23" s="33">
        <f t="shared" si="1"/>
        <v>1805682</v>
      </c>
      <c r="I23" s="33">
        <f t="shared" si="2"/>
        <v>63.965496475255939</v>
      </c>
      <c r="J23" s="30"/>
    </row>
    <row r="24" spans="1:13" s="52" customFormat="1" hidden="1" x14ac:dyDescent="0.3">
      <c r="A24" s="30">
        <v>3.2</v>
      </c>
      <c r="B24" s="30" t="s">
        <v>35</v>
      </c>
      <c r="C24" s="29">
        <v>2</v>
      </c>
      <c r="D24" s="29">
        <v>1</v>
      </c>
      <c r="E24" s="121">
        <v>1467965</v>
      </c>
      <c r="F24" s="122">
        <f>408200.04+32000+1902</f>
        <v>442102.04</v>
      </c>
      <c r="G24" s="33">
        <f t="shared" si="0"/>
        <v>30.116660819569947</v>
      </c>
      <c r="H24" s="33">
        <f t="shared" si="1"/>
        <v>1025862.96</v>
      </c>
      <c r="I24" s="33">
        <f t="shared" si="2"/>
        <v>69.883339180430056</v>
      </c>
      <c r="J24" s="30"/>
      <c r="K24" s="87"/>
      <c r="L24" s="87"/>
      <c r="M24" s="87"/>
    </row>
    <row r="25" spans="1:13" s="52" customFormat="1" ht="17.100000000000001" hidden="1" customHeight="1" x14ac:dyDescent="0.3">
      <c r="A25" s="30">
        <v>3.3</v>
      </c>
      <c r="B25" s="30" t="s">
        <v>95</v>
      </c>
      <c r="C25" s="29">
        <v>6</v>
      </c>
      <c r="D25" s="29">
        <v>2</v>
      </c>
      <c r="E25" s="121">
        <v>602275</v>
      </c>
      <c r="F25" s="122">
        <v>129163.67</v>
      </c>
      <c r="G25" s="33">
        <f t="shared" si="0"/>
        <v>21.445962392594744</v>
      </c>
      <c r="H25" s="33">
        <f t="shared" si="1"/>
        <v>473111.33</v>
      </c>
      <c r="I25" s="33">
        <f t="shared" si="2"/>
        <v>78.554037607405249</v>
      </c>
      <c r="J25" s="30"/>
      <c r="K25" s="87"/>
      <c r="L25" s="87"/>
      <c r="M25" s="87"/>
    </row>
    <row r="26" spans="1:13" s="56" customFormat="1" ht="17.100000000000001" hidden="1" customHeight="1" x14ac:dyDescent="0.3">
      <c r="A26" s="30">
        <v>3.4</v>
      </c>
      <c r="B26" s="30" t="s">
        <v>93</v>
      </c>
      <c r="C26" s="29">
        <v>4</v>
      </c>
      <c r="D26" s="29">
        <v>0</v>
      </c>
      <c r="E26" s="121">
        <v>120000</v>
      </c>
      <c r="F26" s="127">
        <v>0</v>
      </c>
      <c r="G26" s="33">
        <f t="shared" si="0"/>
        <v>0</v>
      </c>
      <c r="H26" s="33">
        <f t="shared" si="1"/>
        <v>120000</v>
      </c>
      <c r="I26" s="33">
        <f t="shared" si="2"/>
        <v>100</v>
      </c>
      <c r="J26" s="30"/>
      <c r="K26" s="52"/>
      <c r="L26" s="52"/>
      <c r="M26" s="52"/>
    </row>
    <row r="27" spans="1:13" ht="17.100000000000001" hidden="1" customHeight="1" x14ac:dyDescent="0.3">
      <c r="A27" s="30">
        <v>3.5</v>
      </c>
      <c r="B27" s="30" t="s">
        <v>96</v>
      </c>
      <c r="C27" s="29">
        <v>2</v>
      </c>
      <c r="D27" s="29">
        <v>0</v>
      </c>
      <c r="E27" s="121">
        <v>1227500</v>
      </c>
      <c r="F27" s="127">
        <v>0</v>
      </c>
      <c r="G27" s="33">
        <f t="shared" si="0"/>
        <v>0</v>
      </c>
      <c r="H27" s="33">
        <f t="shared" si="1"/>
        <v>1227500</v>
      </c>
      <c r="I27" s="33">
        <f t="shared" si="2"/>
        <v>100</v>
      </c>
      <c r="J27" s="30"/>
      <c r="K27" s="52"/>
      <c r="L27" s="52"/>
      <c r="M27" s="52"/>
    </row>
    <row r="28" spans="1:13" ht="17.100000000000001" hidden="1" customHeight="1" x14ac:dyDescent="0.3">
      <c r="A28" s="30">
        <v>3.6</v>
      </c>
      <c r="B28" s="30" t="s">
        <v>97</v>
      </c>
      <c r="C28" s="29">
        <v>3</v>
      </c>
      <c r="D28" s="29">
        <v>0</v>
      </c>
      <c r="E28" s="121">
        <v>245300</v>
      </c>
      <c r="F28" s="127">
        <v>0</v>
      </c>
      <c r="G28" s="33">
        <f t="shared" si="0"/>
        <v>0</v>
      </c>
      <c r="H28" s="33">
        <f t="shared" si="1"/>
        <v>245300</v>
      </c>
      <c r="I28" s="33">
        <f t="shared" si="2"/>
        <v>100</v>
      </c>
      <c r="J28" s="30"/>
      <c r="K28" s="56"/>
      <c r="L28" s="56"/>
      <c r="M28" s="56"/>
    </row>
    <row r="29" spans="1:13" s="52" customFormat="1" ht="17.100000000000001" customHeight="1" x14ac:dyDescent="0.3">
      <c r="A29" s="29">
        <v>4</v>
      </c>
      <c r="B29" s="30" t="s">
        <v>28</v>
      </c>
      <c r="C29" s="29">
        <v>30</v>
      </c>
      <c r="D29" s="29">
        <v>9</v>
      </c>
      <c r="E29" s="121">
        <v>25554693</v>
      </c>
      <c r="F29" s="122">
        <f>SUM(F30:F33)</f>
        <v>6153085.54</v>
      </c>
      <c r="G29" s="33">
        <f t="shared" ref="G29" si="3">F29*100/E29</f>
        <v>24.078103931829663</v>
      </c>
      <c r="H29" s="33">
        <f t="shared" ref="H29" si="4">E29-F29</f>
        <v>19401607.460000001</v>
      </c>
      <c r="I29" s="33">
        <f t="shared" ref="I29" si="5">H29*100/E29</f>
        <v>75.921896068170341</v>
      </c>
      <c r="J29" s="30"/>
    </row>
    <row r="30" spans="1:13" s="52" customFormat="1" ht="17.100000000000001" hidden="1" customHeight="1" x14ac:dyDescent="0.3">
      <c r="A30" s="30">
        <v>4.0999999999999996</v>
      </c>
      <c r="B30" s="30" t="s">
        <v>35</v>
      </c>
      <c r="C30" s="29">
        <v>7</v>
      </c>
      <c r="D30" s="29">
        <v>4</v>
      </c>
      <c r="E30" s="121">
        <v>17435728</v>
      </c>
      <c r="F30" s="122">
        <f>4448929.17+37560+2179+487310+16484</f>
        <v>4992462.17</v>
      </c>
      <c r="G30" s="33">
        <f>F30*100/E30</f>
        <v>28.633517166590348</v>
      </c>
      <c r="H30" s="33">
        <f>E30-F30</f>
        <v>12443265.83</v>
      </c>
      <c r="I30" s="33">
        <f>H30*100/E30</f>
        <v>71.366482833409648</v>
      </c>
      <c r="J30" s="30"/>
    </row>
    <row r="31" spans="1:13" s="52" customFormat="1" ht="17.100000000000001" hidden="1" customHeight="1" x14ac:dyDescent="0.3">
      <c r="A31" s="30">
        <v>4.2</v>
      </c>
      <c r="B31" s="30" t="s">
        <v>112</v>
      </c>
      <c r="C31" s="29">
        <v>6</v>
      </c>
      <c r="D31" s="29">
        <v>3</v>
      </c>
      <c r="E31" s="121">
        <v>4358965</v>
      </c>
      <c r="F31" s="122">
        <f>811469.37+9970+574</f>
        <v>822013.37</v>
      </c>
      <c r="G31" s="33">
        <f>F31*100/E31</f>
        <v>18.857994271575937</v>
      </c>
      <c r="H31" s="33">
        <f>E31-F31</f>
        <v>3536951.63</v>
      </c>
      <c r="I31" s="33">
        <f>H31*100/E31</f>
        <v>81.142005728424067</v>
      </c>
      <c r="J31" s="30"/>
    </row>
    <row r="32" spans="1:13" s="52" customFormat="1" ht="17.100000000000001" hidden="1" customHeight="1" x14ac:dyDescent="0.3">
      <c r="A32" s="30">
        <v>4.3</v>
      </c>
      <c r="B32" s="30" t="s">
        <v>92</v>
      </c>
      <c r="C32" s="29">
        <v>7</v>
      </c>
      <c r="D32" s="29">
        <v>1</v>
      </c>
      <c r="E32" s="121">
        <v>2260000</v>
      </c>
      <c r="F32" s="122">
        <v>330570</v>
      </c>
      <c r="G32" s="33">
        <f>F32*100/E32</f>
        <v>14.626991150442478</v>
      </c>
      <c r="H32" s="33">
        <f>E32-F32</f>
        <v>1929430</v>
      </c>
      <c r="I32" s="33">
        <f>H32*100/E32</f>
        <v>85.373008849557522</v>
      </c>
      <c r="J32" s="30"/>
      <c r="K32" s="53"/>
      <c r="L32" s="53"/>
    </row>
    <row r="33" spans="1:13" s="52" customFormat="1" hidden="1" x14ac:dyDescent="0.3">
      <c r="A33" s="30">
        <v>4.4000000000000004</v>
      </c>
      <c r="B33" s="30" t="s">
        <v>49</v>
      </c>
      <c r="C33" s="29">
        <v>10</v>
      </c>
      <c r="D33" s="29">
        <v>1</v>
      </c>
      <c r="E33" s="121">
        <v>1500000</v>
      </c>
      <c r="F33" s="122">
        <v>8040</v>
      </c>
      <c r="G33" s="33">
        <f>F33*100/E33</f>
        <v>0.53600000000000003</v>
      </c>
      <c r="H33" s="33">
        <f>E33-F33</f>
        <v>1491960</v>
      </c>
      <c r="I33" s="33">
        <f>H33*100/E33</f>
        <v>99.463999999999999</v>
      </c>
      <c r="J33" s="30"/>
    </row>
    <row r="34" spans="1:13" s="52" customFormat="1" ht="17.100000000000001" customHeight="1" x14ac:dyDescent="0.3">
      <c r="A34" s="29">
        <v>5</v>
      </c>
      <c r="B34" s="30" t="s">
        <v>27</v>
      </c>
      <c r="C34" s="29">
        <v>16</v>
      </c>
      <c r="D34" s="29">
        <v>9</v>
      </c>
      <c r="E34" s="121">
        <v>8229014</v>
      </c>
      <c r="F34" s="122">
        <f>SUM(F35:F38)</f>
        <v>1932724.1099999999</v>
      </c>
      <c r="G34" s="33">
        <f t="shared" ref="G34" si="6">F34*100/E34</f>
        <v>23.486703388765651</v>
      </c>
      <c r="H34" s="33">
        <f t="shared" ref="H34" si="7">E34-F34</f>
        <v>6296289.8900000006</v>
      </c>
      <c r="I34" s="33">
        <f t="shared" ref="I34" si="8">H34*100/E34</f>
        <v>76.513296611234352</v>
      </c>
      <c r="J34" s="30"/>
    </row>
    <row r="35" spans="1:13" ht="17.100000000000001" hidden="1" customHeight="1" x14ac:dyDescent="0.3">
      <c r="A35" s="30">
        <v>5.0999999999999996</v>
      </c>
      <c r="B35" s="30" t="s">
        <v>39</v>
      </c>
      <c r="C35" s="29">
        <v>4</v>
      </c>
      <c r="D35" s="29">
        <v>2</v>
      </c>
      <c r="E35" s="121">
        <v>692750</v>
      </c>
      <c r="F35" s="122">
        <v>261203</v>
      </c>
      <c r="G35" s="33">
        <f>F35*100/E35</f>
        <v>37.70523276795381</v>
      </c>
      <c r="H35" s="33">
        <f>E35-F35</f>
        <v>431547</v>
      </c>
      <c r="I35" s="33">
        <f>H35*100/E35</f>
        <v>62.29476723204619</v>
      </c>
      <c r="J35" s="30"/>
    </row>
    <row r="36" spans="1:13" s="52" customFormat="1" ht="16.5" hidden="1" customHeight="1" x14ac:dyDescent="0.3">
      <c r="A36" s="30">
        <v>5.2</v>
      </c>
      <c r="B36" s="30" t="s">
        <v>98</v>
      </c>
      <c r="C36" s="29">
        <v>2</v>
      </c>
      <c r="D36" s="29">
        <v>2</v>
      </c>
      <c r="E36" s="121">
        <v>1149874</v>
      </c>
      <c r="F36" s="122">
        <v>308225.90000000002</v>
      </c>
      <c r="G36" s="33">
        <f>F36*100/E36</f>
        <v>26.805189090282937</v>
      </c>
      <c r="H36" s="33">
        <f>E36-F36</f>
        <v>841648.1</v>
      </c>
      <c r="I36" s="33">
        <f>H36*100/E36</f>
        <v>73.194810909717063</v>
      </c>
      <c r="J36" s="30"/>
      <c r="K36" s="87"/>
      <c r="L36" s="87"/>
      <c r="M36" s="87"/>
    </row>
    <row r="37" spans="1:13" s="52" customFormat="1" ht="17.100000000000001" hidden="1" customHeight="1" x14ac:dyDescent="0.3">
      <c r="A37" s="30">
        <v>5.3</v>
      </c>
      <c r="B37" s="30" t="s">
        <v>38</v>
      </c>
      <c r="C37" s="29">
        <v>6</v>
      </c>
      <c r="D37" s="29">
        <v>3</v>
      </c>
      <c r="E37" s="121">
        <v>5429100</v>
      </c>
      <c r="F37" s="122">
        <v>1195600</v>
      </c>
      <c r="G37" s="33">
        <f>F37*100/E37</f>
        <v>22.02206627249452</v>
      </c>
      <c r="H37" s="33">
        <f>E37-F37</f>
        <v>4233500</v>
      </c>
      <c r="I37" s="33">
        <f>H37*100/E37</f>
        <v>77.977933727505473</v>
      </c>
      <c r="J37" s="30"/>
    </row>
    <row r="38" spans="1:13" s="52" customFormat="1" ht="17.100000000000001" hidden="1" customHeight="1" x14ac:dyDescent="0.3">
      <c r="A38" s="30">
        <v>5.4</v>
      </c>
      <c r="B38" s="30" t="s">
        <v>35</v>
      </c>
      <c r="C38" s="29">
        <v>4</v>
      </c>
      <c r="D38" s="29">
        <v>2</v>
      </c>
      <c r="E38" s="121">
        <v>957290</v>
      </c>
      <c r="F38" s="122">
        <v>167695.21</v>
      </c>
      <c r="G38" s="33">
        <f>F38*100/E38</f>
        <v>17.517702054758747</v>
      </c>
      <c r="H38" s="33">
        <f>E38-F38</f>
        <v>789594.79</v>
      </c>
      <c r="I38" s="33">
        <f>H38*100/E38</f>
        <v>82.482297945241257</v>
      </c>
      <c r="J38" s="30"/>
      <c r="K38" s="87"/>
      <c r="L38" s="87"/>
      <c r="M38" s="87"/>
    </row>
    <row r="39" spans="1:13" s="52" customFormat="1" ht="17.100000000000001" customHeight="1" x14ac:dyDescent="0.3">
      <c r="A39" s="29">
        <v>6</v>
      </c>
      <c r="B39" s="30" t="s">
        <v>15</v>
      </c>
      <c r="C39" s="29">
        <v>58</v>
      </c>
      <c r="D39" s="29">
        <v>22</v>
      </c>
      <c r="E39" s="121">
        <v>65333837</v>
      </c>
      <c r="F39" s="122">
        <f>SUM(F40:F52)</f>
        <v>15342965.59</v>
      </c>
      <c r="G39" s="33">
        <f t="shared" ref="G39:G140" si="9">F39*100/E39</f>
        <v>23.483949963018397</v>
      </c>
      <c r="H39" s="33">
        <f t="shared" ref="H39:H140" si="10">E39-F39</f>
        <v>49990871.409999996</v>
      </c>
      <c r="I39" s="33">
        <f t="shared" ref="I39:I140" si="11">H39*100/E39</f>
        <v>76.516050036981596</v>
      </c>
      <c r="J39" s="30"/>
    </row>
    <row r="40" spans="1:13" s="52" customFormat="1" ht="17.100000000000001" hidden="1" customHeight="1" x14ac:dyDescent="0.3">
      <c r="A40" s="30">
        <v>6.1</v>
      </c>
      <c r="B40" s="30" t="s">
        <v>57</v>
      </c>
      <c r="C40" s="29">
        <v>2</v>
      </c>
      <c r="D40" s="29">
        <v>1</v>
      </c>
      <c r="E40" s="121">
        <v>5017990</v>
      </c>
      <c r="F40" s="122">
        <v>2271272</v>
      </c>
      <c r="G40" s="33">
        <f t="shared" ref="G40:G71" si="12">F40*100/E40</f>
        <v>45.262585218384253</v>
      </c>
      <c r="H40" s="33">
        <f t="shared" ref="H40:H71" si="13">E40-F40</f>
        <v>2746718</v>
      </c>
      <c r="I40" s="33">
        <f t="shared" ref="I40:I71" si="14">H40*100/E40</f>
        <v>54.737414781615747</v>
      </c>
      <c r="J40" s="30"/>
    </row>
    <row r="41" spans="1:13" s="52" customFormat="1" ht="17.100000000000001" hidden="1" customHeight="1" x14ac:dyDescent="0.3">
      <c r="A41" s="30">
        <v>6.2</v>
      </c>
      <c r="B41" s="30" t="s">
        <v>103</v>
      </c>
      <c r="C41" s="29">
        <v>2</v>
      </c>
      <c r="D41" s="29">
        <v>2</v>
      </c>
      <c r="E41" s="121">
        <v>1858349</v>
      </c>
      <c r="F41" s="122">
        <v>550196.47999999998</v>
      </c>
      <c r="G41" s="33">
        <f t="shared" si="12"/>
        <v>29.606735871464402</v>
      </c>
      <c r="H41" s="33">
        <f t="shared" si="13"/>
        <v>1308152.52</v>
      </c>
      <c r="I41" s="33">
        <f t="shared" si="14"/>
        <v>70.393264128535591</v>
      </c>
      <c r="J41" s="30"/>
    </row>
    <row r="42" spans="1:13" ht="17.100000000000001" hidden="1" customHeight="1" x14ac:dyDescent="0.3">
      <c r="A42" s="30">
        <v>6.3</v>
      </c>
      <c r="B42" s="30" t="s">
        <v>54</v>
      </c>
      <c r="C42" s="29">
        <v>4</v>
      </c>
      <c r="D42" s="29">
        <v>1</v>
      </c>
      <c r="E42" s="121">
        <v>24722966</v>
      </c>
      <c r="F42" s="122">
        <f>5035636.05+1115194.78+63442+343963.99+14000</f>
        <v>6572236.8200000003</v>
      </c>
      <c r="G42" s="33">
        <f t="shared" si="12"/>
        <v>26.583528934190177</v>
      </c>
      <c r="H42" s="33">
        <f t="shared" si="13"/>
        <v>18150729.18</v>
      </c>
      <c r="I42" s="33">
        <f t="shared" si="14"/>
        <v>73.416471065809816</v>
      </c>
      <c r="J42" s="30"/>
    </row>
    <row r="43" spans="1:13" s="52" customFormat="1" ht="17.100000000000001" hidden="1" customHeight="1" x14ac:dyDescent="0.3">
      <c r="A43" s="30">
        <v>6.4</v>
      </c>
      <c r="B43" s="30" t="s">
        <v>106</v>
      </c>
      <c r="C43" s="29">
        <v>2</v>
      </c>
      <c r="D43" s="29">
        <v>2</v>
      </c>
      <c r="E43" s="121">
        <v>20982917</v>
      </c>
      <c r="F43" s="122">
        <v>4451090.95</v>
      </c>
      <c r="G43" s="33">
        <f t="shared" si="12"/>
        <v>21.212927401847892</v>
      </c>
      <c r="H43" s="33">
        <f t="shared" si="13"/>
        <v>16531826.050000001</v>
      </c>
      <c r="I43" s="33">
        <f t="shared" si="14"/>
        <v>78.787072598152108</v>
      </c>
      <c r="J43" s="30"/>
    </row>
    <row r="44" spans="1:13" s="52" customFormat="1" ht="17.100000000000001" hidden="1" customHeight="1" x14ac:dyDescent="0.3">
      <c r="A44" s="30">
        <v>6.5</v>
      </c>
      <c r="B44" s="30" t="s">
        <v>36</v>
      </c>
      <c r="C44" s="29">
        <v>8</v>
      </c>
      <c r="D44" s="29">
        <v>3</v>
      </c>
      <c r="E44" s="121">
        <v>2762400</v>
      </c>
      <c r="F44" s="122">
        <v>534625</v>
      </c>
      <c r="G44" s="33">
        <f t="shared" si="12"/>
        <v>19.35364176078772</v>
      </c>
      <c r="H44" s="33">
        <f t="shared" si="13"/>
        <v>2227775</v>
      </c>
      <c r="I44" s="33">
        <f t="shared" si="14"/>
        <v>80.646358239212276</v>
      </c>
      <c r="J44" s="30"/>
      <c r="K44" s="87"/>
      <c r="L44" s="87"/>
      <c r="M44" s="87"/>
    </row>
    <row r="45" spans="1:13" s="52" customFormat="1" ht="17.100000000000001" hidden="1" customHeight="1" x14ac:dyDescent="0.3">
      <c r="A45" s="30">
        <v>6.6</v>
      </c>
      <c r="B45" s="30" t="s">
        <v>55</v>
      </c>
      <c r="C45" s="29">
        <v>1</v>
      </c>
      <c r="D45" s="29">
        <v>1</v>
      </c>
      <c r="E45" s="121">
        <v>135820</v>
      </c>
      <c r="F45" s="122">
        <v>24000</v>
      </c>
      <c r="G45" s="33">
        <f t="shared" si="12"/>
        <v>17.670446178766014</v>
      </c>
      <c r="H45" s="33">
        <f t="shared" si="13"/>
        <v>111820</v>
      </c>
      <c r="I45" s="33">
        <f t="shared" si="14"/>
        <v>82.329553821233986</v>
      </c>
      <c r="J45" s="30"/>
    </row>
    <row r="46" spans="1:13" s="52" customFormat="1" hidden="1" x14ac:dyDescent="0.3">
      <c r="A46" s="30">
        <v>6.7</v>
      </c>
      <c r="B46" s="30" t="s">
        <v>108</v>
      </c>
      <c r="C46" s="29">
        <v>3</v>
      </c>
      <c r="D46" s="29">
        <v>1</v>
      </c>
      <c r="E46" s="121">
        <v>569450</v>
      </c>
      <c r="F46" s="122">
        <v>75870</v>
      </c>
      <c r="G46" s="33">
        <f t="shared" si="12"/>
        <v>13.32338221090526</v>
      </c>
      <c r="H46" s="33">
        <f t="shared" si="13"/>
        <v>493580</v>
      </c>
      <c r="I46" s="33">
        <f t="shared" si="14"/>
        <v>86.676617789094735</v>
      </c>
      <c r="J46" s="30"/>
      <c r="K46" s="87"/>
      <c r="L46" s="87"/>
      <c r="M46" s="87"/>
    </row>
    <row r="47" spans="1:13" hidden="1" x14ac:dyDescent="0.3">
      <c r="A47" s="30">
        <v>6.8</v>
      </c>
      <c r="B47" s="30" t="s">
        <v>35</v>
      </c>
      <c r="C47" s="29">
        <v>9</v>
      </c>
      <c r="D47" s="29">
        <v>5</v>
      </c>
      <c r="E47" s="121">
        <v>3955710</v>
      </c>
      <c r="F47" s="122">
        <v>446712</v>
      </c>
      <c r="G47" s="33">
        <f t="shared" si="12"/>
        <v>11.292839970574182</v>
      </c>
      <c r="H47" s="33">
        <f t="shared" si="13"/>
        <v>3508998</v>
      </c>
      <c r="I47" s="33">
        <f t="shared" si="14"/>
        <v>88.707160029425822</v>
      </c>
      <c r="J47" s="30"/>
      <c r="K47" s="52"/>
      <c r="L47" s="52"/>
      <c r="M47" s="52"/>
    </row>
    <row r="48" spans="1:13" s="52" customFormat="1" ht="17.100000000000001" hidden="1" customHeight="1" x14ac:dyDescent="0.3">
      <c r="A48" s="30">
        <v>6.9</v>
      </c>
      <c r="B48" s="30" t="s">
        <v>107</v>
      </c>
      <c r="C48" s="29">
        <v>9</v>
      </c>
      <c r="D48" s="29">
        <v>3</v>
      </c>
      <c r="E48" s="121">
        <v>2604575</v>
      </c>
      <c r="F48" s="122">
        <v>285068.34000000003</v>
      </c>
      <c r="G48" s="33">
        <f t="shared" si="12"/>
        <v>10.944908094410797</v>
      </c>
      <c r="H48" s="33">
        <f t="shared" si="13"/>
        <v>2319506.66</v>
      </c>
      <c r="I48" s="33">
        <f t="shared" si="14"/>
        <v>89.055091905589208</v>
      </c>
      <c r="J48" s="30"/>
    </row>
    <row r="49" spans="1:13" ht="17.100000000000001" hidden="1" customHeight="1" x14ac:dyDescent="0.3">
      <c r="A49" s="126">
        <v>6.1</v>
      </c>
      <c r="B49" s="30" t="s">
        <v>53</v>
      </c>
      <c r="C49" s="29">
        <v>6</v>
      </c>
      <c r="D49" s="29">
        <v>1</v>
      </c>
      <c r="E49" s="121">
        <v>400000</v>
      </c>
      <c r="F49" s="122">
        <v>35164</v>
      </c>
      <c r="G49" s="33">
        <f t="shared" si="12"/>
        <v>8.7910000000000004</v>
      </c>
      <c r="H49" s="33">
        <f t="shared" si="13"/>
        <v>364836</v>
      </c>
      <c r="I49" s="33">
        <f t="shared" si="14"/>
        <v>91.209000000000003</v>
      </c>
      <c r="J49" s="30"/>
      <c r="K49" s="52"/>
      <c r="L49" s="52"/>
      <c r="M49" s="52"/>
    </row>
    <row r="50" spans="1:13" s="52" customFormat="1" ht="17.100000000000001" hidden="1" customHeight="1" x14ac:dyDescent="0.3">
      <c r="A50" s="30">
        <v>6.11</v>
      </c>
      <c r="B50" s="30" t="s">
        <v>105</v>
      </c>
      <c r="C50" s="29">
        <v>6</v>
      </c>
      <c r="D50" s="29">
        <v>1</v>
      </c>
      <c r="E50" s="121">
        <v>1727700</v>
      </c>
      <c r="F50" s="122">
        <v>85650</v>
      </c>
      <c r="G50" s="33">
        <f t="shared" si="12"/>
        <v>4.957457891995138</v>
      </c>
      <c r="H50" s="33">
        <f t="shared" si="13"/>
        <v>1642050</v>
      </c>
      <c r="I50" s="33">
        <f t="shared" si="14"/>
        <v>95.042542108004866</v>
      </c>
      <c r="J50" s="30"/>
      <c r="K50" s="87"/>
      <c r="L50" s="87"/>
      <c r="M50" s="87"/>
    </row>
    <row r="51" spans="1:13" ht="17.100000000000001" hidden="1" customHeight="1" x14ac:dyDescent="0.3">
      <c r="A51" s="30">
        <v>6.12</v>
      </c>
      <c r="B51" s="30" t="s">
        <v>56</v>
      </c>
      <c r="C51" s="29">
        <v>3</v>
      </c>
      <c r="D51" s="29">
        <v>1</v>
      </c>
      <c r="E51" s="121">
        <v>298380</v>
      </c>
      <c r="F51" s="122">
        <v>11080</v>
      </c>
      <c r="G51" s="33">
        <f t="shared" si="12"/>
        <v>3.7133856156578857</v>
      </c>
      <c r="H51" s="33">
        <f t="shared" si="13"/>
        <v>287300</v>
      </c>
      <c r="I51" s="33">
        <f t="shared" si="14"/>
        <v>96.286614384342116</v>
      </c>
      <c r="J51" s="30"/>
      <c r="K51" s="52"/>
      <c r="L51" s="52"/>
      <c r="M51" s="52"/>
    </row>
    <row r="52" spans="1:13" s="52" customFormat="1" ht="17.100000000000001" hidden="1" customHeight="1" x14ac:dyDescent="0.3">
      <c r="A52" s="30">
        <v>6.13</v>
      </c>
      <c r="B52" s="30" t="s">
        <v>109</v>
      </c>
      <c r="C52" s="29">
        <v>3</v>
      </c>
      <c r="D52" s="29">
        <v>0</v>
      </c>
      <c r="E52" s="121">
        <v>297580</v>
      </c>
      <c r="F52" s="127">
        <v>0</v>
      </c>
      <c r="G52" s="33">
        <f t="shared" si="12"/>
        <v>0</v>
      </c>
      <c r="H52" s="33">
        <f t="shared" si="13"/>
        <v>297580</v>
      </c>
      <c r="I52" s="33">
        <f t="shared" si="14"/>
        <v>100</v>
      </c>
      <c r="J52" s="30"/>
    </row>
    <row r="53" spans="1:13" s="52" customFormat="1" ht="17.100000000000001" customHeight="1" x14ac:dyDescent="0.3">
      <c r="A53" s="29">
        <v>7</v>
      </c>
      <c r="B53" s="30" t="s">
        <v>21</v>
      </c>
      <c r="C53" s="29">
        <v>57</v>
      </c>
      <c r="D53" s="29">
        <v>31</v>
      </c>
      <c r="E53" s="121">
        <v>26765760</v>
      </c>
      <c r="F53" s="122">
        <f>4865531.52+149960+8521+100500</f>
        <v>5124512.5199999996</v>
      </c>
      <c r="G53" s="33">
        <f t="shared" si="12"/>
        <v>19.145776245471826</v>
      </c>
      <c r="H53" s="33">
        <f t="shared" si="13"/>
        <v>21641247.48</v>
      </c>
      <c r="I53" s="33">
        <f t="shared" si="14"/>
        <v>80.854223754528178</v>
      </c>
      <c r="J53" s="30"/>
    </row>
    <row r="54" spans="1:13" s="52" customFormat="1" hidden="1" x14ac:dyDescent="0.3">
      <c r="A54" s="30">
        <v>7.1</v>
      </c>
      <c r="B54" s="30" t="s">
        <v>124</v>
      </c>
      <c r="C54" s="29">
        <v>6</v>
      </c>
      <c r="D54" s="29">
        <v>2</v>
      </c>
      <c r="E54" s="121">
        <v>1191320</v>
      </c>
      <c r="F54" s="122">
        <v>464446.24</v>
      </c>
      <c r="G54" s="33">
        <f t="shared" si="12"/>
        <v>38.985850988819124</v>
      </c>
      <c r="H54" s="33">
        <f t="shared" si="13"/>
        <v>726873.76</v>
      </c>
      <c r="I54" s="33">
        <f t="shared" si="14"/>
        <v>61.014149011180876</v>
      </c>
      <c r="J54" s="30"/>
    </row>
    <row r="55" spans="1:13" s="52" customFormat="1" ht="17.100000000000001" hidden="1" customHeight="1" x14ac:dyDescent="0.3">
      <c r="A55" s="30">
        <v>7.2</v>
      </c>
      <c r="B55" s="30" t="s">
        <v>122</v>
      </c>
      <c r="C55" s="29">
        <v>4</v>
      </c>
      <c r="D55" s="29">
        <v>2</v>
      </c>
      <c r="E55" s="121">
        <v>3417650</v>
      </c>
      <c r="F55" s="122">
        <v>1070546.98</v>
      </c>
      <c r="G55" s="33">
        <f t="shared" si="12"/>
        <v>31.324067122145333</v>
      </c>
      <c r="H55" s="33">
        <f t="shared" si="13"/>
        <v>2347103.02</v>
      </c>
      <c r="I55" s="33">
        <f t="shared" si="14"/>
        <v>68.675932877854663</v>
      </c>
      <c r="J55" s="30"/>
    </row>
    <row r="56" spans="1:13" hidden="1" x14ac:dyDescent="0.3">
      <c r="A56" s="30">
        <v>7.3</v>
      </c>
      <c r="B56" s="30" t="s">
        <v>69</v>
      </c>
      <c r="C56" s="29">
        <v>4</v>
      </c>
      <c r="D56" s="29">
        <v>2</v>
      </c>
      <c r="E56" s="121">
        <v>1721150</v>
      </c>
      <c r="F56" s="122">
        <v>441538.82</v>
      </c>
      <c r="G56" s="33">
        <f t="shared" si="12"/>
        <v>25.653709438456847</v>
      </c>
      <c r="H56" s="33">
        <f t="shared" si="13"/>
        <v>1279611.18</v>
      </c>
      <c r="I56" s="33">
        <f t="shared" si="14"/>
        <v>74.346290561543157</v>
      </c>
      <c r="J56" s="30"/>
      <c r="K56" s="52"/>
      <c r="L56" s="52"/>
      <c r="M56" s="52"/>
    </row>
    <row r="57" spans="1:13" s="52" customFormat="1" ht="17.100000000000001" hidden="1" customHeight="1" x14ac:dyDescent="0.3">
      <c r="A57" s="30">
        <v>7.4</v>
      </c>
      <c r="B57" s="30" t="s">
        <v>117</v>
      </c>
      <c r="C57" s="29">
        <v>4</v>
      </c>
      <c r="D57" s="29">
        <v>2</v>
      </c>
      <c r="E57" s="121">
        <v>2088000</v>
      </c>
      <c r="F57" s="122">
        <v>527324</v>
      </c>
      <c r="G57" s="33">
        <f t="shared" si="12"/>
        <v>25.254980842911877</v>
      </c>
      <c r="H57" s="33">
        <f t="shared" si="13"/>
        <v>1560676</v>
      </c>
      <c r="I57" s="33">
        <f t="shared" si="14"/>
        <v>74.745019157088123</v>
      </c>
      <c r="J57" s="30"/>
    </row>
    <row r="58" spans="1:13" hidden="1" x14ac:dyDescent="0.3">
      <c r="A58" s="30">
        <v>7.5</v>
      </c>
      <c r="B58" s="30" t="s">
        <v>129</v>
      </c>
      <c r="C58" s="29">
        <v>2</v>
      </c>
      <c r="D58" s="29">
        <v>1</v>
      </c>
      <c r="E58" s="121">
        <v>247660</v>
      </c>
      <c r="F58" s="122">
        <v>57711.1</v>
      </c>
      <c r="G58" s="33">
        <f t="shared" si="12"/>
        <v>23.302551885649681</v>
      </c>
      <c r="H58" s="33">
        <f t="shared" si="13"/>
        <v>189948.9</v>
      </c>
      <c r="I58" s="33">
        <f t="shared" si="14"/>
        <v>76.697448114350323</v>
      </c>
      <c r="J58" s="30"/>
    </row>
    <row r="59" spans="1:13" ht="17.100000000000001" hidden="1" customHeight="1" x14ac:dyDescent="0.3">
      <c r="A59" s="30">
        <v>7.6</v>
      </c>
      <c r="B59" s="30" t="s">
        <v>119</v>
      </c>
      <c r="C59" s="29">
        <v>4</v>
      </c>
      <c r="D59" s="29">
        <v>2</v>
      </c>
      <c r="E59" s="121">
        <v>887690</v>
      </c>
      <c r="F59" s="122">
        <v>179836.24</v>
      </c>
      <c r="G59" s="33">
        <f t="shared" si="12"/>
        <v>20.258901192984037</v>
      </c>
      <c r="H59" s="33">
        <f t="shared" si="13"/>
        <v>707853.76</v>
      </c>
      <c r="I59" s="33">
        <f t="shared" si="14"/>
        <v>79.741098807015959</v>
      </c>
      <c r="J59" s="30"/>
      <c r="K59" s="52"/>
      <c r="L59" s="52"/>
      <c r="M59" s="52"/>
    </row>
    <row r="60" spans="1:13" s="52" customFormat="1" ht="17.100000000000001" hidden="1" customHeight="1" x14ac:dyDescent="0.3">
      <c r="A60" s="30">
        <v>7.7</v>
      </c>
      <c r="B60" s="30" t="s">
        <v>121</v>
      </c>
      <c r="C60" s="29">
        <v>2</v>
      </c>
      <c r="D60" s="29">
        <v>1</v>
      </c>
      <c r="E60" s="121">
        <v>585800</v>
      </c>
      <c r="F60" s="122">
        <v>112600</v>
      </c>
      <c r="G60" s="33">
        <f t="shared" si="12"/>
        <v>19.221577330146808</v>
      </c>
      <c r="H60" s="33">
        <f t="shared" si="13"/>
        <v>473200</v>
      </c>
      <c r="I60" s="33">
        <f t="shared" si="14"/>
        <v>80.778422669853185</v>
      </c>
      <c r="J60" s="30"/>
      <c r="K60" s="87"/>
      <c r="L60" s="87"/>
      <c r="M60" s="87"/>
    </row>
    <row r="61" spans="1:13" hidden="1" x14ac:dyDescent="0.3">
      <c r="A61" s="30">
        <v>7.8</v>
      </c>
      <c r="B61" s="30" t="s">
        <v>35</v>
      </c>
      <c r="C61" s="29">
        <v>6</v>
      </c>
      <c r="D61" s="29">
        <v>4</v>
      </c>
      <c r="E61" s="121">
        <v>2720410</v>
      </c>
      <c r="F61" s="122">
        <v>516278.4</v>
      </c>
      <c r="G61" s="33">
        <f t="shared" si="12"/>
        <v>18.977962880595204</v>
      </c>
      <c r="H61" s="33">
        <f t="shared" si="13"/>
        <v>2204131.6</v>
      </c>
      <c r="I61" s="33">
        <f t="shared" si="14"/>
        <v>81.0220371194048</v>
      </c>
      <c r="J61" s="30"/>
    </row>
    <row r="62" spans="1:13" ht="16.5" hidden="1" customHeight="1" x14ac:dyDescent="0.3">
      <c r="A62" s="30">
        <v>7.9</v>
      </c>
      <c r="B62" s="30" t="s">
        <v>120</v>
      </c>
      <c r="C62" s="29">
        <v>4</v>
      </c>
      <c r="D62" s="29">
        <v>3</v>
      </c>
      <c r="E62" s="121">
        <v>2970180</v>
      </c>
      <c r="F62" s="122">
        <v>552236.03</v>
      </c>
      <c r="G62" s="33">
        <f t="shared" si="12"/>
        <v>18.592678894881793</v>
      </c>
      <c r="H62" s="33">
        <f t="shared" si="13"/>
        <v>2417943.9699999997</v>
      </c>
      <c r="I62" s="33">
        <f t="shared" si="14"/>
        <v>81.4073211051182</v>
      </c>
      <c r="J62" s="30"/>
    </row>
    <row r="63" spans="1:13" hidden="1" x14ac:dyDescent="0.3">
      <c r="A63" s="126">
        <v>7.1</v>
      </c>
      <c r="B63" s="30" t="s">
        <v>125</v>
      </c>
      <c r="C63" s="29">
        <v>2</v>
      </c>
      <c r="D63" s="29">
        <v>1</v>
      </c>
      <c r="E63" s="121">
        <v>359020</v>
      </c>
      <c r="F63" s="122">
        <v>51466</v>
      </c>
      <c r="G63" s="33">
        <f t="shared" si="12"/>
        <v>14.335134532895104</v>
      </c>
      <c r="H63" s="33">
        <f t="shared" si="13"/>
        <v>307554</v>
      </c>
      <c r="I63" s="33">
        <f t="shared" si="14"/>
        <v>85.664865467104903</v>
      </c>
      <c r="J63" s="30"/>
    </row>
    <row r="64" spans="1:13" s="52" customFormat="1" ht="17.100000000000001" hidden="1" customHeight="1" x14ac:dyDescent="0.3">
      <c r="A64" s="30">
        <v>7.11</v>
      </c>
      <c r="B64" s="30" t="s">
        <v>126</v>
      </c>
      <c r="C64" s="29">
        <v>4</v>
      </c>
      <c r="D64" s="29">
        <v>2</v>
      </c>
      <c r="E64" s="121">
        <v>1558750</v>
      </c>
      <c r="F64" s="122">
        <v>179722</v>
      </c>
      <c r="G64" s="33">
        <f t="shared" si="12"/>
        <v>11.529879711307137</v>
      </c>
      <c r="H64" s="33">
        <f t="shared" si="13"/>
        <v>1379028</v>
      </c>
      <c r="I64" s="33">
        <f t="shared" si="14"/>
        <v>88.470120288692868</v>
      </c>
      <c r="J64" s="30"/>
    </row>
    <row r="65" spans="1:13" s="52" customFormat="1" ht="17.100000000000001" hidden="1" customHeight="1" x14ac:dyDescent="0.3">
      <c r="A65" s="30">
        <v>7.12</v>
      </c>
      <c r="B65" s="30" t="s">
        <v>60</v>
      </c>
      <c r="C65" s="29">
        <v>3</v>
      </c>
      <c r="D65" s="29">
        <v>2</v>
      </c>
      <c r="E65" s="121">
        <v>1557300</v>
      </c>
      <c r="F65" s="122">
        <v>175437.9</v>
      </c>
      <c r="G65" s="33">
        <f t="shared" si="12"/>
        <v>11.26551724137931</v>
      </c>
      <c r="H65" s="33">
        <f t="shared" si="13"/>
        <v>1381862.1</v>
      </c>
      <c r="I65" s="33">
        <f t="shared" si="14"/>
        <v>88.734482758620686</v>
      </c>
      <c r="J65" s="30"/>
    </row>
    <row r="66" spans="1:13" ht="17.100000000000001" hidden="1" customHeight="1" x14ac:dyDescent="0.3">
      <c r="A66" s="30">
        <v>7.13</v>
      </c>
      <c r="B66" s="30" t="s">
        <v>127</v>
      </c>
      <c r="C66" s="29">
        <v>3</v>
      </c>
      <c r="D66" s="29">
        <v>2</v>
      </c>
      <c r="E66" s="121">
        <v>1551500</v>
      </c>
      <c r="F66" s="122">
        <v>132534</v>
      </c>
      <c r="G66" s="33">
        <f t="shared" si="12"/>
        <v>8.5423138897840794</v>
      </c>
      <c r="H66" s="33">
        <f t="shared" si="13"/>
        <v>1418966</v>
      </c>
      <c r="I66" s="33">
        <f t="shared" si="14"/>
        <v>91.457686110215917</v>
      </c>
      <c r="J66" s="30"/>
      <c r="K66" s="52"/>
      <c r="L66" s="52"/>
      <c r="M66" s="52"/>
    </row>
    <row r="67" spans="1:13" s="52" customFormat="1" ht="17.100000000000001" hidden="1" customHeight="1" x14ac:dyDescent="0.3">
      <c r="A67" s="30">
        <v>7.14</v>
      </c>
      <c r="B67" s="30" t="s">
        <v>123</v>
      </c>
      <c r="C67" s="29">
        <v>4</v>
      </c>
      <c r="D67" s="29">
        <v>3</v>
      </c>
      <c r="E67" s="121">
        <v>2793280</v>
      </c>
      <c r="F67" s="122">
        <v>233883.81</v>
      </c>
      <c r="G67" s="33">
        <f t="shared" si="12"/>
        <v>8.3730886269904907</v>
      </c>
      <c r="H67" s="33">
        <f t="shared" si="13"/>
        <v>2559396.19</v>
      </c>
      <c r="I67" s="33">
        <f t="shared" si="14"/>
        <v>91.626911373009506</v>
      </c>
      <c r="J67" s="30"/>
    </row>
    <row r="68" spans="1:13" s="52" customFormat="1" ht="17.100000000000001" hidden="1" customHeight="1" x14ac:dyDescent="0.3">
      <c r="A68" s="30">
        <v>7.15</v>
      </c>
      <c r="B68" s="30" t="s">
        <v>118</v>
      </c>
      <c r="C68" s="29">
        <v>3</v>
      </c>
      <c r="D68" s="29">
        <v>2</v>
      </c>
      <c r="E68" s="121">
        <v>2923200</v>
      </c>
      <c r="F68" s="122">
        <v>169970</v>
      </c>
      <c r="G68" s="33">
        <f t="shared" si="12"/>
        <v>5.8145183360700603</v>
      </c>
      <c r="H68" s="33">
        <f t="shared" si="13"/>
        <v>2753230</v>
      </c>
      <c r="I68" s="33">
        <f t="shared" si="14"/>
        <v>94.185481663929934</v>
      </c>
      <c r="J68" s="30"/>
      <c r="K68" s="87"/>
      <c r="L68" s="87"/>
      <c r="M68" s="87"/>
    </row>
    <row r="69" spans="1:13" ht="17.100000000000001" hidden="1" customHeight="1" x14ac:dyDescent="0.3">
      <c r="A69" s="30">
        <v>7.16</v>
      </c>
      <c r="B69" s="30" t="s">
        <v>128</v>
      </c>
      <c r="C69" s="29">
        <v>2</v>
      </c>
      <c r="D69" s="29">
        <v>0</v>
      </c>
      <c r="E69" s="121">
        <v>192850</v>
      </c>
      <c r="F69" s="127">
        <v>0</v>
      </c>
      <c r="G69" s="33">
        <f t="shared" si="12"/>
        <v>0</v>
      </c>
      <c r="H69" s="33">
        <f t="shared" si="13"/>
        <v>192850</v>
      </c>
      <c r="I69" s="33">
        <f t="shared" si="14"/>
        <v>100</v>
      </c>
      <c r="J69" s="30"/>
    </row>
    <row r="70" spans="1:13" s="52" customFormat="1" ht="17.100000000000001" customHeight="1" x14ac:dyDescent="0.3">
      <c r="A70" s="29">
        <v>8</v>
      </c>
      <c r="B70" s="30" t="s">
        <v>22</v>
      </c>
      <c r="C70" s="29">
        <v>77</v>
      </c>
      <c r="D70" s="29">
        <v>24</v>
      </c>
      <c r="E70" s="121">
        <v>5027118</v>
      </c>
      <c r="F70" s="122">
        <f>SUM(F71:F83)</f>
        <v>953897.85</v>
      </c>
      <c r="G70" s="33">
        <f t="shared" si="12"/>
        <v>18.975043951623974</v>
      </c>
      <c r="H70" s="33">
        <f t="shared" si="13"/>
        <v>4073220.15</v>
      </c>
      <c r="I70" s="33">
        <f t="shared" si="14"/>
        <v>81.024956048376026</v>
      </c>
      <c r="J70" s="30"/>
    </row>
    <row r="71" spans="1:13" s="52" customFormat="1" ht="17.100000000000001" hidden="1" customHeight="1" x14ac:dyDescent="0.3">
      <c r="A71" s="30">
        <v>8.1</v>
      </c>
      <c r="B71" s="30" t="s">
        <v>43</v>
      </c>
      <c r="C71" s="29">
        <v>6</v>
      </c>
      <c r="D71" s="29">
        <v>3</v>
      </c>
      <c r="E71" s="121">
        <v>284500</v>
      </c>
      <c r="F71" s="122">
        <v>115107.54</v>
      </c>
      <c r="G71" s="33">
        <f t="shared" si="12"/>
        <v>40.459592267135328</v>
      </c>
      <c r="H71" s="33">
        <f t="shared" si="13"/>
        <v>169392.46000000002</v>
      </c>
      <c r="I71" s="33">
        <f t="shared" si="14"/>
        <v>59.540407732864686</v>
      </c>
      <c r="J71" s="30"/>
    </row>
    <row r="72" spans="1:13" ht="17.100000000000001" hidden="1" customHeight="1" x14ac:dyDescent="0.3">
      <c r="A72" s="30">
        <v>8.1999999999999993</v>
      </c>
      <c r="B72" s="30" t="s">
        <v>48</v>
      </c>
      <c r="C72" s="29">
        <v>7</v>
      </c>
      <c r="D72" s="29">
        <v>3</v>
      </c>
      <c r="E72" s="121">
        <v>206050</v>
      </c>
      <c r="F72" s="122">
        <v>82954.399999999994</v>
      </c>
      <c r="G72" s="33">
        <f t="shared" ref="G72:G103" si="15">F72*100/E72</f>
        <v>40.259354525600578</v>
      </c>
      <c r="H72" s="33">
        <f t="shared" ref="H72:H103" si="16">E72-F72</f>
        <v>123095.6</v>
      </c>
      <c r="I72" s="33">
        <f t="shared" ref="I72:I103" si="17">H72*100/E72</f>
        <v>59.740645474399415</v>
      </c>
      <c r="J72" s="30"/>
    </row>
    <row r="73" spans="1:13" s="52" customFormat="1" ht="17.100000000000001" hidden="1" customHeight="1" x14ac:dyDescent="0.3">
      <c r="A73" s="30">
        <v>8.3000000000000007</v>
      </c>
      <c r="B73" s="30" t="s">
        <v>47</v>
      </c>
      <c r="C73" s="29">
        <v>4</v>
      </c>
      <c r="D73" s="29">
        <v>3</v>
      </c>
      <c r="E73" s="121">
        <v>140591</v>
      </c>
      <c r="F73" s="122">
        <v>47519.41</v>
      </c>
      <c r="G73" s="33">
        <f t="shared" si="15"/>
        <v>33.799752473486926</v>
      </c>
      <c r="H73" s="33">
        <f t="shared" si="16"/>
        <v>93071.59</v>
      </c>
      <c r="I73" s="33">
        <f t="shared" si="17"/>
        <v>66.200247526513081</v>
      </c>
      <c r="J73" s="30"/>
    </row>
    <row r="74" spans="1:13" s="52" customFormat="1" ht="17.100000000000001" hidden="1" customHeight="1" x14ac:dyDescent="0.3">
      <c r="A74" s="30">
        <v>8.4</v>
      </c>
      <c r="B74" s="30" t="s">
        <v>35</v>
      </c>
      <c r="C74" s="29">
        <v>2</v>
      </c>
      <c r="D74" s="29">
        <v>1</v>
      </c>
      <c r="E74" s="121">
        <v>1165136</v>
      </c>
      <c r="F74" s="122">
        <f>240420.68+68680+4038</f>
        <v>313138.68</v>
      </c>
      <c r="G74" s="33">
        <f t="shared" si="15"/>
        <v>26.875719229343183</v>
      </c>
      <c r="H74" s="33">
        <f t="shared" si="16"/>
        <v>851997.32000000007</v>
      </c>
      <c r="I74" s="33">
        <f t="shared" si="17"/>
        <v>73.12428077065681</v>
      </c>
      <c r="J74" s="30"/>
      <c r="K74" s="87"/>
      <c r="L74" s="87"/>
      <c r="M74" s="87"/>
    </row>
    <row r="75" spans="1:13" hidden="1" x14ac:dyDescent="0.3">
      <c r="A75" s="30">
        <v>8.5</v>
      </c>
      <c r="B75" s="30" t="s">
        <v>45</v>
      </c>
      <c r="C75" s="29">
        <v>9</v>
      </c>
      <c r="D75" s="29">
        <v>2</v>
      </c>
      <c r="E75" s="121">
        <v>411089</v>
      </c>
      <c r="F75" s="122">
        <v>98973.98</v>
      </c>
      <c r="G75" s="33">
        <f t="shared" si="15"/>
        <v>24.076046792786965</v>
      </c>
      <c r="H75" s="33">
        <f t="shared" si="16"/>
        <v>312115.02</v>
      </c>
      <c r="I75" s="33">
        <f t="shared" si="17"/>
        <v>75.923953207213032</v>
      </c>
      <c r="J75" s="30"/>
    </row>
    <row r="76" spans="1:13" s="52" customFormat="1" ht="17.100000000000001" hidden="1" customHeight="1" x14ac:dyDescent="0.3">
      <c r="A76" s="30">
        <v>8.6</v>
      </c>
      <c r="B76" s="30" t="s">
        <v>44</v>
      </c>
      <c r="C76" s="29">
        <v>8</v>
      </c>
      <c r="D76" s="29">
        <v>4</v>
      </c>
      <c r="E76" s="121">
        <v>730235</v>
      </c>
      <c r="F76" s="122">
        <v>170042.53</v>
      </c>
      <c r="G76" s="33">
        <f t="shared" si="15"/>
        <v>23.286001081843516</v>
      </c>
      <c r="H76" s="33">
        <f t="shared" si="16"/>
        <v>560192.47</v>
      </c>
      <c r="I76" s="33">
        <f t="shared" si="17"/>
        <v>76.713998918156477</v>
      </c>
      <c r="J76" s="30"/>
    </row>
    <row r="77" spans="1:13" hidden="1" x14ac:dyDescent="0.3">
      <c r="A77" s="30">
        <v>8.6999999999999993</v>
      </c>
      <c r="B77" s="30" t="s">
        <v>52</v>
      </c>
      <c r="C77" s="29">
        <v>4</v>
      </c>
      <c r="D77" s="29">
        <v>2</v>
      </c>
      <c r="E77" s="121">
        <v>197143</v>
      </c>
      <c r="F77" s="122">
        <v>30000</v>
      </c>
      <c r="G77" s="33">
        <f t="shared" si="15"/>
        <v>15.217380277260668</v>
      </c>
      <c r="H77" s="33">
        <f t="shared" si="16"/>
        <v>167143</v>
      </c>
      <c r="I77" s="33">
        <f t="shared" si="17"/>
        <v>84.782619722739327</v>
      </c>
      <c r="J77" s="30"/>
      <c r="K77" s="52"/>
      <c r="L77" s="52"/>
      <c r="M77" s="52"/>
    </row>
    <row r="78" spans="1:13" s="52" customFormat="1" ht="17.100000000000001" hidden="1" customHeight="1" x14ac:dyDescent="0.3">
      <c r="A78" s="30">
        <v>8.8000000000000007</v>
      </c>
      <c r="B78" s="30" t="s">
        <v>46</v>
      </c>
      <c r="C78" s="29">
        <v>13</v>
      </c>
      <c r="D78" s="29">
        <v>3</v>
      </c>
      <c r="E78" s="121">
        <v>717900</v>
      </c>
      <c r="F78" s="122">
        <v>68558.12</v>
      </c>
      <c r="G78" s="33">
        <f t="shared" si="15"/>
        <v>9.549814737428612</v>
      </c>
      <c r="H78" s="33">
        <f t="shared" si="16"/>
        <v>649341.88</v>
      </c>
      <c r="I78" s="33">
        <f t="shared" si="17"/>
        <v>90.450185262571395</v>
      </c>
      <c r="J78" s="30"/>
    </row>
    <row r="79" spans="1:13" s="52" customFormat="1" ht="17.100000000000001" hidden="1" customHeight="1" x14ac:dyDescent="0.3">
      <c r="A79" s="30">
        <v>8.9</v>
      </c>
      <c r="B79" s="30" t="s">
        <v>102</v>
      </c>
      <c r="C79" s="29">
        <v>9</v>
      </c>
      <c r="D79" s="29">
        <v>1</v>
      </c>
      <c r="E79" s="121">
        <v>309190</v>
      </c>
      <c r="F79" s="122">
        <v>21438.36</v>
      </c>
      <c r="G79" s="33">
        <f t="shared" si="15"/>
        <v>6.9337171318606678</v>
      </c>
      <c r="H79" s="33">
        <f t="shared" si="16"/>
        <v>287751.64</v>
      </c>
      <c r="I79" s="33">
        <f t="shared" si="17"/>
        <v>93.066282868139325</v>
      </c>
      <c r="J79" s="30"/>
      <c r="K79" s="87"/>
      <c r="L79" s="87"/>
      <c r="M79" s="87"/>
    </row>
    <row r="80" spans="1:13" ht="17.100000000000001" hidden="1" customHeight="1" x14ac:dyDescent="0.3">
      <c r="A80" s="126">
        <v>8.1</v>
      </c>
      <c r="B80" s="30" t="s">
        <v>50</v>
      </c>
      <c r="C80" s="29">
        <v>3</v>
      </c>
      <c r="D80" s="29">
        <v>1</v>
      </c>
      <c r="E80" s="121">
        <v>58868</v>
      </c>
      <c r="F80" s="122">
        <v>3348</v>
      </c>
      <c r="G80" s="33">
        <f t="shared" si="15"/>
        <v>5.6873004008969223</v>
      </c>
      <c r="H80" s="33">
        <f t="shared" si="16"/>
        <v>55520</v>
      </c>
      <c r="I80" s="33">
        <f t="shared" si="17"/>
        <v>94.312699599103084</v>
      </c>
      <c r="J80" s="30"/>
      <c r="K80" s="52"/>
      <c r="L80" s="52"/>
      <c r="M80" s="52"/>
    </row>
    <row r="81" spans="1:13" s="52" customFormat="1" ht="17.100000000000001" hidden="1" customHeight="1" x14ac:dyDescent="0.3">
      <c r="A81" s="30">
        <v>8.11</v>
      </c>
      <c r="B81" s="30" t="s">
        <v>42</v>
      </c>
      <c r="C81" s="29">
        <v>6</v>
      </c>
      <c r="D81" s="29">
        <v>1</v>
      </c>
      <c r="E81" s="121">
        <v>155216</v>
      </c>
      <c r="F81" s="122">
        <v>2816.83</v>
      </c>
      <c r="G81" s="33">
        <f t="shared" si="15"/>
        <v>1.8147806927120915</v>
      </c>
      <c r="H81" s="33">
        <f t="shared" si="16"/>
        <v>152399.17000000001</v>
      </c>
      <c r="I81" s="33">
        <f t="shared" si="17"/>
        <v>98.185219307287923</v>
      </c>
      <c r="J81" s="30"/>
    </row>
    <row r="82" spans="1:13" s="52" customFormat="1" ht="17.100000000000001" hidden="1" customHeight="1" x14ac:dyDescent="0.3">
      <c r="A82" s="30">
        <v>8.1199999999999992</v>
      </c>
      <c r="B82" s="30" t="s">
        <v>49</v>
      </c>
      <c r="C82" s="29">
        <v>3</v>
      </c>
      <c r="D82" s="29">
        <v>0</v>
      </c>
      <c r="E82" s="121">
        <v>460000</v>
      </c>
      <c r="F82" s="127">
        <v>0</v>
      </c>
      <c r="G82" s="33">
        <f t="shared" si="15"/>
        <v>0</v>
      </c>
      <c r="H82" s="33">
        <f t="shared" si="16"/>
        <v>460000</v>
      </c>
      <c r="I82" s="33">
        <f t="shared" si="17"/>
        <v>100</v>
      </c>
      <c r="J82" s="30"/>
    </row>
    <row r="83" spans="1:13" ht="17.100000000000001" hidden="1" customHeight="1" x14ac:dyDescent="0.3">
      <c r="A83" s="30">
        <v>8.1300000000000008</v>
      </c>
      <c r="B83" s="30" t="s">
        <v>51</v>
      </c>
      <c r="C83" s="29">
        <v>3</v>
      </c>
      <c r="D83" s="29">
        <v>0</v>
      </c>
      <c r="E83" s="121">
        <v>191200</v>
      </c>
      <c r="F83" s="127">
        <v>0</v>
      </c>
      <c r="G83" s="33">
        <f t="shared" si="15"/>
        <v>0</v>
      </c>
      <c r="H83" s="33">
        <f t="shared" si="16"/>
        <v>191200</v>
      </c>
      <c r="I83" s="33">
        <f t="shared" si="17"/>
        <v>100</v>
      </c>
      <c r="J83" s="30"/>
    </row>
    <row r="84" spans="1:13" s="52" customFormat="1" ht="17.100000000000001" customHeight="1" x14ac:dyDescent="0.3">
      <c r="A84" s="29">
        <v>9</v>
      </c>
      <c r="B84" s="30" t="s">
        <v>23</v>
      </c>
      <c r="C84" s="29">
        <v>45</v>
      </c>
      <c r="D84" s="29">
        <v>10</v>
      </c>
      <c r="E84" s="121">
        <v>7042496</v>
      </c>
      <c r="F84" s="122">
        <f>SUM(F85:F96)</f>
        <v>1285985.07</v>
      </c>
      <c r="G84" s="33">
        <f t="shared" si="15"/>
        <v>18.260359253310192</v>
      </c>
      <c r="H84" s="33">
        <f t="shared" si="16"/>
        <v>5756510.9299999997</v>
      </c>
      <c r="I84" s="33">
        <f t="shared" si="17"/>
        <v>81.739640746689815</v>
      </c>
      <c r="J84" s="30"/>
    </row>
    <row r="85" spans="1:13" s="52" customFormat="1" ht="17.100000000000001" hidden="1" customHeight="1" x14ac:dyDescent="0.3">
      <c r="A85" s="30">
        <v>9.1</v>
      </c>
      <c r="B85" s="30" t="s">
        <v>51</v>
      </c>
      <c r="C85" s="29">
        <v>3</v>
      </c>
      <c r="D85" s="29">
        <v>3</v>
      </c>
      <c r="E85" s="121">
        <v>350000</v>
      </c>
      <c r="F85" s="122">
        <v>144590</v>
      </c>
      <c r="G85" s="33">
        <f t="shared" si="15"/>
        <v>41.311428571428571</v>
      </c>
      <c r="H85" s="33">
        <f t="shared" si="16"/>
        <v>205410</v>
      </c>
      <c r="I85" s="33">
        <f t="shared" si="17"/>
        <v>58.688571428571429</v>
      </c>
      <c r="J85" s="30"/>
      <c r="K85" s="87"/>
      <c r="L85" s="87"/>
      <c r="M85" s="87"/>
    </row>
    <row r="86" spans="1:13" ht="17.100000000000001" hidden="1" customHeight="1" x14ac:dyDescent="0.3">
      <c r="A86" s="30">
        <v>9.1999999999999993</v>
      </c>
      <c r="B86" s="30" t="s">
        <v>59</v>
      </c>
      <c r="C86" s="29">
        <v>2</v>
      </c>
      <c r="D86" s="29">
        <v>1</v>
      </c>
      <c r="E86" s="121">
        <v>34250</v>
      </c>
      <c r="F86" s="122">
        <v>12480</v>
      </c>
      <c r="G86" s="33">
        <f t="shared" si="15"/>
        <v>36.43795620437956</v>
      </c>
      <c r="H86" s="33">
        <f t="shared" si="16"/>
        <v>21770</v>
      </c>
      <c r="I86" s="33">
        <f t="shared" si="17"/>
        <v>63.56204379562044</v>
      </c>
      <c r="J86" s="30"/>
      <c r="K86" s="52"/>
      <c r="L86" s="52"/>
      <c r="M86" s="52"/>
    </row>
    <row r="87" spans="1:13" ht="17.100000000000001" hidden="1" customHeight="1" x14ac:dyDescent="0.3">
      <c r="A87" s="30">
        <v>9.3000000000000007</v>
      </c>
      <c r="B87" s="30" t="s">
        <v>49</v>
      </c>
      <c r="C87" s="29">
        <v>13</v>
      </c>
      <c r="D87" s="29">
        <v>1</v>
      </c>
      <c r="E87" s="121">
        <v>2011000</v>
      </c>
      <c r="F87" s="122">
        <v>600000</v>
      </c>
      <c r="G87" s="33">
        <f t="shared" si="15"/>
        <v>29.835902536051716</v>
      </c>
      <c r="H87" s="33">
        <f t="shared" si="16"/>
        <v>1411000</v>
      </c>
      <c r="I87" s="33">
        <f t="shared" si="17"/>
        <v>70.164097463948281</v>
      </c>
      <c r="J87" s="30"/>
    </row>
    <row r="88" spans="1:13" s="52" customFormat="1" ht="17.100000000000001" hidden="1" customHeight="1" x14ac:dyDescent="0.3">
      <c r="A88" s="30">
        <v>9.4</v>
      </c>
      <c r="B88" s="30" t="s">
        <v>35</v>
      </c>
      <c r="C88" s="29">
        <v>7</v>
      </c>
      <c r="D88" s="29">
        <v>3</v>
      </c>
      <c r="E88" s="121">
        <v>2724816</v>
      </c>
      <c r="F88" s="122">
        <f>390734.07+8810+516</f>
        <v>400060.07</v>
      </c>
      <c r="G88" s="33">
        <f t="shared" si="15"/>
        <v>14.682094864387173</v>
      </c>
      <c r="H88" s="33">
        <f t="shared" si="16"/>
        <v>2324755.9300000002</v>
      </c>
      <c r="I88" s="33">
        <f t="shared" si="17"/>
        <v>85.317905135612833</v>
      </c>
      <c r="J88" s="30"/>
    </row>
    <row r="89" spans="1:13" s="52" customFormat="1" ht="17.100000000000001" hidden="1" customHeight="1" x14ac:dyDescent="0.3">
      <c r="A89" s="30">
        <v>9.5</v>
      </c>
      <c r="B89" s="30" t="s">
        <v>143</v>
      </c>
      <c r="C89" s="29">
        <v>1</v>
      </c>
      <c r="D89" s="29">
        <v>1</v>
      </c>
      <c r="E89" s="121">
        <v>896000</v>
      </c>
      <c r="F89" s="122">
        <v>104855</v>
      </c>
      <c r="G89" s="33">
        <f t="shared" si="15"/>
        <v>11.702566964285714</v>
      </c>
      <c r="H89" s="33">
        <f t="shared" si="16"/>
        <v>791145</v>
      </c>
      <c r="I89" s="33">
        <f t="shared" si="17"/>
        <v>88.297433035714292</v>
      </c>
      <c r="J89" s="30"/>
    </row>
    <row r="90" spans="1:13" s="52" customFormat="1" ht="17.100000000000001" hidden="1" customHeight="1" x14ac:dyDescent="0.3">
      <c r="A90" s="30">
        <v>9.6</v>
      </c>
      <c r="B90" s="30" t="s">
        <v>115</v>
      </c>
      <c r="C90" s="29">
        <v>2</v>
      </c>
      <c r="D90" s="29">
        <v>1</v>
      </c>
      <c r="E90" s="121">
        <v>226800</v>
      </c>
      <c r="F90" s="122">
        <v>24000</v>
      </c>
      <c r="G90" s="33">
        <f t="shared" si="15"/>
        <v>10.582010582010582</v>
      </c>
      <c r="H90" s="33">
        <f t="shared" si="16"/>
        <v>202800</v>
      </c>
      <c r="I90" s="33">
        <f t="shared" si="17"/>
        <v>89.417989417989418</v>
      </c>
      <c r="J90" s="30"/>
      <c r="K90" s="87"/>
      <c r="L90" s="87"/>
      <c r="M90" s="87"/>
    </row>
    <row r="91" spans="1:13" s="52" customFormat="1" ht="17.100000000000001" hidden="1" customHeight="1" x14ac:dyDescent="0.3">
      <c r="A91" s="30">
        <v>9.6999999999999993</v>
      </c>
      <c r="B91" s="30" t="s">
        <v>114</v>
      </c>
      <c r="C91" s="29">
        <v>1</v>
      </c>
      <c r="D91" s="29">
        <v>0</v>
      </c>
      <c r="E91" s="121">
        <v>42800</v>
      </c>
      <c r="F91" s="127">
        <v>0</v>
      </c>
      <c r="G91" s="33">
        <f t="shared" si="15"/>
        <v>0</v>
      </c>
      <c r="H91" s="33">
        <f t="shared" si="16"/>
        <v>42800</v>
      </c>
      <c r="I91" s="33">
        <f t="shared" si="17"/>
        <v>100</v>
      </c>
      <c r="J91" s="30"/>
      <c r="K91" s="87"/>
      <c r="L91" s="87"/>
      <c r="M91" s="87"/>
    </row>
    <row r="92" spans="1:13" s="52" customFormat="1" ht="17.100000000000001" hidden="1" customHeight="1" x14ac:dyDescent="0.3">
      <c r="A92" s="30">
        <v>9.8000000000000007</v>
      </c>
      <c r="B92" s="30" t="s">
        <v>140</v>
      </c>
      <c r="C92" s="29">
        <v>1</v>
      </c>
      <c r="D92" s="29">
        <v>0</v>
      </c>
      <c r="E92" s="121">
        <v>81650</v>
      </c>
      <c r="F92" s="127">
        <v>0</v>
      </c>
      <c r="G92" s="33">
        <f t="shared" si="15"/>
        <v>0</v>
      </c>
      <c r="H92" s="33">
        <f t="shared" si="16"/>
        <v>81650</v>
      </c>
      <c r="I92" s="33">
        <f t="shared" si="17"/>
        <v>100</v>
      </c>
      <c r="J92" s="30"/>
      <c r="K92" s="87"/>
      <c r="L92" s="87"/>
      <c r="M92" s="87"/>
    </row>
    <row r="93" spans="1:13" s="52" customFormat="1" ht="17.100000000000001" hidden="1" customHeight="1" x14ac:dyDescent="0.3">
      <c r="A93" s="30">
        <v>9.9</v>
      </c>
      <c r="B93" s="30" t="s">
        <v>116</v>
      </c>
      <c r="C93" s="29">
        <v>1</v>
      </c>
      <c r="D93" s="29">
        <v>0</v>
      </c>
      <c r="E93" s="121">
        <v>142180</v>
      </c>
      <c r="F93" s="127">
        <v>0</v>
      </c>
      <c r="G93" s="33">
        <f t="shared" si="15"/>
        <v>0</v>
      </c>
      <c r="H93" s="33">
        <f t="shared" si="16"/>
        <v>142180</v>
      </c>
      <c r="I93" s="33">
        <f t="shared" si="17"/>
        <v>100</v>
      </c>
      <c r="J93" s="30"/>
    </row>
    <row r="94" spans="1:13" ht="17.100000000000001" hidden="1" customHeight="1" x14ac:dyDescent="0.3">
      <c r="A94" s="126">
        <v>9.1</v>
      </c>
      <c r="B94" s="30" t="s">
        <v>141</v>
      </c>
      <c r="C94" s="29">
        <v>4</v>
      </c>
      <c r="D94" s="29">
        <v>0</v>
      </c>
      <c r="E94" s="121">
        <v>111350</v>
      </c>
      <c r="F94" s="127">
        <v>0</v>
      </c>
      <c r="G94" s="33">
        <f t="shared" si="15"/>
        <v>0</v>
      </c>
      <c r="H94" s="33">
        <f t="shared" si="16"/>
        <v>111350</v>
      </c>
      <c r="I94" s="33">
        <f t="shared" si="17"/>
        <v>100</v>
      </c>
      <c r="J94" s="30"/>
      <c r="K94" s="52"/>
      <c r="L94" s="52"/>
      <c r="M94" s="52"/>
    </row>
    <row r="95" spans="1:13" ht="17.100000000000001" hidden="1" customHeight="1" x14ac:dyDescent="0.3">
      <c r="A95" s="30">
        <v>9.11</v>
      </c>
      <c r="B95" s="30" t="s">
        <v>142</v>
      </c>
      <c r="C95" s="29">
        <v>4</v>
      </c>
      <c r="D95" s="29">
        <v>0</v>
      </c>
      <c r="E95" s="121">
        <v>97550</v>
      </c>
      <c r="F95" s="127">
        <v>0</v>
      </c>
      <c r="G95" s="33">
        <f t="shared" si="15"/>
        <v>0</v>
      </c>
      <c r="H95" s="33">
        <f t="shared" si="16"/>
        <v>97550</v>
      </c>
      <c r="I95" s="33">
        <f t="shared" si="17"/>
        <v>100</v>
      </c>
      <c r="J95" s="30"/>
      <c r="K95" s="52"/>
      <c r="L95" s="52"/>
      <c r="M95" s="52"/>
    </row>
    <row r="96" spans="1:13" ht="17.100000000000001" hidden="1" customHeight="1" x14ac:dyDescent="0.3">
      <c r="A96" s="30">
        <v>9.1199999999999992</v>
      </c>
      <c r="B96" s="30" t="s">
        <v>60</v>
      </c>
      <c r="C96" s="29">
        <v>6</v>
      </c>
      <c r="D96" s="29">
        <v>0</v>
      </c>
      <c r="E96" s="121">
        <v>324100</v>
      </c>
      <c r="F96" s="127">
        <v>0</v>
      </c>
      <c r="G96" s="33">
        <f t="shared" si="15"/>
        <v>0</v>
      </c>
      <c r="H96" s="33">
        <f t="shared" si="16"/>
        <v>324100</v>
      </c>
      <c r="I96" s="33">
        <f t="shared" si="17"/>
        <v>100</v>
      </c>
      <c r="J96" s="30"/>
      <c r="K96" s="52"/>
      <c r="L96" s="52"/>
      <c r="M96" s="52"/>
    </row>
    <row r="97" spans="1:13" s="52" customFormat="1" ht="17.100000000000001" customHeight="1" x14ac:dyDescent="0.3">
      <c r="A97" s="29">
        <v>10</v>
      </c>
      <c r="B97" s="30" t="s">
        <v>20</v>
      </c>
      <c r="C97" s="29">
        <v>25</v>
      </c>
      <c r="D97" s="29">
        <v>10</v>
      </c>
      <c r="E97" s="121">
        <v>2869840</v>
      </c>
      <c r="F97" s="122">
        <f>SUM(F98:F104)</f>
        <v>439770.57</v>
      </c>
      <c r="G97" s="33">
        <f t="shared" si="15"/>
        <v>15.323870668748084</v>
      </c>
      <c r="H97" s="33">
        <f t="shared" si="16"/>
        <v>2430069.4300000002</v>
      </c>
      <c r="I97" s="33">
        <f t="shared" si="17"/>
        <v>84.676129331251929</v>
      </c>
      <c r="J97" s="30"/>
    </row>
    <row r="98" spans="1:13" ht="17.100000000000001" hidden="1" customHeight="1" x14ac:dyDescent="0.3">
      <c r="A98" s="30">
        <v>10.1</v>
      </c>
      <c r="B98" s="30" t="s">
        <v>62</v>
      </c>
      <c r="C98" s="29">
        <v>7</v>
      </c>
      <c r="D98" s="29">
        <v>4</v>
      </c>
      <c r="E98" s="121">
        <v>639838</v>
      </c>
      <c r="F98" s="122">
        <v>169507</v>
      </c>
      <c r="G98" s="33">
        <f t="shared" si="15"/>
        <v>26.492174581690989</v>
      </c>
      <c r="H98" s="33">
        <f t="shared" si="16"/>
        <v>470331</v>
      </c>
      <c r="I98" s="33">
        <f t="shared" si="17"/>
        <v>73.507825418309011</v>
      </c>
      <c r="J98" s="30"/>
    </row>
    <row r="99" spans="1:13" s="52" customFormat="1" ht="17.100000000000001" hidden="1" customHeight="1" x14ac:dyDescent="0.3">
      <c r="A99" s="30">
        <v>10.199999999999999</v>
      </c>
      <c r="B99" s="30" t="s">
        <v>61</v>
      </c>
      <c r="C99" s="29">
        <v>3</v>
      </c>
      <c r="D99" s="29">
        <v>2</v>
      </c>
      <c r="E99" s="121">
        <v>373283</v>
      </c>
      <c r="F99" s="122">
        <v>69250</v>
      </c>
      <c r="G99" s="33">
        <f t="shared" si="15"/>
        <v>18.551608297190068</v>
      </c>
      <c r="H99" s="33">
        <f t="shared" si="16"/>
        <v>304033</v>
      </c>
      <c r="I99" s="33">
        <f t="shared" si="17"/>
        <v>81.448391702809928</v>
      </c>
      <c r="J99" s="30"/>
      <c r="K99" s="87"/>
      <c r="L99" s="87"/>
      <c r="M99" s="87"/>
    </row>
    <row r="100" spans="1:13" s="52" customFormat="1" ht="17.100000000000001" hidden="1" customHeight="1" x14ac:dyDescent="0.3">
      <c r="A100" s="30">
        <v>10.3</v>
      </c>
      <c r="B100" s="30" t="s">
        <v>64</v>
      </c>
      <c r="C100" s="29">
        <v>5</v>
      </c>
      <c r="D100" s="29">
        <v>1</v>
      </c>
      <c r="E100" s="121">
        <v>224818</v>
      </c>
      <c r="F100" s="122">
        <v>41154</v>
      </c>
      <c r="G100" s="33">
        <f t="shared" si="15"/>
        <v>18.305473760997785</v>
      </c>
      <c r="H100" s="33">
        <f t="shared" si="16"/>
        <v>183664</v>
      </c>
      <c r="I100" s="33">
        <f t="shared" si="17"/>
        <v>81.694526239002215</v>
      </c>
      <c r="J100" s="30"/>
    </row>
    <row r="101" spans="1:13" s="52" customFormat="1" ht="17.100000000000001" hidden="1" customHeight="1" x14ac:dyDescent="0.3">
      <c r="A101" s="30">
        <v>10.4</v>
      </c>
      <c r="B101" s="30" t="s">
        <v>35</v>
      </c>
      <c r="C101" s="29">
        <v>6</v>
      </c>
      <c r="D101" s="29">
        <v>3</v>
      </c>
      <c r="E101" s="121">
        <v>1130667</v>
      </c>
      <c r="F101" s="122">
        <f>144074.57+14890+895</f>
        <v>159859.57</v>
      </c>
      <c r="G101" s="33">
        <f t="shared" si="15"/>
        <v>14.138519121898844</v>
      </c>
      <c r="H101" s="33">
        <f t="shared" si="16"/>
        <v>970807.42999999993</v>
      </c>
      <c r="I101" s="33">
        <f t="shared" si="17"/>
        <v>85.861480878101162</v>
      </c>
      <c r="J101" s="30"/>
      <c r="K101" s="87"/>
      <c r="L101" s="87"/>
      <c r="M101" s="87"/>
    </row>
    <row r="102" spans="1:13" s="52" customFormat="1" hidden="1" x14ac:dyDescent="0.3">
      <c r="A102" s="30">
        <v>10.5</v>
      </c>
      <c r="B102" s="30" t="s">
        <v>49</v>
      </c>
      <c r="C102" s="29">
        <v>1</v>
      </c>
      <c r="D102" s="29">
        <v>0</v>
      </c>
      <c r="E102" s="121">
        <v>15000</v>
      </c>
      <c r="F102" s="127">
        <v>0</v>
      </c>
      <c r="G102" s="33">
        <f t="shared" si="15"/>
        <v>0</v>
      </c>
      <c r="H102" s="33">
        <f t="shared" si="16"/>
        <v>15000</v>
      </c>
      <c r="I102" s="33">
        <f t="shared" si="17"/>
        <v>100</v>
      </c>
      <c r="J102" s="30"/>
      <c r="K102" s="87"/>
      <c r="L102" s="87"/>
      <c r="M102" s="87"/>
    </row>
    <row r="103" spans="1:13" hidden="1" x14ac:dyDescent="0.3">
      <c r="A103" s="30">
        <v>10.6</v>
      </c>
      <c r="B103" s="30" t="s">
        <v>51</v>
      </c>
      <c r="C103" s="29">
        <v>1</v>
      </c>
      <c r="D103" s="29">
        <v>0</v>
      </c>
      <c r="E103" s="121">
        <v>50000</v>
      </c>
      <c r="F103" s="127">
        <v>0</v>
      </c>
      <c r="G103" s="33">
        <f t="shared" si="15"/>
        <v>0</v>
      </c>
      <c r="H103" s="33">
        <f t="shared" si="16"/>
        <v>50000</v>
      </c>
      <c r="I103" s="33">
        <f t="shared" si="17"/>
        <v>100</v>
      </c>
      <c r="J103" s="30"/>
      <c r="K103" s="52"/>
      <c r="L103" s="52"/>
      <c r="M103" s="52"/>
    </row>
    <row r="104" spans="1:13" ht="17.100000000000001" hidden="1" customHeight="1" x14ac:dyDescent="0.3">
      <c r="A104" s="30">
        <v>10.7</v>
      </c>
      <c r="B104" s="30" t="s">
        <v>63</v>
      </c>
      <c r="C104" s="29">
        <v>2</v>
      </c>
      <c r="D104" s="29">
        <v>0</v>
      </c>
      <c r="E104" s="121">
        <v>436234</v>
      </c>
      <c r="F104" s="127">
        <v>0</v>
      </c>
      <c r="G104" s="33">
        <f t="shared" ref="G104:G135" si="18">F104*100/E104</f>
        <v>0</v>
      </c>
      <c r="H104" s="33">
        <f t="shared" ref="H104:H124" si="19">E104-F104</f>
        <v>436234</v>
      </c>
      <c r="I104" s="33">
        <f t="shared" ref="I104:I135" si="20">H104*100/E104</f>
        <v>100</v>
      </c>
      <c r="J104" s="30"/>
      <c r="K104" s="52"/>
      <c r="L104" s="52"/>
      <c r="M104" s="52"/>
    </row>
    <row r="105" spans="1:13" s="52" customFormat="1" ht="17.100000000000001" customHeight="1" x14ac:dyDescent="0.3">
      <c r="A105" s="29">
        <v>11</v>
      </c>
      <c r="B105" s="30" t="s">
        <v>26</v>
      </c>
      <c r="C105" s="29">
        <v>17</v>
      </c>
      <c r="D105" s="29">
        <v>6</v>
      </c>
      <c r="E105" s="121">
        <v>7020995</v>
      </c>
      <c r="F105" s="122">
        <f>SUM(F106:F111)</f>
        <v>882798.38</v>
      </c>
      <c r="G105" s="33">
        <f t="shared" si="18"/>
        <v>12.573693329791576</v>
      </c>
      <c r="H105" s="33">
        <f t="shared" si="19"/>
        <v>6138196.6200000001</v>
      </c>
      <c r="I105" s="33">
        <f t="shared" si="20"/>
        <v>87.426306670208419</v>
      </c>
      <c r="J105" s="30"/>
    </row>
    <row r="106" spans="1:13" s="52" customFormat="1" ht="17.100000000000001" hidden="1" customHeight="1" x14ac:dyDescent="0.3">
      <c r="A106" s="30">
        <v>11.1</v>
      </c>
      <c r="B106" s="30" t="s">
        <v>35</v>
      </c>
      <c r="C106" s="29">
        <v>6</v>
      </c>
      <c r="D106" s="29">
        <v>5</v>
      </c>
      <c r="E106" s="121">
        <v>3740605</v>
      </c>
      <c r="F106" s="122">
        <f>686249.38+181090+10559</f>
        <v>877898.38</v>
      </c>
      <c r="G106" s="33">
        <f t="shared" si="18"/>
        <v>23.469422192399357</v>
      </c>
      <c r="H106" s="33">
        <f t="shared" si="19"/>
        <v>2862706.62</v>
      </c>
      <c r="I106" s="33">
        <f t="shared" si="20"/>
        <v>76.530577807600636</v>
      </c>
      <c r="J106" s="30"/>
    </row>
    <row r="107" spans="1:13" ht="17.100000000000001" hidden="1" customHeight="1" x14ac:dyDescent="0.3">
      <c r="A107" s="30">
        <v>11.2</v>
      </c>
      <c r="B107" s="30" t="s">
        <v>41</v>
      </c>
      <c r="C107" s="29">
        <v>1</v>
      </c>
      <c r="D107" s="29">
        <v>1</v>
      </c>
      <c r="E107" s="121">
        <v>50000</v>
      </c>
      <c r="F107" s="122">
        <v>4900</v>
      </c>
      <c r="G107" s="33">
        <f t="shared" si="18"/>
        <v>9.8000000000000007</v>
      </c>
      <c r="H107" s="33">
        <f t="shared" si="19"/>
        <v>45100</v>
      </c>
      <c r="I107" s="33">
        <f t="shared" si="20"/>
        <v>90.2</v>
      </c>
      <c r="J107" s="30"/>
    </row>
    <row r="108" spans="1:13" s="52" customFormat="1" ht="17.100000000000001" hidden="1" customHeight="1" x14ac:dyDescent="0.3">
      <c r="A108" s="30">
        <v>11.3</v>
      </c>
      <c r="B108" s="30" t="s">
        <v>136</v>
      </c>
      <c r="C108" s="29">
        <v>2</v>
      </c>
      <c r="D108" s="29">
        <v>0</v>
      </c>
      <c r="E108" s="121">
        <v>1032000</v>
      </c>
      <c r="F108" s="127">
        <v>0</v>
      </c>
      <c r="G108" s="33">
        <f t="shared" si="18"/>
        <v>0</v>
      </c>
      <c r="H108" s="33">
        <f t="shared" si="19"/>
        <v>1032000</v>
      </c>
      <c r="I108" s="33">
        <f t="shared" si="20"/>
        <v>100</v>
      </c>
      <c r="J108" s="30"/>
    </row>
    <row r="109" spans="1:13" s="52" customFormat="1" hidden="1" x14ac:dyDescent="0.3">
      <c r="A109" s="30">
        <v>11.4</v>
      </c>
      <c r="B109" s="30" t="s">
        <v>100</v>
      </c>
      <c r="C109" s="29">
        <v>2</v>
      </c>
      <c r="D109" s="29">
        <v>0</v>
      </c>
      <c r="E109" s="121">
        <v>60000</v>
      </c>
      <c r="F109" s="127">
        <v>0</v>
      </c>
      <c r="G109" s="33">
        <f t="shared" si="18"/>
        <v>0</v>
      </c>
      <c r="H109" s="33">
        <f t="shared" si="19"/>
        <v>60000</v>
      </c>
      <c r="I109" s="33">
        <f t="shared" si="20"/>
        <v>100</v>
      </c>
      <c r="J109" s="30"/>
    </row>
    <row r="110" spans="1:13" hidden="1" x14ac:dyDescent="0.3">
      <c r="A110" s="30">
        <v>11.5</v>
      </c>
      <c r="B110" s="30" t="s">
        <v>40</v>
      </c>
      <c r="C110" s="29">
        <v>3</v>
      </c>
      <c r="D110" s="29">
        <v>0</v>
      </c>
      <c r="E110" s="121">
        <v>70000</v>
      </c>
      <c r="F110" s="127">
        <v>0</v>
      </c>
      <c r="G110" s="33">
        <f t="shared" si="18"/>
        <v>0</v>
      </c>
      <c r="H110" s="33">
        <f t="shared" si="19"/>
        <v>70000</v>
      </c>
      <c r="I110" s="33">
        <f t="shared" si="20"/>
        <v>100</v>
      </c>
      <c r="J110" s="30"/>
      <c r="K110" s="52"/>
      <c r="L110" s="52"/>
      <c r="M110" s="52"/>
    </row>
    <row r="111" spans="1:13" s="52" customFormat="1" ht="17.100000000000001" hidden="1" customHeight="1" x14ac:dyDescent="0.3">
      <c r="A111" s="30">
        <v>11.6</v>
      </c>
      <c r="B111" s="30" t="s">
        <v>99</v>
      </c>
      <c r="C111" s="29">
        <v>3</v>
      </c>
      <c r="D111" s="29">
        <v>0</v>
      </c>
      <c r="E111" s="121">
        <v>2068390</v>
      </c>
      <c r="F111" s="127">
        <v>0</v>
      </c>
      <c r="G111" s="33">
        <f t="shared" si="18"/>
        <v>0</v>
      </c>
      <c r="H111" s="33">
        <f t="shared" si="19"/>
        <v>2068390</v>
      </c>
      <c r="I111" s="33">
        <f t="shared" si="20"/>
        <v>100</v>
      </c>
      <c r="J111" s="30"/>
    </row>
    <row r="112" spans="1:13" s="52" customFormat="1" ht="17.100000000000001" customHeight="1" x14ac:dyDescent="0.3">
      <c r="A112" s="29">
        <v>12</v>
      </c>
      <c r="B112" s="30" t="s">
        <v>24</v>
      </c>
      <c r="C112" s="29">
        <v>35</v>
      </c>
      <c r="D112" s="29">
        <v>10</v>
      </c>
      <c r="E112" s="121">
        <v>5176278</v>
      </c>
      <c r="F112" s="122">
        <f>SUM(F113:F124)</f>
        <v>536360.25</v>
      </c>
      <c r="G112" s="33">
        <f t="shared" si="18"/>
        <v>10.361890338965566</v>
      </c>
      <c r="H112" s="33">
        <f t="shared" si="19"/>
        <v>4639917.75</v>
      </c>
      <c r="I112" s="33">
        <f t="shared" si="20"/>
        <v>89.638109661034434</v>
      </c>
      <c r="J112" s="30"/>
    </row>
    <row r="113" spans="1:13" ht="17.100000000000001" hidden="1" customHeight="1" x14ac:dyDescent="0.3">
      <c r="A113" s="30">
        <v>12.1</v>
      </c>
      <c r="B113" s="30" t="s">
        <v>85</v>
      </c>
      <c r="C113" s="29">
        <v>5</v>
      </c>
      <c r="D113" s="29">
        <v>2</v>
      </c>
      <c r="E113" s="121">
        <v>450024</v>
      </c>
      <c r="F113" s="122">
        <v>117300</v>
      </c>
      <c r="G113" s="33">
        <f t="shared" si="18"/>
        <v>26.065276518585677</v>
      </c>
      <c r="H113" s="33">
        <f t="shared" si="19"/>
        <v>332724</v>
      </c>
      <c r="I113" s="33">
        <f t="shared" si="20"/>
        <v>73.934723481414323</v>
      </c>
      <c r="J113" s="30"/>
      <c r="K113" s="52"/>
      <c r="L113" s="52"/>
      <c r="M113" s="52"/>
    </row>
    <row r="114" spans="1:13" s="52" customFormat="1" ht="17.100000000000001" hidden="1" customHeight="1" x14ac:dyDescent="0.3">
      <c r="A114" s="30">
        <v>12.2</v>
      </c>
      <c r="B114" s="30" t="s">
        <v>87</v>
      </c>
      <c r="C114" s="29">
        <v>1</v>
      </c>
      <c r="D114" s="29">
        <v>1</v>
      </c>
      <c r="E114" s="121">
        <v>662663</v>
      </c>
      <c r="F114" s="122">
        <f>107832.05+40240+2389</f>
        <v>150461.04999999999</v>
      </c>
      <c r="G114" s="33">
        <f t="shared" si="18"/>
        <v>22.705515473174145</v>
      </c>
      <c r="H114" s="33">
        <f t="shared" si="19"/>
        <v>512201.95</v>
      </c>
      <c r="I114" s="33">
        <f t="shared" si="20"/>
        <v>77.294484526825855</v>
      </c>
      <c r="J114" s="30"/>
    </row>
    <row r="115" spans="1:13" s="52" customFormat="1" ht="17.100000000000001" hidden="1" customHeight="1" x14ac:dyDescent="0.3">
      <c r="A115" s="30">
        <v>12.3</v>
      </c>
      <c r="B115" s="30" t="s">
        <v>35</v>
      </c>
      <c r="C115" s="29">
        <v>9</v>
      </c>
      <c r="D115" s="29">
        <v>2</v>
      </c>
      <c r="E115" s="121">
        <v>1203288</v>
      </c>
      <c r="F115" s="122">
        <f>81066.2+77490+4476</f>
        <v>163032.20000000001</v>
      </c>
      <c r="G115" s="33">
        <f t="shared" si="18"/>
        <v>13.54889270066684</v>
      </c>
      <c r="H115" s="33">
        <f t="shared" si="19"/>
        <v>1040255.8</v>
      </c>
      <c r="I115" s="33">
        <f t="shared" si="20"/>
        <v>86.45110729933316</v>
      </c>
      <c r="J115" s="30"/>
      <c r="K115" s="87"/>
      <c r="L115" s="87"/>
      <c r="M115" s="87"/>
    </row>
    <row r="116" spans="1:13" ht="17.100000000000001" hidden="1" customHeight="1" x14ac:dyDescent="0.3">
      <c r="A116" s="30">
        <v>12.4</v>
      </c>
      <c r="B116" s="30" t="s">
        <v>101</v>
      </c>
      <c r="C116" s="29">
        <v>1</v>
      </c>
      <c r="D116" s="29">
        <v>1</v>
      </c>
      <c r="E116" s="121">
        <v>808768</v>
      </c>
      <c r="F116" s="122">
        <f>53918+25460+1499</f>
        <v>80877</v>
      </c>
      <c r="G116" s="33">
        <f t="shared" si="18"/>
        <v>10.000024728970484</v>
      </c>
      <c r="H116" s="33">
        <f t="shared" si="19"/>
        <v>727891</v>
      </c>
      <c r="I116" s="33">
        <f t="shared" si="20"/>
        <v>89.999975271029513</v>
      </c>
      <c r="J116" s="30"/>
      <c r="K116" s="52"/>
      <c r="L116" s="52"/>
      <c r="M116" s="52"/>
    </row>
    <row r="117" spans="1:13" s="52" customFormat="1" hidden="1" x14ac:dyDescent="0.3">
      <c r="A117" s="30">
        <v>12.5</v>
      </c>
      <c r="B117" s="30" t="s">
        <v>91</v>
      </c>
      <c r="C117" s="29">
        <v>7</v>
      </c>
      <c r="D117" s="29">
        <v>2</v>
      </c>
      <c r="E117" s="121">
        <v>193186</v>
      </c>
      <c r="F117" s="122">
        <v>14440</v>
      </c>
      <c r="G117" s="33">
        <f t="shared" si="18"/>
        <v>7.4746617249697183</v>
      </c>
      <c r="H117" s="33">
        <f t="shared" si="19"/>
        <v>178746</v>
      </c>
      <c r="I117" s="33">
        <f t="shared" si="20"/>
        <v>92.525338275030279</v>
      </c>
      <c r="J117" s="30"/>
    </row>
    <row r="118" spans="1:13" hidden="1" x14ac:dyDescent="0.3">
      <c r="A118" s="30">
        <v>12.6</v>
      </c>
      <c r="B118" s="30" t="s">
        <v>67</v>
      </c>
      <c r="C118" s="29">
        <v>4</v>
      </c>
      <c r="D118" s="29">
        <v>1</v>
      </c>
      <c r="E118" s="121">
        <v>145134</v>
      </c>
      <c r="F118" s="122">
        <v>5250</v>
      </c>
      <c r="G118" s="33">
        <f t="shared" si="18"/>
        <v>3.6173467278515026</v>
      </c>
      <c r="H118" s="33">
        <f t="shared" si="19"/>
        <v>139884</v>
      </c>
      <c r="I118" s="33">
        <f t="shared" si="20"/>
        <v>96.382653272148502</v>
      </c>
      <c r="J118" s="30"/>
      <c r="K118" s="52"/>
      <c r="L118" s="52"/>
      <c r="M118" s="52"/>
    </row>
    <row r="119" spans="1:13" hidden="1" x14ac:dyDescent="0.3">
      <c r="A119" s="30">
        <v>12.7</v>
      </c>
      <c r="B119" s="30" t="s">
        <v>88</v>
      </c>
      <c r="C119" s="29">
        <v>1</v>
      </c>
      <c r="D119" s="29">
        <v>1</v>
      </c>
      <c r="E119" s="121">
        <v>360074</v>
      </c>
      <c r="F119" s="122">
        <v>5000</v>
      </c>
      <c r="G119" s="33">
        <f t="shared" si="18"/>
        <v>1.3886034537345102</v>
      </c>
      <c r="H119" s="33">
        <f t="shared" si="19"/>
        <v>355074</v>
      </c>
      <c r="I119" s="33">
        <f t="shared" si="20"/>
        <v>98.611396546265496</v>
      </c>
      <c r="J119" s="30"/>
      <c r="K119" s="52"/>
      <c r="L119" s="52"/>
      <c r="M119" s="52"/>
    </row>
    <row r="120" spans="1:13" s="52" customFormat="1" ht="17.100000000000001" hidden="1" customHeight="1" x14ac:dyDescent="0.3">
      <c r="A120" s="30">
        <v>12.8</v>
      </c>
      <c r="B120" s="30" t="s">
        <v>49</v>
      </c>
      <c r="C120" s="29">
        <v>1</v>
      </c>
      <c r="D120" s="29">
        <v>0</v>
      </c>
      <c r="E120" s="121">
        <v>80000</v>
      </c>
      <c r="F120" s="127">
        <v>0</v>
      </c>
      <c r="G120" s="33">
        <f t="shared" si="18"/>
        <v>0</v>
      </c>
      <c r="H120" s="33">
        <f t="shared" si="19"/>
        <v>80000</v>
      </c>
      <c r="I120" s="33">
        <f t="shared" si="20"/>
        <v>100</v>
      </c>
      <c r="J120" s="30"/>
      <c r="K120" s="87"/>
      <c r="L120" s="87"/>
      <c r="M120" s="87"/>
    </row>
    <row r="121" spans="1:13" s="52" customFormat="1" ht="17.100000000000001" hidden="1" customHeight="1" x14ac:dyDescent="0.3">
      <c r="A121" s="30">
        <v>12.9</v>
      </c>
      <c r="B121" s="30" t="s">
        <v>90</v>
      </c>
      <c r="C121" s="29">
        <v>1</v>
      </c>
      <c r="D121" s="29">
        <v>0</v>
      </c>
      <c r="E121" s="121">
        <v>145557</v>
      </c>
      <c r="F121" s="127">
        <v>0</v>
      </c>
      <c r="G121" s="33">
        <f t="shared" si="18"/>
        <v>0</v>
      </c>
      <c r="H121" s="33">
        <f t="shared" si="19"/>
        <v>145557</v>
      </c>
      <c r="I121" s="33">
        <f t="shared" si="20"/>
        <v>100</v>
      </c>
      <c r="J121" s="30"/>
    </row>
    <row r="122" spans="1:13" s="52" customFormat="1" hidden="1" x14ac:dyDescent="0.3">
      <c r="A122" s="126">
        <v>12.1</v>
      </c>
      <c r="B122" s="30" t="s">
        <v>86</v>
      </c>
      <c r="C122" s="29">
        <v>3</v>
      </c>
      <c r="D122" s="29">
        <v>0</v>
      </c>
      <c r="E122" s="121">
        <v>186633</v>
      </c>
      <c r="F122" s="127">
        <v>0</v>
      </c>
      <c r="G122" s="33">
        <f t="shared" si="18"/>
        <v>0</v>
      </c>
      <c r="H122" s="33">
        <f t="shared" si="19"/>
        <v>186633</v>
      </c>
      <c r="I122" s="33">
        <f t="shared" si="20"/>
        <v>100</v>
      </c>
      <c r="J122" s="30"/>
      <c r="K122" s="87"/>
      <c r="L122" s="87"/>
      <c r="M122" s="87"/>
    </row>
    <row r="123" spans="1:13" s="52" customFormat="1" hidden="1" x14ac:dyDescent="0.3">
      <c r="A123" s="30">
        <v>12.11</v>
      </c>
      <c r="B123" s="30" t="s">
        <v>51</v>
      </c>
      <c r="C123" s="29">
        <v>1</v>
      </c>
      <c r="D123" s="29">
        <v>0</v>
      </c>
      <c r="E123" s="121">
        <v>110000</v>
      </c>
      <c r="F123" s="127">
        <v>0</v>
      </c>
      <c r="G123" s="33">
        <f t="shared" si="18"/>
        <v>0</v>
      </c>
      <c r="H123" s="33">
        <f t="shared" si="19"/>
        <v>110000</v>
      </c>
      <c r="I123" s="33">
        <f t="shared" si="20"/>
        <v>100</v>
      </c>
      <c r="J123" s="30"/>
      <c r="K123" s="87"/>
      <c r="L123" s="87"/>
      <c r="M123" s="87"/>
    </row>
    <row r="124" spans="1:13" s="52" customFormat="1" ht="17.100000000000001" hidden="1" customHeight="1" x14ac:dyDescent="0.3">
      <c r="A124" s="30">
        <v>12.12</v>
      </c>
      <c r="B124" s="30" t="s">
        <v>89</v>
      </c>
      <c r="C124" s="29">
        <v>1</v>
      </c>
      <c r="D124" s="29">
        <v>0</v>
      </c>
      <c r="E124" s="121">
        <v>830951</v>
      </c>
      <c r="F124" s="127">
        <v>0</v>
      </c>
      <c r="G124" s="33">
        <f t="shared" si="18"/>
        <v>0</v>
      </c>
      <c r="H124" s="33">
        <f t="shared" si="19"/>
        <v>830951</v>
      </c>
      <c r="I124" s="33">
        <f t="shared" si="20"/>
        <v>100</v>
      </c>
      <c r="J124" s="30"/>
    </row>
    <row r="125" spans="1:13" s="52" customFormat="1" ht="17.100000000000001" customHeight="1" x14ac:dyDescent="0.3">
      <c r="A125" s="29">
        <v>13</v>
      </c>
      <c r="B125" s="30" t="s">
        <v>16</v>
      </c>
      <c r="C125" s="29">
        <v>16</v>
      </c>
      <c r="D125" s="29">
        <v>3</v>
      </c>
      <c r="E125" s="121">
        <v>1578100</v>
      </c>
      <c r="F125" s="122">
        <f>SUM(F126:F129)</f>
        <v>144591.76</v>
      </c>
      <c r="G125" s="33">
        <f t="shared" si="9"/>
        <v>9.1623952854698683</v>
      </c>
      <c r="H125" s="33">
        <f t="shared" si="10"/>
        <v>1433508.24</v>
      </c>
      <c r="I125" s="33">
        <f t="shared" si="11"/>
        <v>90.83760471453013</v>
      </c>
      <c r="J125" s="30"/>
    </row>
    <row r="126" spans="1:13" s="52" customFormat="1" ht="17.100000000000001" hidden="1" customHeight="1" x14ac:dyDescent="0.3">
      <c r="A126" s="30">
        <v>13.1</v>
      </c>
      <c r="B126" s="30" t="s">
        <v>35</v>
      </c>
      <c r="C126" s="29">
        <v>2</v>
      </c>
      <c r="D126" s="29">
        <v>1</v>
      </c>
      <c r="E126" s="121">
        <v>667260</v>
      </c>
      <c r="F126" s="122">
        <f>131449.76+9540+552</f>
        <v>141541.76000000001</v>
      </c>
      <c r="G126" s="33">
        <f>F126*100/E126</f>
        <v>21.212384977370142</v>
      </c>
      <c r="H126" s="33">
        <f>E126-F126</f>
        <v>525718.24</v>
      </c>
      <c r="I126" s="33">
        <f>H126*100/E126</f>
        <v>78.787615022629865</v>
      </c>
      <c r="J126" s="30"/>
    </row>
    <row r="127" spans="1:13" s="52" customFormat="1" ht="17.100000000000001" hidden="1" customHeight="1" x14ac:dyDescent="0.3">
      <c r="A127" s="30">
        <v>13.2</v>
      </c>
      <c r="B127" s="30" t="s">
        <v>77</v>
      </c>
      <c r="C127" s="29">
        <v>4</v>
      </c>
      <c r="D127" s="29">
        <v>2</v>
      </c>
      <c r="E127" s="121">
        <v>312500</v>
      </c>
      <c r="F127" s="122">
        <v>3050</v>
      </c>
      <c r="G127" s="33">
        <f>F127*100/E127</f>
        <v>0.97599999999999998</v>
      </c>
      <c r="H127" s="33">
        <f>E127-F127</f>
        <v>309450</v>
      </c>
      <c r="I127" s="33">
        <f>H127*100/E127</f>
        <v>99.024000000000001</v>
      </c>
      <c r="J127" s="30"/>
    </row>
    <row r="128" spans="1:13" ht="17.100000000000001" hidden="1" customHeight="1" x14ac:dyDescent="0.3">
      <c r="A128" s="30">
        <v>13.3</v>
      </c>
      <c r="B128" s="30" t="s">
        <v>79</v>
      </c>
      <c r="C128" s="29">
        <v>5</v>
      </c>
      <c r="D128" s="29">
        <v>0</v>
      </c>
      <c r="E128" s="121">
        <v>257500</v>
      </c>
      <c r="F128" s="127">
        <v>0</v>
      </c>
      <c r="G128" s="33">
        <f>F128*100/E128</f>
        <v>0</v>
      </c>
      <c r="H128" s="33">
        <f>E128-F128</f>
        <v>257500</v>
      </c>
      <c r="I128" s="33">
        <f>H128*100/E128</f>
        <v>100</v>
      </c>
      <c r="J128" s="30"/>
      <c r="K128" s="52"/>
      <c r="L128" s="52"/>
      <c r="M128" s="52"/>
    </row>
    <row r="129" spans="1:13" s="52" customFormat="1" ht="17.100000000000001" hidden="1" customHeight="1" x14ac:dyDescent="0.3">
      <c r="A129" s="30">
        <v>13.4</v>
      </c>
      <c r="B129" s="30" t="s">
        <v>78</v>
      </c>
      <c r="C129" s="29">
        <v>5</v>
      </c>
      <c r="D129" s="29">
        <v>0</v>
      </c>
      <c r="E129" s="121">
        <v>340840</v>
      </c>
      <c r="F129" s="127">
        <v>0</v>
      </c>
      <c r="G129" s="33">
        <f>F129*100/E129</f>
        <v>0</v>
      </c>
      <c r="H129" s="33">
        <f>E129-F129</f>
        <v>340840</v>
      </c>
      <c r="I129" s="33">
        <f>H129*100/E129</f>
        <v>100</v>
      </c>
      <c r="J129" s="30"/>
    </row>
    <row r="130" spans="1:13" s="52" customFormat="1" ht="17.100000000000001" customHeight="1" x14ac:dyDescent="0.3">
      <c r="A130" s="34">
        <v>14</v>
      </c>
      <c r="B130" s="35" t="s">
        <v>18</v>
      </c>
      <c r="C130" s="34">
        <v>70</v>
      </c>
      <c r="D130" s="34">
        <v>8</v>
      </c>
      <c r="E130" s="123">
        <v>5476610</v>
      </c>
      <c r="F130" s="125">
        <f>SUM(F131:F140)</f>
        <v>472540</v>
      </c>
      <c r="G130" s="38">
        <f t="shared" si="9"/>
        <v>8.6283302992179465</v>
      </c>
      <c r="H130" s="38">
        <f t="shared" si="10"/>
        <v>5004070</v>
      </c>
      <c r="I130" s="38">
        <f t="shared" si="11"/>
        <v>91.37166970078205</v>
      </c>
      <c r="J130" s="35"/>
    </row>
    <row r="131" spans="1:13" s="52" customFormat="1" ht="17.100000000000001" hidden="1" customHeight="1" x14ac:dyDescent="0.3">
      <c r="A131" s="102">
        <v>14.1</v>
      </c>
      <c r="B131" s="102" t="s">
        <v>35</v>
      </c>
      <c r="C131" s="103">
        <v>41</v>
      </c>
      <c r="D131" s="103">
        <v>8</v>
      </c>
      <c r="E131" s="104">
        <v>5054969</v>
      </c>
      <c r="F131" s="114">
        <v>472540</v>
      </c>
      <c r="G131" s="105">
        <f t="shared" si="9"/>
        <v>9.3480296318335476</v>
      </c>
      <c r="H131" s="105">
        <f t="shared" si="10"/>
        <v>4582429</v>
      </c>
      <c r="I131" s="105">
        <f t="shared" si="11"/>
        <v>90.651970368166445</v>
      </c>
      <c r="J131" s="102"/>
    </row>
    <row r="132" spans="1:13" s="52" customFormat="1" ht="16.5" hidden="1" customHeight="1" x14ac:dyDescent="0.3">
      <c r="A132" s="25">
        <v>14.2</v>
      </c>
      <c r="B132" s="25" t="s">
        <v>71</v>
      </c>
      <c r="C132" s="106">
        <v>4</v>
      </c>
      <c r="D132" s="106">
        <v>0</v>
      </c>
      <c r="E132" s="107">
        <v>57330</v>
      </c>
      <c r="F132" s="115">
        <v>0</v>
      </c>
      <c r="G132" s="28">
        <f t="shared" si="9"/>
        <v>0</v>
      </c>
      <c r="H132" s="28">
        <f t="shared" si="10"/>
        <v>57330</v>
      </c>
      <c r="I132" s="28">
        <f t="shared" si="11"/>
        <v>100</v>
      </c>
      <c r="J132" s="25"/>
    </row>
    <row r="133" spans="1:13" s="52" customFormat="1" ht="17.100000000000001" hidden="1" customHeight="1" x14ac:dyDescent="0.3">
      <c r="A133" s="25">
        <v>14.3</v>
      </c>
      <c r="B133" s="25" t="s">
        <v>73</v>
      </c>
      <c r="C133" s="106">
        <v>4</v>
      </c>
      <c r="D133" s="106">
        <v>0</v>
      </c>
      <c r="E133" s="107">
        <v>57330</v>
      </c>
      <c r="F133" s="115">
        <v>0</v>
      </c>
      <c r="G133" s="28">
        <f t="shared" si="9"/>
        <v>0</v>
      </c>
      <c r="H133" s="28">
        <f t="shared" si="10"/>
        <v>57330</v>
      </c>
      <c r="I133" s="28">
        <f t="shared" si="11"/>
        <v>100</v>
      </c>
      <c r="J133" s="25"/>
    </row>
    <row r="134" spans="1:13" s="52" customFormat="1" ht="17.100000000000001" hidden="1" customHeight="1" x14ac:dyDescent="0.3">
      <c r="A134" s="25">
        <v>14.4</v>
      </c>
      <c r="B134" s="25" t="s">
        <v>67</v>
      </c>
      <c r="C134" s="106">
        <v>2</v>
      </c>
      <c r="D134" s="106">
        <v>0</v>
      </c>
      <c r="E134" s="107">
        <v>25000</v>
      </c>
      <c r="F134" s="115">
        <v>0</v>
      </c>
      <c r="G134" s="28">
        <f t="shared" si="9"/>
        <v>0</v>
      </c>
      <c r="H134" s="28">
        <f t="shared" si="10"/>
        <v>25000</v>
      </c>
      <c r="I134" s="28">
        <f t="shared" si="11"/>
        <v>100</v>
      </c>
      <c r="J134" s="25"/>
    </row>
    <row r="135" spans="1:13" ht="17.100000000000001" hidden="1" customHeight="1" x14ac:dyDescent="0.3">
      <c r="A135" s="25">
        <v>14.5</v>
      </c>
      <c r="B135" s="25" t="s">
        <v>68</v>
      </c>
      <c r="C135" s="106">
        <v>2</v>
      </c>
      <c r="D135" s="106">
        <v>0</v>
      </c>
      <c r="E135" s="107">
        <v>32500</v>
      </c>
      <c r="F135" s="115">
        <v>0</v>
      </c>
      <c r="G135" s="28">
        <f t="shared" si="9"/>
        <v>0</v>
      </c>
      <c r="H135" s="28">
        <f t="shared" si="10"/>
        <v>32500</v>
      </c>
      <c r="I135" s="28">
        <f t="shared" si="11"/>
        <v>100</v>
      </c>
      <c r="J135" s="25"/>
      <c r="K135" s="52"/>
      <c r="L135" s="52"/>
      <c r="M135" s="52"/>
    </row>
    <row r="136" spans="1:13" ht="17.100000000000001" hidden="1" customHeight="1" x14ac:dyDescent="0.3">
      <c r="A136" s="25">
        <v>14.6</v>
      </c>
      <c r="B136" s="25" t="s">
        <v>72</v>
      </c>
      <c r="C136" s="106">
        <v>3</v>
      </c>
      <c r="D136" s="106">
        <v>0</v>
      </c>
      <c r="E136" s="107">
        <v>53918</v>
      </c>
      <c r="F136" s="115">
        <v>0</v>
      </c>
      <c r="G136" s="28">
        <f t="shared" si="9"/>
        <v>0</v>
      </c>
      <c r="H136" s="28">
        <f t="shared" si="10"/>
        <v>53918</v>
      </c>
      <c r="I136" s="28">
        <f t="shared" si="11"/>
        <v>100</v>
      </c>
      <c r="J136" s="25"/>
    </row>
    <row r="137" spans="1:13" s="52" customFormat="1" ht="17.100000000000001" hidden="1" customHeight="1" x14ac:dyDescent="0.3">
      <c r="A137" s="25">
        <v>14.7</v>
      </c>
      <c r="B137" s="25" t="s">
        <v>45</v>
      </c>
      <c r="C137" s="106">
        <v>2</v>
      </c>
      <c r="D137" s="106">
        <v>0</v>
      </c>
      <c r="E137" s="107">
        <v>57068</v>
      </c>
      <c r="F137" s="115">
        <v>0</v>
      </c>
      <c r="G137" s="28">
        <f t="shared" si="9"/>
        <v>0</v>
      </c>
      <c r="H137" s="28">
        <f t="shared" si="10"/>
        <v>57068</v>
      </c>
      <c r="I137" s="28">
        <f t="shared" si="11"/>
        <v>100</v>
      </c>
      <c r="J137" s="25"/>
      <c r="K137" s="87"/>
      <c r="L137" s="87"/>
      <c r="M137" s="87"/>
    </row>
    <row r="138" spans="1:13" s="52" customFormat="1" hidden="1" x14ac:dyDescent="0.3">
      <c r="A138" s="25">
        <v>14.8</v>
      </c>
      <c r="B138" s="25" t="s">
        <v>74</v>
      </c>
      <c r="C138" s="106">
        <v>3</v>
      </c>
      <c r="D138" s="106">
        <v>0</v>
      </c>
      <c r="E138" s="107">
        <v>48090</v>
      </c>
      <c r="F138" s="115">
        <v>0</v>
      </c>
      <c r="G138" s="28">
        <f t="shared" si="9"/>
        <v>0</v>
      </c>
      <c r="H138" s="28">
        <f t="shared" si="10"/>
        <v>48090</v>
      </c>
      <c r="I138" s="28">
        <f t="shared" si="11"/>
        <v>100</v>
      </c>
      <c r="J138" s="25"/>
      <c r="K138" s="87"/>
      <c r="L138" s="87"/>
      <c r="M138" s="87"/>
    </row>
    <row r="139" spans="1:13" s="52" customFormat="1" ht="17.100000000000001" hidden="1" customHeight="1" x14ac:dyDescent="0.3">
      <c r="A139" s="25">
        <v>14.9</v>
      </c>
      <c r="B139" s="25" t="s">
        <v>75</v>
      </c>
      <c r="C139" s="106">
        <v>6</v>
      </c>
      <c r="D139" s="106">
        <v>0</v>
      </c>
      <c r="E139" s="107">
        <v>44940</v>
      </c>
      <c r="F139" s="115">
        <v>0</v>
      </c>
      <c r="G139" s="28">
        <f t="shared" si="9"/>
        <v>0</v>
      </c>
      <c r="H139" s="28">
        <f t="shared" si="10"/>
        <v>44940</v>
      </c>
      <c r="I139" s="28">
        <f t="shared" si="11"/>
        <v>100</v>
      </c>
      <c r="J139" s="25"/>
    </row>
    <row r="140" spans="1:13" ht="17.100000000000001" hidden="1" customHeight="1" x14ac:dyDescent="0.3">
      <c r="A140" s="118">
        <v>14.1</v>
      </c>
      <c r="B140" s="109" t="s">
        <v>76</v>
      </c>
      <c r="C140" s="110">
        <v>3</v>
      </c>
      <c r="D140" s="110">
        <v>0</v>
      </c>
      <c r="E140" s="111">
        <v>45465</v>
      </c>
      <c r="F140" s="116">
        <v>0</v>
      </c>
      <c r="G140" s="113">
        <f t="shared" si="9"/>
        <v>0</v>
      </c>
      <c r="H140" s="113">
        <f t="shared" si="10"/>
        <v>45465</v>
      </c>
      <c r="I140" s="113">
        <f t="shared" si="11"/>
        <v>100</v>
      </c>
      <c r="J140" s="109"/>
    </row>
    <row r="141" spans="1:13" s="52" customFormat="1" x14ac:dyDescent="0.3">
      <c r="A141" s="128" t="s">
        <v>29</v>
      </c>
      <c r="B141" s="129"/>
      <c r="C141" s="66">
        <f>SUM(C130,C125,C112,C105,C97,C84,C70,C53,C39,C34,C29,C22,C18,C7)</f>
        <v>495</v>
      </c>
      <c r="D141" s="66">
        <f t="shared" ref="D141:E141" si="21">SUM(D130,D125,D112,D105,D97,D84,D70,D53,D39,D34,D29,D22,D18,D7)</f>
        <v>164</v>
      </c>
      <c r="E141" s="67">
        <f t="shared" si="21"/>
        <v>172171002</v>
      </c>
      <c r="F141" s="67">
        <f>SUM(F130,F125,F112,F105,F97,F84,F70,F53,F39,F34,F29,F22,F18,F7)</f>
        <v>36393371.739999995</v>
      </c>
      <c r="G141" s="67">
        <f t="shared" ref="G141" si="22">F141*100/E141</f>
        <v>21.137921785458389</v>
      </c>
      <c r="H141" s="67">
        <f t="shared" ref="H141" si="23">E141-F141</f>
        <v>135777630.25999999</v>
      </c>
      <c r="I141" s="67">
        <f t="shared" ref="I141" si="24">H141*100/E141</f>
        <v>78.862078214541611</v>
      </c>
      <c r="J141" s="68"/>
    </row>
    <row r="142" spans="1:13" s="52" customFormat="1" x14ac:dyDescent="0.3">
      <c r="A142" s="69" t="s">
        <v>14</v>
      </c>
      <c r="B142" s="142" t="s">
        <v>150</v>
      </c>
      <c r="C142" s="142"/>
      <c r="D142" s="142"/>
      <c r="E142" s="142"/>
      <c r="F142" s="142"/>
      <c r="G142" s="142"/>
      <c r="H142" s="142"/>
      <c r="I142" s="142"/>
      <c r="J142" s="142"/>
      <c r="K142" s="70">
        <f>2343270+144820</f>
        <v>2488090</v>
      </c>
      <c r="L142" s="70">
        <f>121108+8365</f>
        <v>129473</v>
      </c>
      <c r="M142" s="72">
        <f>K142+L142</f>
        <v>2617563</v>
      </c>
    </row>
    <row r="143" spans="1:13" s="52" customFormat="1" x14ac:dyDescent="0.3">
      <c r="A143" s="94"/>
      <c r="B143" s="95" t="s">
        <v>151</v>
      </c>
      <c r="C143" s="95"/>
      <c r="D143" s="95"/>
      <c r="E143" s="95"/>
      <c r="F143" s="95"/>
      <c r="G143" s="95"/>
      <c r="H143" s="95"/>
      <c r="I143" s="95"/>
      <c r="J143" s="95"/>
      <c r="K143" s="70"/>
      <c r="L143" s="70"/>
      <c r="M143" s="72"/>
    </row>
    <row r="144" spans="1:13" x14ac:dyDescent="0.3">
      <c r="A144" s="71"/>
      <c r="B144" s="143" t="s">
        <v>148</v>
      </c>
      <c r="C144" s="143"/>
      <c r="D144" s="143"/>
      <c r="E144" s="143"/>
      <c r="F144" s="143"/>
      <c r="G144" s="143"/>
      <c r="H144" s="143"/>
      <c r="I144" s="143"/>
      <c r="J144" s="143"/>
    </row>
    <row r="146" spans="5:5" x14ac:dyDescent="0.3">
      <c r="E146" s="17">
        <v>172171002</v>
      </c>
    </row>
    <row r="148" spans="5:5" x14ac:dyDescent="0.3">
      <c r="E148" s="17">
        <f>E141-E146</f>
        <v>0</v>
      </c>
    </row>
  </sheetData>
  <mergeCells count="11">
    <mergeCell ref="A141:B141"/>
    <mergeCell ref="B142:J142"/>
    <mergeCell ref="B144:J144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8"/>
  <sheetViews>
    <sheetView showGridLines="0" view="pageBreakPreview" zoomScaleNormal="85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1" sqref="B11"/>
    </sheetView>
  </sheetViews>
  <sheetFormatPr defaultRowHeight="18.75" x14ac:dyDescent="0.3"/>
  <cols>
    <col min="1" max="1" width="7.5" style="58" customWidth="1"/>
    <col min="2" max="2" width="43.5" style="58" customWidth="1"/>
    <col min="3" max="3" width="7.5" style="17" customWidth="1"/>
    <col min="4" max="4" width="12.75" style="17" customWidth="1"/>
    <col min="5" max="5" width="13" style="17" bestFit="1" customWidth="1"/>
    <col min="6" max="6" width="14" style="11" customWidth="1"/>
    <col min="7" max="7" width="11.625" style="11" customWidth="1"/>
    <col min="8" max="8" width="16.875" style="11" customWidth="1"/>
    <col min="9" max="9" width="10.125" style="11" bestFit="1" customWidth="1"/>
    <col min="10" max="10" width="16.25" style="58" customWidth="1"/>
    <col min="11" max="11" width="11.125" style="58" bestFit="1" customWidth="1"/>
    <col min="12" max="12" width="9.625" style="58" bestFit="1" customWidth="1"/>
    <col min="13" max="13" width="10.875" style="58" bestFit="1" customWidth="1"/>
    <col min="14" max="16384" width="9" style="58"/>
  </cols>
  <sheetData>
    <row r="1" spans="1:13" ht="17.100000000000001" customHeight="1" x14ac:dyDescent="0.3">
      <c r="A1" s="131" t="s">
        <v>146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3" ht="17.100000000000001" customHeight="1" x14ac:dyDescent="0.3">
      <c r="A2" s="131" t="s">
        <v>149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3" ht="17.100000000000001" customHeight="1" x14ac:dyDescent="0.3">
      <c r="A3" s="131" t="s">
        <v>1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3" ht="17.100000000000001" customHeight="1" x14ac:dyDescent="0.3">
      <c r="A4" s="133" t="s">
        <v>2</v>
      </c>
      <c r="B4" s="133" t="s">
        <v>3</v>
      </c>
      <c r="C4" s="136" t="s">
        <v>33</v>
      </c>
      <c r="D4" s="59" t="s">
        <v>4</v>
      </c>
      <c r="E4" s="59" t="s">
        <v>7</v>
      </c>
      <c r="F4" s="62" t="s">
        <v>9</v>
      </c>
      <c r="G4" s="62" t="s">
        <v>11</v>
      </c>
      <c r="H4" s="139" t="s">
        <v>31</v>
      </c>
      <c r="I4" s="62" t="s">
        <v>11</v>
      </c>
      <c r="J4" s="133" t="s">
        <v>14</v>
      </c>
    </row>
    <row r="5" spans="1:13" ht="17.100000000000001" customHeight="1" x14ac:dyDescent="0.3">
      <c r="A5" s="134"/>
      <c r="B5" s="134"/>
      <c r="C5" s="137"/>
      <c r="D5" s="60" t="s">
        <v>5</v>
      </c>
      <c r="E5" s="60" t="s">
        <v>8</v>
      </c>
      <c r="F5" s="63" t="s">
        <v>10</v>
      </c>
      <c r="G5" s="63" t="s">
        <v>12</v>
      </c>
      <c r="H5" s="140"/>
      <c r="I5" s="63" t="s">
        <v>32</v>
      </c>
      <c r="J5" s="134"/>
    </row>
    <row r="6" spans="1:13" ht="17.100000000000001" customHeight="1" x14ac:dyDescent="0.3">
      <c r="A6" s="135"/>
      <c r="B6" s="135"/>
      <c r="C6" s="138"/>
      <c r="D6" s="61" t="s">
        <v>6</v>
      </c>
      <c r="E6" s="61"/>
      <c r="F6" s="64"/>
      <c r="G6" s="64"/>
      <c r="H6" s="141"/>
      <c r="I6" s="64"/>
      <c r="J6" s="135"/>
    </row>
    <row r="7" spans="1:13" s="52" customFormat="1" ht="17.100000000000001" customHeight="1" x14ac:dyDescent="0.3">
      <c r="A7" s="97">
        <v>1</v>
      </c>
      <c r="B7" s="96" t="s">
        <v>19</v>
      </c>
      <c r="C7" s="97">
        <v>14</v>
      </c>
      <c r="D7" s="97">
        <v>11</v>
      </c>
      <c r="E7" s="98">
        <v>2889671</v>
      </c>
      <c r="F7" s="99">
        <f>SUM(F8:F17)</f>
        <v>865545.32000000007</v>
      </c>
      <c r="G7" s="100">
        <f t="shared" ref="G7:G28" si="0">F7*100/E7</f>
        <v>29.953074934828219</v>
      </c>
      <c r="H7" s="100">
        <f t="shared" ref="H7:H28" si="1">E7-F7</f>
        <v>2024125.68</v>
      </c>
      <c r="I7" s="100">
        <f t="shared" ref="I7:I28" si="2">H7*100/E7</f>
        <v>70.046925065171777</v>
      </c>
      <c r="J7" s="96"/>
    </row>
    <row r="8" spans="1:13" ht="17.100000000000001" customHeight="1" x14ac:dyDescent="0.3">
      <c r="A8" s="102">
        <v>1.1000000000000001</v>
      </c>
      <c r="B8" s="102" t="s">
        <v>83</v>
      </c>
      <c r="C8" s="103">
        <v>1</v>
      </c>
      <c r="D8" s="103">
        <v>1</v>
      </c>
      <c r="E8" s="104">
        <v>192777</v>
      </c>
      <c r="F8" s="114">
        <v>143806.25</v>
      </c>
      <c r="G8" s="105">
        <f t="shared" si="0"/>
        <v>74.597202985833377</v>
      </c>
      <c r="H8" s="105">
        <f t="shared" si="1"/>
        <v>48970.75</v>
      </c>
      <c r="I8" s="105">
        <f t="shared" si="2"/>
        <v>25.402797014166627</v>
      </c>
      <c r="J8" s="102"/>
      <c r="K8" s="52"/>
      <c r="L8" s="52"/>
      <c r="M8" s="52"/>
    </row>
    <row r="9" spans="1:13" ht="17.100000000000001" customHeight="1" x14ac:dyDescent="0.3">
      <c r="A9" s="25">
        <v>1.2</v>
      </c>
      <c r="B9" s="25" t="s">
        <v>84</v>
      </c>
      <c r="C9" s="106">
        <v>1</v>
      </c>
      <c r="D9" s="106">
        <v>1</v>
      </c>
      <c r="E9" s="107">
        <v>231244</v>
      </c>
      <c r="F9" s="108">
        <v>102714.5</v>
      </c>
      <c r="G9" s="28">
        <f t="shared" si="0"/>
        <v>44.418233554167891</v>
      </c>
      <c r="H9" s="28">
        <f t="shared" si="1"/>
        <v>128529.5</v>
      </c>
      <c r="I9" s="28">
        <f t="shared" si="2"/>
        <v>55.581766445832109</v>
      </c>
      <c r="J9" s="25"/>
      <c r="K9" s="52"/>
      <c r="L9" s="52"/>
      <c r="M9" s="52"/>
    </row>
    <row r="10" spans="1:13" ht="17.100000000000001" customHeight="1" x14ac:dyDescent="0.3">
      <c r="A10" s="25">
        <v>1.3</v>
      </c>
      <c r="B10" s="25" t="s">
        <v>138</v>
      </c>
      <c r="C10" s="106">
        <v>1</v>
      </c>
      <c r="D10" s="106">
        <v>1</v>
      </c>
      <c r="E10" s="107">
        <v>304495</v>
      </c>
      <c r="F10" s="108">
        <v>101687</v>
      </c>
      <c r="G10" s="28">
        <f t="shared" si="0"/>
        <v>33.395293847189606</v>
      </c>
      <c r="H10" s="28">
        <f t="shared" si="1"/>
        <v>202808</v>
      </c>
      <c r="I10" s="28">
        <f t="shared" si="2"/>
        <v>66.604706152810394</v>
      </c>
      <c r="J10" s="25"/>
    </row>
    <row r="11" spans="1:13" s="52" customFormat="1" x14ac:dyDescent="0.3">
      <c r="A11" s="25">
        <v>1.4</v>
      </c>
      <c r="B11" s="25" t="s">
        <v>35</v>
      </c>
      <c r="C11" s="106">
        <v>5</v>
      </c>
      <c r="D11" s="106">
        <v>3</v>
      </c>
      <c r="E11" s="107">
        <v>1276712</v>
      </c>
      <c r="F11" s="108">
        <f>364538.57+24720+1461</f>
        <v>390719.57</v>
      </c>
      <c r="G11" s="28">
        <f t="shared" si="0"/>
        <v>30.603579350707129</v>
      </c>
      <c r="H11" s="28">
        <f t="shared" si="1"/>
        <v>885992.42999999993</v>
      </c>
      <c r="I11" s="28">
        <f t="shared" si="2"/>
        <v>69.396420649292878</v>
      </c>
      <c r="J11" s="25"/>
    </row>
    <row r="12" spans="1:13" s="52" customFormat="1" x14ac:dyDescent="0.3">
      <c r="A12" s="25">
        <v>1.5</v>
      </c>
      <c r="B12" s="25" t="s">
        <v>113</v>
      </c>
      <c r="C12" s="106">
        <v>1</v>
      </c>
      <c r="D12" s="106">
        <v>1</v>
      </c>
      <c r="E12" s="107">
        <v>122686</v>
      </c>
      <c r="F12" s="108">
        <v>31000</v>
      </c>
      <c r="G12" s="28">
        <f t="shared" si="0"/>
        <v>25.267756712257306</v>
      </c>
      <c r="H12" s="28">
        <f t="shared" si="1"/>
        <v>91686</v>
      </c>
      <c r="I12" s="28">
        <f t="shared" si="2"/>
        <v>74.732243287742691</v>
      </c>
      <c r="J12" s="25"/>
      <c r="K12" s="87"/>
      <c r="L12" s="87"/>
      <c r="M12" s="87"/>
    </row>
    <row r="13" spans="1:13" ht="17.100000000000001" customHeight="1" x14ac:dyDescent="0.3">
      <c r="A13" s="25">
        <v>1.6</v>
      </c>
      <c r="B13" s="25" t="s">
        <v>139</v>
      </c>
      <c r="C13" s="106">
        <v>1</v>
      </c>
      <c r="D13" s="106">
        <v>1</v>
      </c>
      <c r="E13" s="107">
        <v>121293</v>
      </c>
      <c r="F13" s="108">
        <v>24958</v>
      </c>
      <c r="G13" s="28">
        <f t="shared" si="0"/>
        <v>20.576620250138095</v>
      </c>
      <c r="H13" s="28">
        <f t="shared" si="1"/>
        <v>96335</v>
      </c>
      <c r="I13" s="28">
        <f t="shared" si="2"/>
        <v>79.423379749861908</v>
      </c>
      <c r="J13" s="25"/>
      <c r="K13" s="52"/>
      <c r="L13" s="52"/>
      <c r="M13" s="52"/>
    </row>
    <row r="14" spans="1:13" s="52" customFormat="1" ht="17.100000000000001" customHeight="1" x14ac:dyDescent="0.3">
      <c r="A14" s="25">
        <v>1.7</v>
      </c>
      <c r="B14" s="25" t="s">
        <v>82</v>
      </c>
      <c r="C14" s="106">
        <v>1</v>
      </c>
      <c r="D14" s="106">
        <v>1</v>
      </c>
      <c r="E14" s="107">
        <v>183745</v>
      </c>
      <c r="F14" s="108">
        <v>35210</v>
      </c>
      <c r="G14" s="28">
        <f t="shared" si="0"/>
        <v>19.162426188467713</v>
      </c>
      <c r="H14" s="28">
        <f t="shared" si="1"/>
        <v>148535</v>
      </c>
      <c r="I14" s="28">
        <f t="shared" si="2"/>
        <v>80.83757381153228</v>
      </c>
      <c r="J14" s="25"/>
    </row>
    <row r="15" spans="1:13" s="52" customFormat="1" ht="16.5" customHeight="1" x14ac:dyDescent="0.3">
      <c r="A15" s="25">
        <v>1.8</v>
      </c>
      <c r="B15" s="25" t="s">
        <v>137</v>
      </c>
      <c r="C15" s="106">
        <v>1</v>
      </c>
      <c r="D15" s="106">
        <v>1</v>
      </c>
      <c r="E15" s="107">
        <v>287183</v>
      </c>
      <c r="F15" s="108">
        <v>32660</v>
      </c>
      <c r="G15" s="28">
        <f t="shared" si="0"/>
        <v>11.372539460901237</v>
      </c>
      <c r="H15" s="28">
        <f t="shared" si="1"/>
        <v>254523</v>
      </c>
      <c r="I15" s="28">
        <f t="shared" si="2"/>
        <v>88.627460539098763</v>
      </c>
      <c r="J15" s="25"/>
      <c r="K15" s="87"/>
      <c r="L15" s="87"/>
      <c r="M15" s="87"/>
    </row>
    <row r="16" spans="1:13" s="52" customFormat="1" ht="17.100000000000001" customHeight="1" x14ac:dyDescent="0.3">
      <c r="A16" s="25">
        <v>1.9</v>
      </c>
      <c r="B16" s="25" t="s">
        <v>81</v>
      </c>
      <c r="C16" s="106">
        <v>1</v>
      </c>
      <c r="D16" s="106">
        <v>1</v>
      </c>
      <c r="E16" s="107">
        <v>94536</v>
      </c>
      <c r="F16" s="108">
        <v>2790</v>
      </c>
      <c r="G16" s="28">
        <f t="shared" si="0"/>
        <v>2.9512566641279512</v>
      </c>
      <c r="H16" s="28">
        <f t="shared" si="1"/>
        <v>91746</v>
      </c>
      <c r="I16" s="28">
        <f t="shared" si="2"/>
        <v>97.048743335872047</v>
      </c>
      <c r="J16" s="25"/>
      <c r="K16" s="87"/>
      <c r="L16" s="87"/>
      <c r="M16" s="87"/>
    </row>
    <row r="17" spans="1:13" s="52" customFormat="1" ht="17.100000000000001" customHeight="1" x14ac:dyDescent="0.3">
      <c r="A17" s="118">
        <v>1.1000000000000001</v>
      </c>
      <c r="B17" s="109" t="s">
        <v>51</v>
      </c>
      <c r="C17" s="110">
        <v>1</v>
      </c>
      <c r="D17" s="110">
        <v>0</v>
      </c>
      <c r="E17" s="111">
        <v>75000</v>
      </c>
      <c r="F17" s="116">
        <v>0</v>
      </c>
      <c r="G17" s="113">
        <f t="shared" si="0"/>
        <v>0</v>
      </c>
      <c r="H17" s="113">
        <f t="shared" si="1"/>
        <v>75000</v>
      </c>
      <c r="I17" s="113">
        <f t="shared" si="2"/>
        <v>100</v>
      </c>
      <c r="J17" s="109"/>
    </row>
    <row r="18" spans="1:13" s="52" customFormat="1" x14ac:dyDescent="0.3">
      <c r="A18" s="97">
        <v>2</v>
      </c>
      <c r="B18" s="96" t="s">
        <v>25</v>
      </c>
      <c r="C18" s="97">
        <v>8</v>
      </c>
      <c r="D18" s="97">
        <v>3</v>
      </c>
      <c r="E18" s="98">
        <v>2720650</v>
      </c>
      <c r="F18" s="99">
        <f>SUM(F19:F21)</f>
        <v>670111.07000000007</v>
      </c>
      <c r="G18" s="100">
        <f t="shared" si="0"/>
        <v>24.630550419936416</v>
      </c>
      <c r="H18" s="100">
        <f t="shared" si="1"/>
        <v>2050538.93</v>
      </c>
      <c r="I18" s="100">
        <f t="shared" si="2"/>
        <v>75.369449580063588</v>
      </c>
      <c r="J18" s="96"/>
    </row>
    <row r="19" spans="1:13" x14ac:dyDescent="0.3">
      <c r="A19" s="102">
        <v>2.1</v>
      </c>
      <c r="B19" s="102" t="s">
        <v>110</v>
      </c>
      <c r="C19" s="103">
        <v>3</v>
      </c>
      <c r="D19" s="103">
        <v>1</v>
      </c>
      <c r="E19" s="104">
        <v>528300</v>
      </c>
      <c r="F19" s="114">
        <v>171378</v>
      </c>
      <c r="G19" s="105">
        <f t="shared" si="0"/>
        <v>32.439522998296425</v>
      </c>
      <c r="H19" s="105">
        <f t="shared" si="1"/>
        <v>356922</v>
      </c>
      <c r="I19" s="105">
        <f t="shared" si="2"/>
        <v>67.560477001703575</v>
      </c>
      <c r="J19" s="102"/>
      <c r="K19" s="52"/>
      <c r="L19" s="52"/>
      <c r="M19" s="52"/>
    </row>
    <row r="20" spans="1:13" s="52" customFormat="1" ht="17.100000000000001" customHeight="1" x14ac:dyDescent="0.3">
      <c r="A20" s="25">
        <v>2.2000000000000002</v>
      </c>
      <c r="B20" s="25" t="s">
        <v>35</v>
      </c>
      <c r="C20" s="106">
        <v>4</v>
      </c>
      <c r="D20" s="106">
        <v>2</v>
      </c>
      <c r="E20" s="107">
        <v>2148850</v>
      </c>
      <c r="F20" s="108">
        <f>439125.07+56340+3268</f>
        <v>498733.07</v>
      </c>
      <c r="G20" s="28">
        <f t="shared" si="0"/>
        <v>23.2093012541592</v>
      </c>
      <c r="H20" s="28">
        <f t="shared" si="1"/>
        <v>1650116.93</v>
      </c>
      <c r="I20" s="28">
        <f t="shared" si="2"/>
        <v>76.7906987458408</v>
      </c>
      <c r="J20" s="25"/>
      <c r="K20" s="87"/>
      <c r="L20" s="87"/>
      <c r="M20" s="87"/>
    </row>
    <row r="21" spans="1:13" s="52" customFormat="1" ht="17.100000000000001" customHeight="1" x14ac:dyDescent="0.3">
      <c r="A21" s="109">
        <v>2.2999999999999998</v>
      </c>
      <c r="B21" s="109" t="s">
        <v>111</v>
      </c>
      <c r="C21" s="110">
        <v>1</v>
      </c>
      <c r="D21" s="110">
        <v>0</v>
      </c>
      <c r="E21" s="111">
        <v>43500</v>
      </c>
      <c r="F21" s="116">
        <v>0</v>
      </c>
      <c r="G21" s="113">
        <f t="shared" si="0"/>
        <v>0</v>
      </c>
      <c r="H21" s="113">
        <f t="shared" si="1"/>
        <v>43500</v>
      </c>
      <c r="I21" s="113">
        <f t="shared" si="2"/>
        <v>100</v>
      </c>
      <c r="J21" s="109"/>
    </row>
    <row r="22" spans="1:13" s="52" customFormat="1" ht="17.100000000000001" customHeight="1" x14ac:dyDescent="0.3">
      <c r="A22" s="97">
        <v>3</v>
      </c>
      <c r="B22" s="96" t="s">
        <v>17</v>
      </c>
      <c r="C22" s="97">
        <v>27</v>
      </c>
      <c r="D22" s="97">
        <v>8</v>
      </c>
      <c r="E22" s="98">
        <v>6485940</v>
      </c>
      <c r="F22" s="99">
        <f>SUM(F23:F28)</f>
        <v>1588483.71</v>
      </c>
      <c r="G22" s="100">
        <f t="shared" si="0"/>
        <v>24.491187245025394</v>
      </c>
      <c r="H22" s="100">
        <f t="shared" si="1"/>
        <v>4897456.29</v>
      </c>
      <c r="I22" s="100">
        <f t="shared" si="2"/>
        <v>75.508812754974613</v>
      </c>
      <c r="J22" s="96"/>
    </row>
    <row r="23" spans="1:13" s="52" customFormat="1" ht="17.100000000000001" customHeight="1" x14ac:dyDescent="0.3">
      <c r="A23" s="102">
        <v>3.1</v>
      </c>
      <c r="B23" s="102" t="s">
        <v>94</v>
      </c>
      <c r="C23" s="103">
        <v>10</v>
      </c>
      <c r="D23" s="103">
        <v>5</v>
      </c>
      <c r="E23" s="104">
        <v>2822900</v>
      </c>
      <c r="F23" s="114">
        <v>1017218</v>
      </c>
      <c r="G23" s="105">
        <f t="shared" si="0"/>
        <v>36.034503524744061</v>
      </c>
      <c r="H23" s="105">
        <f t="shared" si="1"/>
        <v>1805682</v>
      </c>
      <c r="I23" s="105">
        <f t="shared" si="2"/>
        <v>63.965496475255939</v>
      </c>
      <c r="J23" s="102"/>
    </row>
    <row r="24" spans="1:13" s="52" customFormat="1" x14ac:dyDescent="0.3">
      <c r="A24" s="25">
        <v>3.2</v>
      </c>
      <c r="B24" s="25" t="s">
        <v>35</v>
      </c>
      <c r="C24" s="106">
        <v>2</v>
      </c>
      <c r="D24" s="106">
        <v>1</v>
      </c>
      <c r="E24" s="107">
        <v>1467965</v>
      </c>
      <c r="F24" s="108">
        <f>408200.04+32000+1902</f>
        <v>442102.04</v>
      </c>
      <c r="G24" s="28">
        <f t="shared" si="0"/>
        <v>30.116660819569947</v>
      </c>
      <c r="H24" s="28">
        <f t="shared" si="1"/>
        <v>1025862.96</v>
      </c>
      <c r="I24" s="28">
        <f t="shared" si="2"/>
        <v>69.883339180430056</v>
      </c>
      <c r="J24" s="25"/>
      <c r="K24" s="87"/>
      <c r="L24" s="87"/>
      <c r="M24" s="87"/>
    </row>
    <row r="25" spans="1:13" s="52" customFormat="1" ht="17.100000000000001" customHeight="1" x14ac:dyDescent="0.3">
      <c r="A25" s="25">
        <v>3.3</v>
      </c>
      <c r="B25" s="25" t="s">
        <v>95</v>
      </c>
      <c r="C25" s="106">
        <v>6</v>
      </c>
      <c r="D25" s="106">
        <v>2</v>
      </c>
      <c r="E25" s="107">
        <v>602275</v>
      </c>
      <c r="F25" s="108">
        <v>129163.67</v>
      </c>
      <c r="G25" s="28">
        <f t="shared" si="0"/>
        <v>21.445962392594744</v>
      </c>
      <c r="H25" s="28">
        <f t="shared" si="1"/>
        <v>473111.33</v>
      </c>
      <c r="I25" s="28">
        <f t="shared" si="2"/>
        <v>78.554037607405249</v>
      </c>
      <c r="J25" s="25"/>
      <c r="K25" s="87"/>
      <c r="L25" s="87"/>
      <c r="M25" s="87"/>
    </row>
    <row r="26" spans="1:13" s="56" customFormat="1" ht="17.100000000000001" customHeight="1" x14ac:dyDescent="0.3">
      <c r="A26" s="25">
        <v>3.4</v>
      </c>
      <c r="B26" s="25" t="s">
        <v>93</v>
      </c>
      <c r="C26" s="106">
        <v>4</v>
      </c>
      <c r="D26" s="106">
        <v>0</v>
      </c>
      <c r="E26" s="107">
        <v>120000</v>
      </c>
      <c r="F26" s="115">
        <v>0</v>
      </c>
      <c r="G26" s="28">
        <f t="shared" si="0"/>
        <v>0</v>
      </c>
      <c r="H26" s="28">
        <f t="shared" si="1"/>
        <v>120000</v>
      </c>
      <c r="I26" s="28">
        <f t="shared" si="2"/>
        <v>100</v>
      </c>
      <c r="J26" s="25"/>
      <c r="K26" s="52"/>
      <c r="L26" s="52"/>
      <c r="M26" s="52"/>
    </row>
    <row r="27" spans="1:13" ht="17.100000000000001" customHeight="1" x14ac:dyDescent="0.3">
      <c r="A27" s="25">
        <v>3.5</v>
      </c>
      <c r="B27" s="25" t="s">
        <v>96</v>
      </c>
      <c r="C27" s="106">
        <v>2</v>
      </c>
      <c r="D27" s="106">
        <v>0</v>
      </c>
      <c r="E27" s="107">
        <v>1227500</v>
      </c>
      <c r="F27" s="115">
        <v>0</v>
      </c>
      <c r="G27" s="28">
        <f t="shared" si="0"/>
        <v>0</v>
      </c>
      <c r="H27" s="28">
        <f t="shared" si="1"/>
        <v>1227500</v>
      </c>
      <c r="I27" s="28">
        <f t="shared" si="2"/>
        <v>100</v>
      </c>
      <c r="J27" s="25"/>
      <c r="K27" s="52"/>
      <c r="L27" s="52"/>
      <c r="M27" s="52"/>
    </row>
    <row r="28" spans="1:13" ht="17.100000000000001" customHeight="1" x14ac:dyDescent="0.3">
      <c r="A28" s="109">
        <v>3.6</v>
      </c>
      <c r="B28" s="109" t="s">
        <v>97</v>
      </c>
      <c r="C28" s="110">
        <v>3</v>
      </c>
      <c r="D28" s="110">
        <v>0</v>
      </c>
      <c r="E28" s="111">
        <v>245300</v>
      </c>
      <c r="F28" s="116">
        <v>0</v>
      </c>
      <c r="G28" s="113">
        <f t="shared" si="0"/>
        <v>0</v>
      </c>
      <c r="H28" s="113">
        <f t="shared" si="1"/>
        <v>245300</v>
      </c>
      <c r="I28" s="113">
        <f t="shared" si="2"/>
        <v>100</v>
      </c>
      <c r="J28" s="109"/>
      <c r="K28" s="56"/>
      <c r="L28" s="56"/>
      <c r="M28" s="56"/>
    </row>
    <row r="29" spans="1:13" s="52" customFormat="1" ht="17.100000000000001" customHeight="1" x14ac:dyDescent="0.3">
      <c r="A29" s="97">
        <v>4</v>
      </c>
      <c r="B29" s="96" t="s">
        <v>28</v>
      </c>
      <c r="C29" s="97">
        <v>30</v>
      </c>
      <c r="D29" s="97">
        <v>9</v>
      </c>
      <c r="E29" s="98">
        <v>25554693</v>
      </c>
      <c r="F29" s="99">
        <f>SUM(F30:F33)</f>
        <v>6153085.54</v>
      </c>
      <c r="G29" s="100">
        <f t="shared" ref="G29" si="3">F29*100/E29</f>
        <v>24.078103931829663</v>
      </c>
      <c r="H29" s="100">
        <f t="shared" ref="H29" si="4">E29-F29</f>
        <v>19401607.460000001</v>
      </c>
      <c r="I29" s="100">
        <f t="shared" ref="I29" si="5">H29*100/E29</f>
        <v>75.921896068170341</v>
      </c>
      <c r="J29" s="96"/>
    </row>
    <row r="30" spans="1:13" s="52" customFormat="1" ht="17.100000000000001" customHeight="1" x14ac:dyDescent="0.3">
      <c r="A30" s="102">
        <v>4.0999999999999996</v>
      </c>
      <c r="B30" s="102" t="s">
        <v>35</v>
      </c>
      <c r="C30" s="103">
        <v>7</v>
      </c>
      <c r="D30" s="103">
        <v>4</v>
      </c>
      <c r="E30" s="104">
        <v>17435728</v>
      </c>
      <c r="F30" s="114">
        <f>4448929.17+37560+2179+487310+16484</f>
        <v>4992462.17</v>
      </c>
      <c r="G30" s="105">
        <f>F30*100/E30</f>
        <v>28.633517166590348</v>
      </c>
      <c r="H30" s="105">
        <f>E30-F30</f>
        <v>12443265.83</v>
      </c>
      <c r="I30" s="105">
        <f>H30*100/E30</f>
        <v>71.366482833409648</v>
      </c>
      <c r="J30" s="102"/>
    </row>
    <row r="31" spans="1:13" s="52" customFormat="1" ht="17.100000000000001" customHeight="1" x14ac:dyDescent="0.3">
      <c r="A31" s="25">
        <v>4.2</v>
      </c>
      <c r="B31" s="25" t="s">
        <v>112</v>
      </c>
      <c r="C31" s="106">
        <v>6</v>
      </c>
      <c r="D31" s="106">
        <v>3</v>
      </c>
      <c r="E31" s="107">
        <v>4358965</v>
      </c>
      <c r="F31" s="108">
        <f>811469.37+9970+574</f>
        <v>822013.37</v>
      </c>
      <c r="G31" s="28">
        <f>F31*100/E31</f>
        <v>18.857994271575937</v>
      </c>
      <c r="H31" s="28">
        <f>E31-F31</f>
        <v>3536951.63</v>
      </c>
      <c r="I31" s="28">
        <f>H31*100/E31</f>
        <v>81.142005728424067</v>
      </c>
      <c r="J31" s="25"/>
    </row>
    <row r="32" spans="1:13" s="52" customFormat="1" ht="17.100000000000001" customHeight="1" x14ac:dyDescent="0.3">
      <c r="A32" s="25">
        <v>4.3</v>
      </c>
      <c r="B32" s="25" t="s">
        <v>92</v>
      </c>
      <c r="C32" s="106">
        <v>7</v>
      </c>
      <c r="D32" s="106">
        <v>1</v>
      </c>
      <c r="E32" s="107">
        <v>2260000</v>
      </c>
      <c r="F32" s="108">
        <v>330570</v>
      </c>
      <c r="G32" s="28">
        <f>F32*100/E32</f>
        <v>14.626991150442478</v>
      </c>
      <c r="H32" s="28">
        <f>E32-F32</f>
        <v>1929430</v>
      </c>
      <c r="I32" s="28">
        <f>H32*100/E32</f>
        <v>85.373008849557522</v>
      </c>
      <c r="J32" s="25"/>
      <c r="K32" s="53"/>
      <c r="L32" s="53"/>
    </row>
    <row r="33" spans="1:13" s="52" customFormat="1" x14ac:dyDescent="0.3">
      <c r="A33" s="109">
        <v>4.4000000000000004</v>
      </c>
      <c r="B33" s="109" t="s">
        <v>49</v>
      </c>
      <c r="C33" s="110">
        <v>10</v>
      </c>
      <c r="D33" s="110">
        <v>1</v>
      </c>
      <c r="E33" s="111">
        <v>1500000</v>
      </c>
      <c r="F33" s="112">
        <v>8040</v>
      </c>
      <c r="G33" s="113">
        <f>F33*100/E33</f>
        <v>0.53600000000000003</v>
      </c>
      <c r="H33" s="113">
        <f>E33-F33</f>
        <v>1491960</v>
      </c>
      <c r="I33" s="113">
        <f>H33*100/E33</f>
        <v>99.463999999999999</v>
      </c>
      <c r="J33" s="109"/>
    </row>
    <row r="34" spans="1:13" s="52" customFormat="1" ht="17.100000000000001" customHeight="1" x14ac:dyDescent="0.3">
      <c r="A34" s="97">
        <v>5</v>
      </c>
      <c r="B34" s="96" t="s">
        <v>27</v>
      </c>
      <c r="C34" s="97">
        <v>16</v>
      </c>
      <c r="D34" s="97">
        <v>9</v>
      </c>
      <c r="E34" s="98">
        <v>8229014</v>
      </c>
      <c r="F34" s="99">
        <f>SUM(F35:F38)</f>
        <v>1932724.1099999999</v>
      </c>
      <c r="G34" s="100">
        <f t="shared" ref="G34" si="6">F34*100/E34</f>
        <v>23.486703388765651</v>
      </c>
      <c r="H34" s="100">
        <f t="shared" ref="H34" si="7">E34-F34</f>
        <v>6296289.8900000006</v>
      </c>
      <c r="I34" s="100">
        <f t="shared" ref="I34" si="8">H34*100/E34</f>
        <v>76.513296611234352</v>
      </c>
      <c r="J34" s="96"/>
    </row>
    <row r="35" spans="1:13" ht="17.100000000000001" customHeight="1" x14ac:dyDescent="0.3">
      <c r="A35" s="102">
        <v>5.0999999999999996</v>
      </c>
      <c r="B35" s="102" t="s">
        <v>39</v>
      </c>
      <c r="C35" s="103">
        <v>4</v>
      </c>
      <c r="D35" s="103">
        <v>2</v>
      </c>
      <c r="E35" s="104">
        <v>692750</v>
      </c>
      <c r="F35" s="114">
        <v>261203</v>
      </c>
      <c r="G35" s="105">
        <f>F35*100/E35</f>
        <v>37.70523276795381</v>
      </c>
      <c r="H35" s="105">
        <f>E35-F35</f>
        <v>431547</v>
      </c>
      <c r="I35" s="105">
        <f>H35*100/E35</f>
        <v>62.29476723204619</v>
      </c>
      <c r="J35" s="102"/>
    </row>
    <row r="36" spans="1:13" s="52" customFormat="1" ht="16.5" customHeight="1" x14ac:dyDescent="0.3">
      <c r="A36" s="25">
        <v>5.2</v>
      </c>
      <c r="B36" s="25" t="s">
        <v>98</v>
      </c>
      <c r="C36" s="106">
        <v>2</v>
      </c>
      <c r="D36" s="106">
        <v>2</v>
      </c>
      <c r="E36" s="107">
        <v>1149874</v>
      </c>
      <c r="F36" s="108">
        <v>308225.90000000002</v>
      </c>
      <c r="G36" s="28">
        <f>F36*100/E36</f>
        <v>26.805189090282937</v>
      </c>
      <c r="H36" s="28">
        <f>E36-F36</f>
        <v>841648.1</v>
      </c>
      <c r="I36" s="28">
        <f>H36*100/E36</f>
        <v>73.194810909717063</v>
      </c>
      <c r="J36" s="25"/>
      <c r="K36" s="87"/>
      <c r="L36" s="87"/>
      <c r="M36" s="87"/>
    </row>
    <row r="37" spans="1:13" s="52" customFormat="1" ht="17.100000000000001" customHeight="1" x14ac:dyDescent="0.3">
      <c r="A37" s="25">
        <v>5.3</v>
      </c>
      <c r="B37" s="25" t="s">
        <v>38</v>
      </c>
      <c r="C37" s="106">
        <v>6</v>
      </c>
      <c r="D37" s="106">
        <v>3</v>
      </c>
      <c r="E37" s="107">
        <v>5429100</v>
      </c>
      <c r="F37" s="108">
        <v>1195600</v>
      </c>
      <c r="G37" s="28">
        <f>F37*100/E37</f>
        <v>22.02206627249452</v>
      </c>
      <c r="H37" s="28">
        <f>E37-F37</f>
        <v>4233500</v>
      </c>
      <c r="I37" s="28">
        <f>H37*100/E37</f>
        <v>77.977933727505473</v>
      </c>
      <c r="J37" s="25"/>
    </row>
    <row r="38" spans="1:13" s="52" customFormat="1" ht="17.100000000000001" customHeight="1" x14ac:dyDescent="0.3">
      <c r="A38" s="109">
        <v>5.4</v>
      </c>
      <c r="B38" s="109" t="s">
        <v>35</v>
      </c>
      <c r="C38" s="110">
        <v>4</v>
      </c>
      <c r="D38" s="110">
        <v>2</v>
      </c>
      <c r="E38" s="111">
        <v>957290</v>
      </c>
      <c r="F38" s="112">
        <v>167695.21</v>
      </c>
      <c r="G38" s="113">
        <f>F38*100/E38</f>
        <v>17.517702054758747</v>
      </c>
      <c r="H38" s="113">
        <f>E38-F38</f>
        <v>789594.79</v>
      </c>
      <c r="I38" s="113">
        <f>H38*100/E38</f>
        <v>82.482297945241257</v>
      </c>
      <c r="J38" s="109"/>
      <c r="K38" s="82"/>
      <c r="L38" s="82"/>
      <c r="M38" s="82"/>
    </row>
    <row r="39" spans="1:13" s="52" customFormat="1" ht="17.100000000000001" customHeight="1" x14ac:dyDescent="0.3">
      <c r="A39" s="97">
        <v>6</v>
      </c>
      <c r="B39" s="96" t="s">
        <v>15</v>
      </c>
      <c r="C39" s="97">
        <v>58</v>
      </c>
      <c r="D39" s="97">
        <v>22</v>
      </c>
      <c r="E39" s="98">
        <v>65333837</v>
      </c>
      <c r="F39" s="99">
        <f>SUM(F40:F52)</f>
        <v>15342965.59</v>
      </c>
      <c r="G39" s="100">
        <f t="shared" ref="G39:G140" si="9">F39*100/E39</f>
        <v>23.483949963018397</v>
      </c>
      <c r="H39" s="100">
        <f t="shared" ref="H39:H140" si="10">E39-F39</f>
        <v>49990871.409999996</v>
      </c>
      <c r="I39" s="100">
        <f t="shared" ref="I39:I140" si="11">H39*100/E39</f>
        <v>76.516050036981596</v>
      </c>
      <c r="J39" s="96"/>
    </row>
    <row r="40" spans="1:13" s="52" customFormat="1" ht="17.100000000000001" customHeight="1" x14ac:dyDescent="0.3">
      <c r="A40" s="102">
        <v>6.1</v>
      </c>
      <c r="B40" s="102" t="s">
        <v>57</v>
      </c>
      <c r="C40" s="103">
        <v>2</v>
      </c>
      <c r="D40" s="103">
        <v>1</v>
      </c>
      <c r="E40" s="104">
        <v>5017990</v>
      </c>
      <c r="F40" s="114">
        <v>2271272</v>
      </c>
      <c r="G40" s="105">
        <f t="shared" ref="G40:G71" si="12">F40*100/E40</f>
        <v>45.262585218384253</v>
      </c>
      <c r="H40" s="105">
        <f t="shared" ref="H40:H71" si="13">E40-F40</f>
        <v>2746718</v>
      </c>
      <c r="I40" s="105">
        <f t="shared" ref="I40:I71" si="14">H40*100/E40</f>
        <v>54.737414781615747</v>
      </c>
      <c r="J40" s="102"/>
    </row>
    <row r="41" spans="1:13" s="52" customFormat="1" ht="17.100000000000001" customHeight="1" x14ac:dyDescent="0.3">
      <c r="A41" s="25">
        <v>6.2</v>
      </c>
      <c r="B41" s="25" t="s">
        <v>103</v>
      </c>
      <c r="C41" s="106">
        <v>2</v>
      </c>
      <c r="D41" s="106">
        <v>2</v>
      </c>
      <c r="E41" s="107">
        <v>1858349</v>
      </c>
      <c r="F41" s="108">
        <v>550196.47999999998</v>
      </c>
      <c r="G41" s="28">
        <f t="shared" si="12"/>
        <v>29.606735871464402</v>
      </c>
      <c r="H41" s="28">
        <f t="shared" si="13"/>
        <v>1308152.52</v>
      </c>
      <c r="I41" s="28">
        <f t="shared" si="14"/>
        <v>70.393264128535591</v>
      </c>
      <c r="J41" s="25"/>
    </row>
    <row r="42" spans="1:13" ht="17.100000000000001" customHeight="1" x14ac:dyDescent="0.3">
      <c r="A42" s="25">
        <v>6.3</v>
      </c>
      <c r="B42" s="25" t="s">
        <v>54</v>
      </c>
      <c r="C42" s="106">
        <v>4</v>
      </c>
      <c r="D42" s="106">
        <v>1</v>
      </c>
      <c r="E42" s="107">
        <v>24722966</v>
      </c>
      <c r="F42" s="108">
        <f>5035636.05+1115194.78+63442+343963.99+14000</f>
        <v>6572236.8200000003</v>
      </c>
      <c r="G42" s="28">
        <f t="shared" si="12"/>
        <v>26.583528934190177</v>
      </c>
      <c r="H42" s="28">
        <f t="shared" si="13"/>
        <v>18150729.18</v>
      </c>
      <c r="I42" s="28">
        <f t="shared" si="14"/>
        <v>73.416471065809816</v>
      </c>
      <c r="J42" s="25"/>
      <c r="K42" s="87"/>
      <c r="L42" s="87"/>
      <c r="M42" s="87"/>
    </row>
    <row r="43" spans="1:13" s="52" customFormat="1" ht="17.100000000000001" customHeight="1" x14ac:dyDescent="0.3">
      <c r="A43" s="25">
        <v>6.4</v>
      </c>
      <c r="B43" s="25" t="s">
        <v>106</v>
      </c>
      <c r="C43" s="106">
        <v>2</v>
      </c>
      <c r="D43" s="106">
        <v>2</v>
      </c>
      <c r="E43" s="107">
        <v>20982917</v>
      </c>
      <c r="F43" s="108">
        <v>4451090.95</v>
      </c>
      <c r="G43" s="28">
        <f t="shared" si="12"/>
        <v>21.212927401847892</v>
      </c>
      <c r="H43" s="28">
        <f t="shared" si="13"/>
        <v>16531826.050000001</v>
      </c>
      <c r="I43" s="28">
        <f t="shared" si="14"/>
        <v>78.787072598152108</v>
      </c>
      <c r="J43" s="25"/>
    </row>
    <row r="44" spans="1:13" s="52" customFormat="1" ht="17.100000000000001" customHeight="1" x14ac:dyDescent="0.3">
      <c r="A44" s="25">
        <v>6.5</v>
      </c>
      <c r="B44" s="25" t="s">
        <v>36</v>
      </c>
      <c r="C44" s="106">
        <v>8</v>
      </c>
      <c r="D44" s="106">
        <v>3</v>
      </c>
      <c r="E44" s="107">
        <v>2762400</v>
      </c>
      <c r="F44" s="108">
        <v>534625</v>
      </c>
      <c r="G44" s="28">
        <f t="shared" si="12"/>
        <v>19.35364176078772</v>
      </c>
      <c r="H44" s="28">
        <f t="shared" si="13"/>
        <v>2227775</v>
      </c>
      <c r="I44" s="28">
        <f t="shared" si="14"/>
        <v>80.646358239212276</v>
      </c>
      <c r="J44" s="25"/>
      <c r="K44" s="87"/>
      <c r="L44" s="87"/>
      <c r="M44" s="87"/>
    </row>
    <row r="45" spans="1:13" s="52" customFormat="1" ht="17.100000000000001" customHeight="1" x14ac:dyDescent="0.3">
      <c r="A45" s="25">
        <v>6.6</v>
      </c>
      <c r="B45" s="25" t="s">
        <v>55</v>
      </c>
      <c r="C45" s="106">
        <v>1</v>
      </c>
      <c r="D45" s="106">
        <v>1</v>
      </c>
      <c r="E45" s="107">
        <v>135820</v>
      </c>
      <c r="F45" s="108">
        <v>24000</v>
      </c>
      <c r="G45" s="28">
        <f t="shared" si="12"/>
        <v>17.670446178766014</v>
      </c>
      <c r="H45" s="28">
        <f t="shared" si="13"/>
        <v>111820</v>
      </c>
      <c r="I45" s="28">
        <f t="shared" si="14"/>
        <v>82.329553821233986</v>
      </c>
      <c r="J45" s="25"/>
    </row>
    <row r="46" spans="1:13" s="52" customFormat="1" x14ac:dyDescent="0.3">
      <c r="A46" s="25">
        <v>6.7</v>
      </c>
      <c r="B46" s="25" t="s">
        <v>108</v>
      </c>
      <c r="C46" s="106">
        <v>3</v>
      </c>
      <c r="D46" s="106">
        <v>1</v>
      </c>
      <c r="E46" s="107">
        <v>569450</v>
      </c>
      <c r="F46" s="108">
        <v>75870</v>
      </c>
      <c r="G46" s="28">
        <f t="shared" si="12"/>
        <v>13.32338221090526</v>
      </c>
      <c r="H46" s="28">
        <f t="shared" si="13"/>
        <v>493580</v>
      </c>
      <c r="I46" s="28">
        <f t="shared" si="14"/>
        <v>86.676617789094735</v>
      </c>
      <c r="J46" s="25"/>
      <c r="K46" s="87"/>
      <c r="L46" s="87"/>
      <c r="M46" s="87"/>
    </row>
    <row r="47" spans="1:13" x14ac:dyDescent="0.3">
      <c r="A47" s="25">
        <v>6.8</v>
      </c>
      <c r="B47" s="25" t="s">
        <v>35</v>
      </c>
      <c r="C47" s="106">
        <v>9</v>
      </c>
      <c r="D47" s="106">
        <v>5</v>
      </c>
      <c r="E47" s="107">
        <v>3955710</v>
      </c>
      <c r="F47" s="108">
        <v>446712</v>
      </c>
      <c r="G47" s="28">
        <f t="shared" si="12"/>
        <v>11.292839970574182</v>
      </c>
      <c r="H47" s="28">
        <f t="shared" si="13"/>
        <v>3508998</v>
      </c>
      <c r="I47" s="28">
        <f t="shared" si="14"/>
        <v>88.707160029425822</v>
      </c>
      <c r="J47" s="25"/>
      <c r="K47" s="52"/>
      <c r="L47" s="52"/>
      <c r="M47" s="52"/>
    </row>
    <row r="48" spans="1:13" s="52" customFormat="1" ht="17.100000000000001" customHeight="1" x14ac:dyDescent="0.3">
      <c r="A48" s="25">
        <v>6.9</v>
      </c>
      <c r="B48" s="25" t="s">
        <v>107</v>
      </c>
      <c r="C48" s="106">
        <v>9</v>
      </c>
      <c r="D48" s="106">
        <v>3</v>
      </c>
      <c r="E48" s="107">
        <v>2604575</v>
      </c>
      <c r="F48" s="108">
        <v>285068.34000000003</v>
      </c>
      <c r="G48" s="28">
        <f t="shared" si="12"/>
        <v>10.944908094410797</v>
      </c>
      <c r="H48" s="28">
        <f t="shared" si="13"/>
        <v>2319506.66</v>
      </c>
      <c r="I48" s="28">
        <f t="shared" si="14"/>
        <v>89.055091905589208</v>
      </c>
      <c r="J48" s="25"/>
    </row>
    <row r="49" spans="1:13" ht="17.100000000000001" customHeight="1" x14ac:dyDescent="0.3">
      <c r="A49" s="117">
        <v>6.1</v>
      </c>
      <c r="B49" s="25" t="s">
        <v>53</v>
      </c>
      <c r="C49" s="106">
        <v>6</v>
      </c>
      <c r="D49" s="106">
        <v>1</v>
      </c>
      <c r="E49" s="107">
        <v>400000</v>
      </c>
      <c r="F49" s="108">
        <v>35164</v>
      </c>
      <c r="G49" s="28">
        <f t="shared" si="12"/>
        <v>8.7910000000000004</v>
      </c>
      <c r="H49" s="28">
        <f t="shared" si="13"/>
        <v>364836</v>
      </c>
      <c r="I49" s="28">
        <f t="shared" si="14"/>
        <v>91.209000000000003</v>
      </c>
      <c r="J49" s="25"/>
      <c r="K49" s="52"/>
      <c r="L49" s="52"/>
      <c r="M49" s="52"/>
    </row>
    <row r="50" spans="1:13" s="52" customFormat="1" ht="17.100000000000001" customHeight="1" x14ac:dyDescent="0.3">
      <c r="A50" s="25">
        <v>6.11</v>
      </c>
      <c r="B50" s="25" t="s">
        <v>105</v>
      </c>
      <c r="C50" s="106">
        <v>6</v>
      </c>
      <c r="D50" s="106">
        <v>1</v>
      </c>
      <c r="E50" s="107">
        <v>1727700</v>
      </c>
      <c r="F50" s="108">
        <v>85650</v>
      </c>
      <c r="G50" s="28">
        <f t="shared" si="12"/>
        <v>4.957457891995138</v>
      </c>
      <c r="H50" s="28">
        <f t="shared" si="13"/>
        <v>1642050</v>
      </c>
      <c r="I50" s="28">
        <f t="shared" si="14"/>
        <v>95.042542108004866</v>
      </c>
      <c r="J50" s="25"/>
      <c r="K50" s="87"/>
      <c r="L50" s="87"/>
      <c r="M50" s="87"/>
    </row>
    <row r="51" spans="1:13" ht="17.100000000000001" customHeight="1" x14ac:dyDescent="0.3">
      <c r="A51" s="25">
        <v>6.12</v>
      </c>
      <c r="B51" s="25" t="s">
        <v>56</v>
      </c>
      <c r="C51" s="106">
        <v>3</v>
      </c>
      <c r="D51" s="106">
        <v>1</v>
      </c>
      <c r="E51" s="107">
        <v>298380</v>
      </c>
      <c r="F51" s="108">
        <v>11080</v>
      </c>
      <c r="G51" s="28">
        <f t="shared" si="12"/>
        <v>3.7133856156578857</v>
      </c>
      <c r="H51" s="28">
        <f t="shared" si="13"/>
        <v>287300</v>
      </c>
      <c r="I51" s="28">
        <f t="shared" si="14"/>
        <v>96.286614384342116</v>
      </c>
      <c r="J51" s="25"/>
      <c r="K51" s="52"/>
      <c r="L51" s="52"/>
      <c r="M51" s="52"/>
    </row>
    <row r="52" spans="1:13" s="52" customFormat="1" ht="17.100000000000001" customHeight="1" x14ac:dyDescent="0.3">
      <c r="A52" s="109">
        <v>6.13</v>
      </c>
      <c r="B52" s="109" t="s">
        <v>109</v>
      </c>
      <c r="C52" s="110">
        <v>3</v>
      </c>
      <c r="D52" s="110">
        <v>0</v>
      </c>
      <c r="E52" s="111">
        <v>297580</v>
      </c>
      <c r="F52" s="116">
        <v>0</v>
      </c>
      <c r="G52" s="113">
        <f t="shared" si="12"/>
        <v>0</v>
      </c>
      <c r="H52" s="113">
        <f t="shared" si="13"/>
        <v>297580</v>
      </c>
      <c r="I52" s="113">
        <f t="shared" si="14"/>
        <v>100</v>
      </c>
      <c r="J52" s="109"/>
    </row>
    <row r="53" spans="1:13" s="52" customFormat="1" ht="17.100000000000001" customHeight="1" x14ac:dyDescent="0.3">
      <c r="A53" s="97">
        <v>7</v>
      </c>
      <c r="B53" s="96" t="s">
        <v>21</v>
      </c>
      <c r="C53" s="97">
        <v>57</v>
      </c>
      <c r="D53" s="97">
        <v>31</v>
      </c>
      <c r="E53" s="98">
        <v>26765760</v>
      </c>
      <c r="F53" s="99">
        <f>4865531.52+149960+8521+100500</f>
        <v>5124512.5199999996</v>
      </c>
      <c r="G53" s="100">
        <f t="shared" si="12"/>
        <v>19.145776245471826</v>
      </c>
      <c r="H53" s="100">
        <f t="shared" si="13"/>
        <v>21641247.48</v>
      </c>
      <c r="I53" s="100">
        <f t="shared" si="14"/>
        <v>80.854223754528178</v>
      </c>
      <c r="J53" s="96"/>
    </row>
    <row r="54" spans="1:13" s="52" customFormat="1" x14ac:dyDescent="0.3">
      <c r="A54" s="102">
        <v>7.1</v>
      </c>
      <c r="B54" s="102" t="s">
        <v>124</v>
      </c>
      <c r="C54" s="103">
        <v>6</v>
      </c>
      <c r="D54" s="103">
        <v>2</v>
      </c>
      <c r="E54" s="104">
        <v>1191320</v>
      </c>
      <c r="F54" s="114">
        <v>464446.24</v>
      </c>
      <c r="G54" s="105">
        <f t="shared" si="12"/>
        <v>38.985850988819124</v>
      </c>
      <c r="H54" s="105">
        <f t="shared" si="13"/>
        <v>726873.76</v>
      </c>
      <c r="I54" s="105">
        <f t="shared" si="14"/>
        <v>61.014149011180876</v>
      </c>
      <c r="J54" s="102"/>
    </row>
    <row r="55" spans="1:13" s="52" customFormat="1" ht="17.100000000000001" customHeight="1" x14ac:dyDescent="0.3">
      <c r="A55" s="25">
        <v>7.2</v>
      </c>
      <c r="B55" s="25" t="s">
        <v>122</v>
      </c>
      <c r="C55" s="106">
        <v>4</v>
      </c>
      <c r="D55" s="106">
        <v>2</v>
      </c>
      <c r="E55" s="107">
        <v>3417650</v>
      </c>
      <c r="F55" s="108">
        <v>1070546.98</v>
      </c>
      <c r="G55" s="28">
        <f t="shared" si="12"/>
        <v>31.324067122145333</v>
      </c>
      <c r="H55" s="28">
        <f t="shared" si="13"/>
        <v>2347103.02</v>
      </c>
      <c r="I55" s="28">
        <f t="shared" si="14"/>
        <v>68.675932877854663</v>
      </c>
      <c r="J55" s="25"/>
    </row>
    <row r="56" spans="1:13" x14ac:dyDescent="0.3">
      <c r="A56" s="25">
        <v>7.3</v>
      </c>
      <c r="B56" s="25" t="s">
        <v>69</v>
      </c>
      <c r="C56" s="106">
        <v>4</v>
      </c>
      <c r="D56" s="106">
        <v>2</v>
      </c>
      <c r="E56" s="107">
        <v>1721150</v>
      </c>
      <c r="F56" s="108">
        <v>441538.82</v>
      </c>
      <c r="G56" s="28">
        <f t="shared" si="12"/>
        <v>25.653709438456847</v>
      </c>
      <c r="H56" s="28">
        <f t="shared" si="13"/>
        <v>1279611.18</v>
      </c>
      <c r="I56" s="28">
        <f t="shared" si="14"/>
        <v>74.346290561543157</v>
      </c>
      <c r="J56" s="25"/>
      <c r="K56" s="52"/>
      <c r="L56" s="52"/>
      <c r="M56" s="52"/>
    </row>
    <row r="57" spans="1:13" s="52" customFormat="1" ht="17.100000000000001" customHeight="1" x14ac:dyDescent="0.3">
      <c r="A57" s="25">
        <v>7.4</v>
      </c>
      <c r="B57" s="25" t="s">
        <v>117</v>
      </c>
      <c r="C57" s="106">
        <v>4</v>
      </c>
      <c r="D57" s="106">
        <v>2</v>
      </c>
      <c r="E57" s="107">
        <v>2088000</v>
      </c>
      <c r="F57" s="108">
        <v>527324</v>
      </c>
      <c r="G57" s="28">
        <f t="shared" si="12"/>
        <v>25.254980842911877</v>
      </c>
      <c r="H57" s="28">
        <f t="shared" si="13"/>
        <v>1560676</v>
      </c>
      <c r="I57" s="28">
        <f t="shared" si="14"/>
        <v>74.745019157088123</v>
      </c>
      <c r="J57" s="25"/>
    </row>
    <row r="58" spans="1:13" x14ac:dyDescent="0.3">
      <c r="A58" s="25">
        <v>7.5</v>
      </c>
      <c r="B58" s="25" t="s">
        <v>129</v>
      </c>
      <c r="C58" s="106">
        <v>2</v>
      </c>
      <c r="D58" s="106">
        <v>1</v>
      </c>
      <c r="E58" s="107">
        <v>247660</v>
      </c>
      <c r="F58" s="108">
        <v>57711.1</v>
      </c>
      <c r="G58" s="28">
        <f t="shared" si="12"/>
        <v>23.302551885649681</v>
      </c>
      <c r="H58" s="28">
        <f t="shared" si="13"/>
        <v>189948.9</v>
      </c>
      <c r="I58" s="28">
        <f t="shared" si="14"/>
        <v>76.697448114350323</v>
      </c>
      <c r="J58" s="25"/>
    </row>
    <row r="59" spans="1:13" ht="17.100000000000001" customHeight="1" x14ac:dyDescent="0.3">
      <c r="A59" s="25">
        <v>7.6</v>
      </c>
      <c r="B59" s="25" t="s">
        <v>119</v>
      </c>
      <c r="C59" s="106">
        <v>4</v>
      </c>
      <c r="D59" s="106">
        <v>2</v>
      </c>
      <c r="E59" s="107">
        <v>887690</v>
      </c>
      <c r="F59" s="108">
        <v>179836.24</v>
      </c>
      <c r="G59" s="28">
        <f t="shared" si="12"/>
        <v>20.258901192984037</v>
      </c>
      <c r="H59" s="28">
        <f t="shared" si="13"/>
        <v>707853.76</v>
      </c>
      <c r="I59" s="28">
        <f t="shared" si="14"/>
        <v>79.741098807015959</v>
      </c>
      <c r="J59" s="25"/>
      <c r="K59" s="52"/>
      <c r="L59" s="52"/>
      <c r="M59" s="52"/>
    </row>
    <row r="60" spans="1:13" s="52" customFormat="1" ht="17.100000000000001" customHeight="1" x14ac:dyDescent="0.3">
      <c r="A60" s="25">
        <v>7.7</v>
      </c>
      <c r="B60" s="25" t="s">
        <v>121</v>
      </c>
      <c r="C60" s="106">
        <v>2</v>
      </c>
      <c r="D60" s="106">
        <v>1</v>
      </c>
      <c r="E60" s="107">
        <v>585800</v>
      </c>
      <c r="F60" s="108">
        <v>112600</v>
      </c>
      <c r="G60" s="28">
        <f t="shared" si="12"/>
        <v>19.221577330146808</v>
      </c>
      <c r="H60" s="28">
        <f t="shared" si="13"/>
        <v>473200</v>
      </c>
      <c r="I60" s="28">
        <f t="shared" si="14"/>
        <v>80.778422669853185</v>
      </c>
      <c r="J60" s="25"/>
      <c r="K60" s="87"/>
      <c r="L60" s="87"/>
      <c r="M60" s="87"/>
    </row>
    <row r="61" spans="1:13" x14ac:dyDescent="0.3">
      <c r="A61" s="25">
        <v>7.8</v>
      </c>
      <c r="B61" s="25" t="s">
        <v>35</v>
      </c>
      <c r="C61" s="106">
        <v>6</v>
      </c>
      <c r="D61" s="106">
        <v>4</v>
      </c>
      <c r="E61" s="107">
        <v>2720410</v>
      </c>
      <c r="F61" s="108">
        <v>516278.4</v>
      </c>
      <c r="G61" s="28">
        <f t="shared" si="12"/>
        <v>18.977962880595204</v>
      </c>
      <c r="H61" s="28">
        <f t="shared" si="13"/>
        <v>2204131.6</v>
      </c>
      <c r="I61" s="28">
        <f t="shared" si="14"/>
        <v>81.0220371194048</v>
      </c>
      <c r="J61" s="25"/>
    </row>
    <row r="62" spans="1:13" ht="16.5" customHeight="1" x14ac:dyDescent="0.3">
      <c r="A62" s="25">
        <v>7.9</v>
      </c>
      <c r="B62" s="25" t="s">
        <v>120</v>
      </c>
      <c r="C62" s="106">
        <v>4</v>
      </c>
      <c r="D62" s="106">
        <v>3</v>
      </c>
      <c r="E62" s="107">
        <v>2970180</v>
      </c>
      <c r="F62" s="108">
        <v>552236.03</v>
      </c>
      <c r="G62" s="28">
        <f t="shared" si="12"/>
        <v>18.592678894881793</v>
      </c>
      <c r="H62" s="28">
        <f t="shared" si="13"/>
        <v>2417943.9699999997</v>
      </c>
      <c r="I62" s="28">
        <f t="shared" si="14"/>
        <v>81.4073211051182</v>
      </c>
      <c r="J62" s="25"/>
      <c r="K62" s="87"/>
      <c r="L62" s="87"/>
      <c r="M62" s="87"/>
    </row>
    <row r="63" spans="1:13" x14ac:dyDescent="0.3">
      <c r="A63" s="117">
        <v>7.1</v>
      </c>
      <c r="B63" s="25" t="s">
        <v>125</v>
      </c>
      <c r="C63" s="106">
        <v>2</v>
      </c>
      <c r="D63" s="106">
        <v>1</v>
      </c>
      <c r="E63" s="107">
        <v>359020</v>
      </c>
      <c r="F63" s="108">
        <v>51466</v>
      </c>
      <c r="G63" s="28">
        <f t="shared" si="12"/>
        <v>14.335134532895104</v>
      </c>
      <c r="H63" s="28">
        <f t="shared" si="13"/>
        <v>307554</v>
      </c>
      <c r="I63" s="28">
        <f t="shared" si="14"/>
        <v>85.664865467104903</v>
      </c>
      <c r="J63" s="25"/>
      <c r="K63" s="84"/>
      <c r="L63" s="84"/>
      <c r="M63" s="84"/>
    </row>
    <row r="64" spans="1:13" s="52" customFormat="1" ht="17.100000000000001" customHeight="1" x14ac:dyDescent="0.3">
      <c r="A64" s="25">
        <v>7.11</v>
      </c>
      <c r="B64" s="25" t="s">
        <v>126</v>
      </c>
      <c r="C64" s="106">
        <v>4</v>
      </c>
      <c r="D64" s="106">
        <v>2</v>
      </c>
      <c r="E64" s="107">
        <v>1558750</v>
      </c>
      <c r="F64" s="108">
        <v>179722</v>
      </c>
      <c r="G64" s="28">
        <f t="shared" si="12"/>
        <v>11.529879711307137</v>
      </c>
      <c r="H64" s="28">
        <f t="shared" si="13"/>
        <v>1379028</v>
      </c>
      <c r="I64" s="28">
        <f t="shared" si="14"/>
        <v>88.470120288692868</v>
      </c>
      <c r="J64" s="25"/>
    </row>
    <row r="65" spans="1:13" s="52" customFormat="1" ht="17.100000000000001" customHeight="1" x14ac:dyDescent="0.3">
      <c r="A65" s="25">
        <v>7.12</v>
      </c>
      <c r="B65" s="25" t="s">
        <v>60</v>
      </c>
      <c r="C65" s="106">
        <v>3</v>
      </c>
      <c r="D65" s="106">
        <v>2</v>
      </c>
      <c r="E65" s="107">
        <v>1557300</v>
      </c>
      <c r="F65" s="108">
        <v>175437.9</v>
      </c>
      <c r="G65" s="28">
        <f t="shared" si="12"/>
        <v>11.26551724137931</v>
      </c>
      <c r="H65" s="28">
        <f t="shared" si="13"/>
        <v>1381862.1</v>
      </c>
      <c r="I65" s="28">
        <f t="shared" si="14"/>
        <v>88.734482758620686</v>
      </c>
      <c r="J65" s="25"/>
    </row>
    <row r="66" spans="1:13" ht="17.100000000000001" customHeight="1" x14ac:dyDescent="0.3">
      <c r="A66" s="25">
        <v>7.13</v>
      </c>
      <c r="B66" s="25" t="s">
        <v>127</v>
      </c>
      <c r="C66" s="106">
        <v>3</v>
      </c>
      <c r="D66" s="106">
        <v>2</v>
      </c>
      <c r="E66" s="107">
        <v>1551500</v>
      </c>
      <c r="F66" s="108">
        <v>132534</v>
      </c>
      <c r="G66" s="28">
        <f t="shared" si="12"/>
        <v>8.5423138897840794</v>
      </c>
      <c r="H66" s="28">
        <f t="shared" si="13"/>
        <v>1418966</v>
      </c>
      <c r="I66" s="28">
        <f t="shared" si="14"/>
        <v>91.457686110215917</v>
      </c>
      <c r="J66" s="25"/>
      <c r="K66" s="52"/>
      <c r="L66" s="52"/>
      <c r="M66" s="52"/>
    </row>
    <row r="67" spans="1:13" s="52" customFormat="1" ht="17.100000000000001" customHeight="1" x14ac:dyDescent="0.3">
      <c r="A67" s="25">
        <v>7.14</v>
      </c>
      <c r="B67" s="25" t="s">
        <v>123</v>
      </c>
      <c r="C67" s="106">
        <v>4</v>
      </c>
      <c r="D67" s="106">
        <v>3</v>
      </c>
      <c r="E67" s="107">
        <v>2793280</v>
      </c>
      <c r="F67" s="108">
        <v>233883.81</v>
      </c>
      <c r="G67" s="28">
        <f t="shared" si="12"/>
        <v>8.3730886269904907</v>
      </c>
      <c r="H67" s="28">
        <f t="shared" si="13"/>
        <v>2559396.19</v>
      </c>
      <c r="I67" s="28">
        <f t="shared" si="14"/>
        <v>91.626911373009506</v>
      </c>
      <c r="J67" s="25"/>
    </row>
    <row r="68" spans="1:13" s="52" customFormat="1" ht="17.100000000000001" customHeight="1" x14ac:dyDescent="0.3">
      <c r="A68" s="25">
        <v>7.15</v>
      </c>
      <c r="B68" s="25" t="s">
        <v>118</v>
      </c>
      <c r="C68" s="106">
        <v>3</v>
      </c>
      <c r="D68" s="106">
        <v>2</v>
      </c>
      <c r="E68" s="107">
        <v>2923200</v>
      </c>
      <c r="F68" s="108">
        <v>169970</v>
      </c>
      <c r="G68" s="28">
        <f t="shared" si="12"/>
        <v>5.8145183360700603</v>
      </c>
      <c r="H68" s="28">
        <f t="shared" si="13"/>
        <v>2753230</v>
      </c>
      <c r="I68" s="28">
        <f t="shared" si="14"/>
        <v>94.185481663929934</v>
      </c>
      <c r="J68" s="25"/>
      <c r="K68" s="87"/>
      <c r="L68" s="87"/>
      <c r="M68" s="87"/>
    </row>
    <row r="69" spans="1:13" ht="17.100000000000001" customHeight="1" x14ac:dyDescent="0.3">
      <c r="A69" s="109">
        <v>7.16</v>
      </c>
      <c r="B69" s="109" t="s">
        <v>128</v>
      </c>
      <c r="C69" s="110">
        <v>2</v>
      </c>
      <c r="D69" s="110">
        <v>0</v>
      </c>
      <c r="E69" s="111">
        <v>192850</v>
      </c>
      <c r="F69" s="116">
        <v>0</v>
      </c>
      <c r="G69" s="113">
        <f t="shared" si="12"/>
        <v>0</v>
      </c>
      <c r="H69" s="113">
        <f t="shared" si="13"/>
        <v>192850</v>
      </c>
      <c r="I69" s="113">
        <f t="shared" si="14"/>
        <v>100</v>
      </c>
      <c r="J69" s="109"/>
    </row>
    <row r="70" spans="1:13" s="52" customFormat="1" ht="17.100000000000001" customHeight="1" x14ac:dyDescent="0.3">
      <c r="A70" s="97">
        <v>8</v>
      </c>
      <c r="B70" s="96" t="s">
        <v>22</v>
      </c>
      <c r="C70" s="97">
        <v>77</v>
      </c>
      <c r="D70" s="97">
        <v>24</v>
      </c>
      <c r="E70" s="98">
        <v>5027118</v>
      </c>
      <c r="F70" s="99">
        <f>SUM(F71:F83)</f>
        <v>953897.85</v>
      </c>
      <c r="G70" s="100">
        <f t="shared" si="12"/>
        <v>18.975043951623974</v>
      </c>
      <c r="H70" s="100">
        <f t="shared" si="13"/>
        <v>4073220.15</v>
      </c>
      <c r="I70" s="100">
        <f t="shared" si="14"/>
        <v>81.024956048376026</v>
      </c>
      <c r="J70" s="96"/>
    </row>
    <row r="71" spans="1:13" s="52" customFormat="1" ht="17.100000000000001" customHeight="1" x14ac:dyDescent="0.3">
      <c r="A71" s="102">
        <v>8.1</v>
      </c>
      <c r="B71" s="102" t="s">
        <v>43</v>
      </c>
      <c r="C71" s="103">
        <v>6</v>
      </c>
      <c r="D71" s="103">
        <v>3</v>
      </c>
      <c r="E71" s="104">
        <v>284500</v>
      </c>
      <c r="F71" s="114">
        <v>115107.54</v>
      </c>
      <c r="G71" s="105">
        <f t="shared" si="12"/>
        <v>40.459592267135328</v>
      </c>
      <c r="H71" s="105">
        <f t="shared" si="13"/>
        <v>169392.46000000002</v>
      </c>
      <c r="I71" s="105">
        <f t="shared" si="14"/>
        <v>59.540407732864686</v>
      </c>
      <c r="J71" s="102"/>
    </row>
    <row r="72" spans="1:13" ht="17.100000000000001" customHeight="1" x14ac:dyDescent="0.3">
      <c r="A72" s="25">
        <v>8.1999999999999993</v>
      </c>
      <c r="B72" s="25" t="s">
        <v>48</v>
      </c>
      <c r="C72" s="106">
        <v>7</v>
      </c>
      <c r="D72" s="106">
        <v>3</v>
      </c>
      <c r="E72" s="107">
        <v>206050</v>
      </c>
      <c r="F72" s="108">
        <v>82954.399999999994</v>
      </c>
      <c r="G72" s="28">
        <f t="shared" ref="G72:G103" si="15">F72*100/E72</f>
        <v>40.259354525600578</v>
      </c>
      <c r="H72" s="28">
        <f t="shared" ref="H72:H103" si="16">E72-F72</f>
        <v>123095.6</v>
      </c>
      <c r="I72" s="28">
        <f t="shared" ref="I72:I103" si="17">H72*100/E72</f>
        <v>59.740645474399415</v>
      </c>
      <c r="J72" s="25"/>
      <c r="K72" s="87"/>
      <c r="L72" s="87"/>
      <c r="M72" s="87"/>
    </row>
    <row r="73" spans="1:13" s="52" customFormat="1" ht="17.100000000000001" customHeight="1" x14ac:dyDescent="0.3">
      <c r="A73" s="25">
        <v>8.3000000000000007</v>
      </c>
      <c r="B73" s="25" t="s">
        <v>47</v>
      </c>
      <c r="C73" s="106">
        <v>4</v>
      </c>
      <c r="D73" s="106">
        <v>3</v>
      </c>
      <c r="E73" s="107">
        <v>140591</v>
      </c>
      <c r="F73" s="108">
        <v>47519.41</v>
      </c>
      <c r="G73" s="28">
        <f t="shared" si="15"/>
        <v>33.799752473486926</v>
      </c>
      <c r="H73" s="28">
        <f t="shared" si="16"/>
        <v>93071.59</v>
      </c>
      <c r="I73" s="28">
        <f t="shared" si="17"/>
        <v>66.200247526513081</v>
      </c>
      <c r="J73" s="25"/>
    </row>
    <row r="74" spans="1:13" s="52" customFormat="1" ht="17.100000000000001" customHeight="1" x14ac:dyDescent="0.3">
      <c r="A74" s="25">
        <v>8.4</v>
      </c>
      <c r="B74" s="25" t="s">
        <v>35</v>
      </c>
      <c r="C74" s="106">
        <v>2</v>
      </c>
      <c r="D74" s="106">
        <v>1</v>
      </c>
      <c r="E74" s="107">
        <v>1165136</v>
      </c>
      <c r="F74" s="108">
        <f>240420.68+68680+4038</f>
        <v>313138.68</v>
      </c>
      <c r="G74" s="28">
        <f t="shared" si="15"/>
        <v>26.875719229343183</v>
      </c>
      <c r="H74" s="28">
        <f t="shared" si="16"/>
        <v>851997.32000000007</v>
      </c>
      <c r="I74" s="28">
        <f t="shared" si="17"/>
        <v>73.12428077065681</v>
      </c>
      <c r="J74" s="25"/>
      <c r="K74" s="87"/>
      <c r="L74" s="87"/>
      <c r="M74" s="87"/>
    </row>
    <row r="75" spans="1:13" x14ac:dyDescent="0.3">
      <c r="A75" s="25">
        <v>8.5</v>
      </c>
      <c r="B75" s="25" t="s">
        <v>45</v>
      </c>
      <c r="C75" s="106">
        <v>9</v>
      </c>
      <c r="D75" s="106">
        <v>2</v>
      </c>
      <c r="E75" s="107">
        <v>411089</v>
      </c>
      <c r="F75" s="108">
        <v>98973.98</v>
      </c>
      <c r="G75" s="28">
        <f t="shared" si="15"/>
        <v>24.076046792786965</v>
      </c>
      <c r="H75" s="28">
        <f t="shared" si="16"/>
        <v>312115.02</v>
      </c>
      <c r="I75" s="28">
        <f t="shared" si="17"/>
        <v>75.923953207213032</v>
      </c>
      <c r="J75" s="25"/>
    </row>
    <row r="76" spans="1:13" s="52" customFormat="1" ht="17.100000000000001" customHeight="1" x14ac:dyDescent="0.3">
      <c r="A76" s="25">
        <v>8.6</v>
      </c>
      <c r="B76" s="25" t="s">
        <v>44</v>
      </c>
      <c r="C76" s="106">
        <v>8</v>
      </c>
      <c r="D76" s="106">
        <v>4</v>
      </c>
      <c r="E76" s="107">
        <v>730235</v>
      </c>
      <c r="F76" s="108">
        <v>170042.53</v>
      </c>
      <c r="G76" s="28">
        <f t="shared" si="15"/>
        <v>23.286001081843516</v>
      </c>
      <c r="H76" s="28">
        <f t="shared" si="16"/>
        <v>560192.47</v>
      </c>
      <c r="I76" s="28">
        <f t="shared" si="17"/>
        <v>76.713998918156477</v>
      </c>
      <c r="J76" s="25"/>
    </row>
    <row r="77" spans="1:13" x14ac:dyDescent="0.3">
      <c r="A77" s="25">
        <v>8.6999999999999993</v>
      </c>
      <c r="B77" s="25" t="s">
        <v>52</v>
      </c>
      <c r="C77" s="106">
        <v>4</v>
      </c>
      <c r="D77" s="106">
        <v>2</v>
      </c>
      <c r="E77" s="107">
        <v>197143</v>
      </c>
      <c r="F77" s="108">
        <v>30000</v>
      </c>
      <c r="G77" s="28">
        <f t="shared" si="15"/>
        <v>15.217380277260668</v>
      </c>
      <c r="H77" s="28">
        <f t="shared" si="16"/>
        <v>167143</v>
      </c>
      <c r="I77" s="28">
        <f t="shared" si="17"/>
        <v>84.782619722739327</v>
      </c>
      <c r="J77" s="25"/>
      <c r="K77" s="52"/>
      <c r="L77" s="52"/>
      <c r="M77" s="52"/>
    </row>
    <row r="78" spans="1:13" s="52" customFormat="1" ht="17.100000000000001" customHeight="1" x14ac:dyDescent="0.3">
      <c r="A78" s="25">
        <v>8.8000000000000007</v>
      </c>
      <c r="B78" s="25" t="s">
        <v>46</v>
      </c>
      <c r="C78" s="106">
        <v>13</v>
      </c>
      <c r="D78" s="106">
        <v>3</v>
      </c>
      <c r="E78" s="107">
        <v>717900</v>
      </c>
      <c r="F78" s="108">
        <v>68558.12</v>
      </c>
      <c r="G78" s="28">
        <f t="shared" si="15"/>
        <v>9.549814737428612</v>
      </c>
      <c r="H78" s="28">
        <f t="shared" si="16"/>
        <v>649341.88</v>
      </c>
      <c r="I78" s="28">
        <f t="shared" si="17"/>
        <v>90.450185262571395</v>
      </c>
      <c r="J78" s="25"/>
    </row>
    <row r="79" spans="1:13" s="52" customFormat="1" ht="17.100000000000001" customHeight="1" x14ac:dyDescent="0.3">
      <c r="A79" s="25">
        <v>8.9</v>
      </c>
      <c r="B79" s="25" t="s">
        <v>102</v>
      </c>
      <c r="C79" s="106">
        <v>9</v>
      </c>
      <c r="D79" s="106">
        <v>1</v>
      </c>
      <c r="E79" s="107">
        <v>309190</v>
      </c>
      <c r="F79" s="108">
        <v>21438.36</v>
      </c>
      <c r="G79" s="28">
        <f t="shared" si="15"/>
        <v>6.9337171318606678</v>
      </c>
      <c r="H79" s="28">
        <f t="shared" si="16"/>
        <v>287751.64</v>
      </c>
      <c r="I79" s="28">
        <f t="shared" si="17"/>
        <v>93.066282868139325</v>
      </c>
      <c r="J79" s="25"/>
      <c r="K79" s="87"/>
      <c r="L79" s="87"/>
      <c r="M79" s="87"/>
    </row>
    <row r="80" spans="1:13" ht="17.100000000000001" customHeight="1" x14ac:dyDescent="0.3">
      <c r="A80" s="117">
        <v>8.1</v>
      </c>
      <c r="B80" s="25" t="s">
        <v>50</v>
      </c>
      <c r="C80" s="106">
        <v>3</v>
      </c>
      <c r="D80" s="106">
        <v>1</v>
      </c>
      <c r="E80" s="107">
        <v>58868</v>
      </c>
      <c r="F80" s="108">
        <v>3348</v>
      </c>
      <c r="G80" s="28">
        <f t="shared" si="15"/>
        <v>5.6873004008969223</v>
      </c>
      <c r="H80" s="28">
        <f t="shared" si="16"/>
        <v>55520</v>
      </c>
      <c r="I80" s="28">
        <f t="shared" si="17"/>
        <v>94.312699599103084</v>
      </c>
      <c r="J80" s="25"/>
      <c r="K80" s="52"/>
      <c r="L80" s="52"/>
      <c r="M80" s="52"/>
    </row>
    <row r="81" spans="1:13" s="52" customFormat="1" ht="17.100000000000001" customHeight="1" x14ac:dyDescent="0.3">
      <c r="A81" s="25">
        <v>8.11</v>
      </c>
      <c r="B81" s="25" t="s">
        <v>42</v>
      </c>
      <c r="C81" s="106">
        <v>6</v>
      </c>
      <c r="D81" s="106">
        <v>1</v>
      </c>
      <c r="E81" s="107">
        <v>155216</v>
      </c>
      <c r="F81" s="108">
        <v>2816.83</v>
      </c>
      <c r="G81" s="28">
        <f t="shared" si="15"/>
        <v>1.8147806927120915</v>
      </c>
      <c r="H81" s="28">
        <f t="shared" si="16"/>
        <v>152399.17000000001</v>
      </c>
      <c r="I81" s="28">
        <f t="shared" si="17"/>
        <v>98.185219307287923</v>
      </c>
      <c r="J81" s="25"/>
    </row>
    <row r="82" spans="1:13" s="52" customFormat="1" ht="17.100000000000001" customHeight="1" x14ac:dyDescent="0.3">
      <c r="A82" s="25">
        <v>8.1199999999999992</v>
      </c>
      <c r="B82" s="25" t="s">
        <v>49</v>
      </c>
      <c r="C82" s="106">
        <v>3</v>
      </c>
      <c r="D82" s="106">
        <v>0</v>
      </c>
      <c r="E82" s="107">
        <v>460000</v>
      </c>
      <c r="F82" s="115">
        <v>0</v>
      </c>
      <c r="G82" s="28">
        <f t="shared" si="15"/>
        <v>0</v>
      </c>
      <c r="H82" s="28">
        <f t="shared" si="16"/>
        <v>460000</v>
      </c>
      <c r="I82" s="28">
        <f t="shared" si="17"/>
        <v>100</v>
      </c>
      <c r="J82" s="25"/>
    </row>
    <row r="83" spans="1:13" ht="17.100000000000001" customHeight="1" x14ac:dyDescent="0.3">
      <c r="A83" s="109">
        <v>8.1300000000000008</v>
      </c>
      <c r="B83" s="109" t="s">
        <v>51</v>
      </c>
      <c r="C83" s="110">
        <v>3</v>
      </c>
      <c r="D83" s="110">
        <v>0</v>
      </c>
      <c r="E83" s="111">
        <v>191200</v>
      </c>
      <c r="F83" s="116">
        <v>0</v>
      </c>
      <c r="G83" s="113">
        <f t="shared" si="15"/>
        <v>0</v>
      </c>
      <c r="H83" s="113">
        <f t="shared" si="16"/>
        <v>191200</v>
      </c>
      <c r="I83" s="113">
        <f t="shared" si="17"/>
        <v>100</v>
      </c>
      <c r="J83" s="109"/>
    </row>
    <row r="84" spans="1:13" s="52" customFormat="1" ht="17.100000000000001" customHeight="1" x14ac:dyDescent="0.3">
      <c r="A84" s="97">
        <v>9</v>
      </c>
      <c r="B84" s="96" t="s">
        <v>23</v>
      </c>
      <c r="C84" s="97">
        <v>45</v>
      </c>
      <c r="D84" s="97">
        <v>10</v>
      </c>
      <c r="E84" s="98">
        <v>7042496</v>
      </c>
      <c r="F84" s="99">
        <f>SUM(F85:F96)</f>
        <v>1285985.07</v>
      </c>
      <c r="G84" s="100">
        <f t="shared" si="15"/>
        <v>18.260359253310192</v>
      </c>
      <c r="H84" s="100">
        <f t="shared" si="16"/>
        <v>5756510.9299999997</v>
      </c>
      <c r="I84" s="100">
        <f t="shared" si="17"/>
        <v>81.739640746689815</v>
      </c>
      <c r="J84" s="96"/>
    </row>
    <row r="85" spans="1:13" s="52" customFormat="1" ht="17.100000000000001" customHeight="1" x14ac:dyDescent="0.3">
      <c r="A85" s="102">
        <v>9.1</v>
      </c>
      <c r="B85" s="102" t="s">
        <v>51</v>
      </c>
      <c r="C85" s="103">
        <v>3</v>
      </c>
      <c r="D85" s="103">
        <v>3</v>
      </c>
      <c r="E85" s="104">
        <v>350000</v>
      </c>
      <c r="F85" s="114">
        <v>144590</v>
      </c>
      <c r="G85" s="105">
        <f t="shared" si="15"/>
        <v>41.311428571428571</v>
      </c>
      <c r="H85" s="105">
        <f t="shared" si="16"/>
        <v>205410</v>
      </c>
      <c r="I85" s="105">
        <f t="shared" si="17"/>
        <v>58.688571428571429</v>
      </c>
      <c r="J85" s="102"/>
      <c r="K85" s="87"/>
      <c r="L85" s="87"/>
      <c r="M85" s="87"/>
    </row>
    <row r="86" spans="1:13" ht="17.100000000000001" customHeight="1" x14ac:dyDescent="0.3">
      <c r="A86" s="25">
        <v>9.1999999999999993</v>
      </c>
      <c r="B86" s="25" t="s">
        <v>59</v>
      </c>
      <c r="C86" s="106">
        <v>2</v>
      </c>
      <c r="D86" s="106">
        <v>1</v>
      </c>
      <c r="E86" s="107">
        <v>34250</v>
      </c>
      <c r="F86" s="108">
        <v>12480</v>
      </c>
      <c r="G86" s="28">
        <f t="shared" si="15"/>
        <v>36.43795620437956</v>
      </c>
      <c r="H86" s="28">
        <f t="shared" si="16"/>
        <v>21770</v>
      </c>
      <c r="I86" s="28">
        <f t="shared" si="17"/>
        <v>63.56204379562044</v>
      </c>
      <c r="J86" s="25"/>
      <c r="K86" s="52"/>
      <c r="L86" s="52"/>
      <c r="M86" s="52"/>
    </row>
    <row r="87" spans="1:13" ht="17.100000000000001" customHeight="1" x14ac:dyDescent="0.3">
      <c r="A87" s="25">
        <v>9.3000000000000007</v>
      </c>
      <c r="B87" s="25" t="s">
        <v>49</v>
      </c>
      <c r="C87" s="106">
        <v>13</v>
      </c>
      <c r="D87" s="106">
        <v>1</v>
      </c>
      <c r="E87" s="107">
        <v>2011000</v>
      </c>
      <c r="F87" s="108">
        <v>600000</v>
      </c>
      <c r="G87" s="28">
        <f t="shared" si="15"/>
        <v>29.835902536051716</v>
      </c>
      <c r="H87" s="28">
        <f t="shared" si="16"/>
        <v>1411000</v>
      </c>
      <c r="I87" s="28">
        <f t="shared" si="17"/>
        <v>70.164097463948281</v>
      </c>
      <c r="J87" s="25"/>
    </row>
    <row r="88" spans="1:13" s="52" customFormat="1" ht="17.100000000000001" customHeight="1" x14ac:dyDescent="0.3">
      <c r="A88" s="25">
        <v>9.4</v>
      </c>
      <c r="B88" s="25" t="s">
        <v>35</v>
      </c>
      <c r="C88" s="106">
        <v>7</v>
      </c>
      <c r="D88" s="106">
        <v>3</v>
      </c>
      <c r="E88" s="107">
        <v>2724816</v>
      </c>
      <c r="F88" s="108">
        <f>390734.07+8810+516</f>
        <v>400060.07</v>
      </c>
      <c r="G88" s="28">
        <f t="shared" si="15"/>
        <v>14.682094864387173</v>
      </c>
      <c r="H88" s="28">
        <f t="shared" si="16"/>
        <v>2324755.9300000002</v>
      </c>
      <c r="I88" s="28">
        <f t="shared" si="17"/>
        <v>85.317905135612833</v>
      </c>
      <c r="J88" s="25"/>
    </row>
    <row r="89" spans="1:13" s="52" customFormat="1" ht="17.100000000000001" customHeight="1" x14ac:dyDescent="0.3">
      <c r="A89" s="25">
        <v>9.5</v>
      </c>
      <c r="B89" s="25" t="s">
        <v>143</v>
      </c>
      <c r="C89" s="106">
        <v>1</v>
      </c>
      <c r="D89" s="106">
        <v>1</v>
      </c>
      <c r="E89" s="107">
        <v>896000</v>
      </c>
      <c r="F89" s="108">
        <v>104855</v>
      </c>
      <c r="G89" s="28">
        <f t="shared" si="15"/>
        <v>11.702566964285714</v>
      </c>
      <c r="H89" s="28">
        <f t="shared" si="16"/>
        <v>791145</v>
      </c>
      <c r="I89" s="28">
        <f t="shared" si="17"/>
        <v>88.297433035714292</v>
      </c>
      <c r="J89" s="25"/>
    </row>
    <row r="90" spans="1:13" s="52" customFormat="1" ht="17.100000000000001" customHeight="1" x14ac:dyDescent="0.3">
      <c r="A90" s="25">
        <v>9.6</v>
      </c>
      <c r="B90" s="25" t="s">
        <v>115</v>
      </c>
      <c r="C90" s="106">
        <v>2</v>
      </c>
      <c r="D90" s="106">
        <v>1</v>
      </c>
      <c r="E90" s="107">
        <v>226800</v>
      </c>
      <c r="F90" s="108">
        <v>24000</v>
      </c>
      <c r="G90" s="28">
        <f t="shared" si="15"/>
        <v>10.582010582010582</v>
      </c>
      <c r="H90" s="28">
        <f t="shared" si="16"/>
        <v>202800</v>
      </c>
      <c r="I90" s="28">
        <f t="shared" si="17"/>
        <v>89.417989417989418</v>
      </c>
      <c r="J90" s="25"/>
      <c r="K90" s="82"/>
      <c r="L90" s="82"/>
      <c r="M90" s="82"/>
    </row>
    <row r="91" spans="1:13" s="52" customFormat="1" ht="17.100000000000001" customHeight="1" x14ac:dyDescent="0.3">
      <c r="A91" s="25">
        <v>9.6999999999999993</v>
      </c>
      <c r="B91" s="25" t="s">
        <v>114</v>
      </c>
      <c r="C91" s="106">
        <v>1</v>
      </c>
      <c r="D91" s="106">
        <v>0</v>
      </c>
      <c r="E91" s="107">
        <v>42800</v>
      </c>
      <c r="F91" s="115">
        <v>0</v>
      </c>
      <c r="G91" s="28">
        <f t="shared" si="15"/>
        <v>0</v>
      </c>
      <c r="H91" s="28">
        <f t="shared" si="16"/>
        <v>42800</v>
      </c>
      <c r="I91" s="28">
        <f t="shared" si="17"/>
        <v>100</v>
      </c>
      <c r="J91" s="25"/>
      <c r="K91" s="87"/>
      <c r="L91" s="87"/>
      <c r="M91" s="87"/>
    </row>
    <row r="92" spans="1:13" s="52" customFormat="1" ht="17.100000000000001" customHeight="1" x14ac:dyDescent="0.3">
      <c r="A92" s="25">
        <v>9.8000000000000007</v>
      </c>
      <c r="B92" s="25" t="s">
        <v>140</v>
      </c>
      <c r="C92" s="106">
        <v>1</v>
      </c>
      <c r="D92" s="106">
        <v>0</v>
      </c>
      <c r="E92" s="107">
        <v>81650</v>
      </c>
      <c r="F92" s="115">
        <v>0</v>
      </c>
      <c r="G92" s="28">
        <f t="shared" si="15"/>
        <v>0</v>
      </c>
      <c r="H92" s="28">
        <f t="shared" si="16"/>
        <v>81650</v>
      </c>
      <c r="I92" s="28">
        <f t="shared" si="17"/>
        <v>100</v>
      </c>
      <c r="J92" s="25"/>
      <c r="K92" s="87"/>
      <c r="L92" s="87"/>
      <c r="M92" s="87"/>
    </row>
    <row r="93" spans="1:13" s="52" customFormat="1" ht="17.100000000000001" customHeight="1" x14ac:dyDescent="0.3">
      <c r="A93" s="25">
        <v>9.9</v>
      </c>
      <c r="B93" s="25" t="s">
        <v>116</v>
      </c>
      <c r="C93" s="106">
        <v>1</v>
      </c>
      <c r="D93" s="106">
        <v>0</v>
      </c>
      <c r="E93" s="107">
        <v>142180</v>
      </c>
      <c r="F93" s="115">
        <v>0</v>
      </c>
      <c r="G93" s="28">
        <f t="shared" si="15"/>
        <v>0</v>
      </c>
      <c r="H93" s="28">
        <f t="shared" si="16"/>
        <v>142180</v>
      </c>
      <c r="I93" s="28">
        <f t="shared" si="17"/>
        <v>100</v>
      </c>
      <c r="J93" s="25"/>
    </row>
    <row r="94" spans="1:13" ht="17.100000000000001" customHeight="1" x14ac:dyDescent="0.3">
      <c r="A94" s="117">
        <v>9.1</v>
      </c>
      <c r="B94" s="25" t="s">
        <v>141</v>
      </c>
      <c r="C94" s="106">
        <v>4</v>
      </c>
      <c r="D94" s="106">
        <v>0</v>
      </c>
      <c r="E94" s="107">
        <v>111350</v>
      </c>
      <c r="F94" s="115">
        <v>0</v>
      </c>
      <c r="G94" s="28">
        <f t="shared" si="15"/>
        <v>0</v>
      </c>
      <c r="H94" s="28">
        <f t="shared" si="16"/>
        <v>111350</v>
      </c>
      <c r="I94" s="28">
        <f t="shared" si="17"/>
        <v>100</v>
      </c>
      <c r="J94" s="25"/>
      <c r="K94" s="52"/>
      <c r="L94" s="52"/>
      <c r="M94" s="52"/>
    </row>
    <row r="95" spans="1:13" ht="17.100000000000001" customHeight="1" x14ac:dyDescent="0.3">
      <c r="A95" s="25">
        <v>9.11</v>
      </c>
      <c r="B95" s="25" t="s">
        <v>142</v>
      </c>
      <c r="C95" s="106">
        <v>4</v>
      </c>
      <c r="D95" s="106">
        <v>0</v>
      </c>
      <c r="E95" s="107">
        <v>97550</v>
      </c>
      <c r="F95" s="115">
        <v>0</v>
      </c>
      <c r="G95" s="28">
        <f t="shared" si="15"/>
        <v>0</v>
      </c>
      <c r="H95" s="28">
        <f t="shared" si="16"/>
        <v>97550</v>
      </c>
      <c r="I95" s="28">
        <f t="shared" si="17"/>
        <v>100</v>
      </c>
      <c r="J95" s="25"/>
      <c r="K95" s="52"/>
      <c r="L95" s="52"/>
      <c r="M95" s="52"/>
    </row>
    <row r="96" spans="1:13" ht="17.100000000000001" customHeight="1" x14ac:dyDescent="0.3">
      <c r="A96" s="109">
        <v>9.1199999999999992</v>
      </c>
      <c r="B96" s="109" t="s">
        <v>60</v>
      </c>
      <c r="C96" s="110">
        <v>6</v>
      </c>
      <c r="D96" s="110">
        <v>0</v>
      </c>
      <c r="E96" s="111">
        <v>324100</v>
      </c>
      <c r="F96" s="116">
        <v>0</v>
      </c>
      <c r="G96" s="113">
        <f t="shared" si="15"/>
        <v>0</v>
      </c>
      <c r="H96" s="113">
        <f t="shared" si="16"/>
        <v>324100</v>
      </c>
      <c r="I96" s="113">
        <f t="shared" si="17"/>
        <v>100</v>
      </c>
      <c r="J96" s="109"/>
      <c r="K96" s="52"/>
      <c r="L96" s="52"/>
      <c r="M96" s="52"/>
    </row>
    <row r="97" spans="1:13" s="52" customFormat="1" ht="17.100000000000001" customHeight="1" x14ac:dyDescent="0.3">
      <c r="A97" s="97">
        <v>10</v>
      </c>
      <c r="B97" s="96" t="s">
        <v>20</v>
      </c>
      <c r="C97" s="97">
        <v>25</v>
      </c>
      <c r="D97" s="97">
        <v>10</v>
      </c>
      <c r="E97" s="98">
        <v>2869840</v>
      </c>
      <c r="F97" s="99">
        <f>SUM(F98:F104)</f>
        <v>439770.57</v>
      </c>
      <c r="G97" s="100">
        <f t="shared" si="15"/>
        <v>15.323870668748084</v>
      </c>
      <c r="H97" s="100">
        <f t="shared" si="16"/>
        <v>2430069.4300000002</v>
      </c>
      <c r="I97" s="100">
        <f t="shared" si="17"/>
        <v>84.676129331251929</v>
      </c>
      <c r="J97" s="96"/>
    </row>
    <row r="98" spans="1:13" ht="17.100000000000001" customHeight="1" x14ac:dyDescent="0.3">
      <c r="A98" s="102">
        <v>10.1</v>
      </c>
      <c r="B98" s="102" t="s">
        <v>62</v>
      </c>
      <c r="C98" s="103">
        <v>7</v>
      </c>
      <c r="D98" s="103">
        <v>4</v>
      </c>
      <c r="E98" s="104">
        <v>639838</v>
      </c>
      <c r="F98" s="114">
        <v>169507</v>
      </c>
      <c r="G98" s="105">
        <f t="shared" si="15"/>
        <v>26.492174581690989</v>
      </c>
      <c r="H98" s="105">
        <f t="shared" si="16"/>
        <v>470331</v>
      </c>
      <c r="I98" s="105">
        <f t="shared" si="17"/>
        <v>73.507825418309011</v>
      </c>
      <c r="J98" s="102"/>
    </row>
    <row r="99" spans="1:13" s="52" customFormat="1" ht="17.100000000000001" customHeight="1" x14ac:dyDescent="0.3">
      <c r="A99" s="25">
        <v>10.199999999999999</v>
      </c>
      <c r="B99" s="25" t="s">
        <v>61</v>
      </c>
      <c r="C99" s="106">
        <v>3</v>
      </c>
      <c r="D99" s="106">
        <v>2</v>
      </c>
      <c r="E99" s="107">
        <v>373283</v>
      </c>
      <c r="F99" s="108">
        <v>69250</v>
      </c>
      <c r="G99" s="28">
        <f t="shared" si="15"/>
        <v>18.551608297190068</v>
      </c>
      <c r="H99" s="28">
        <f t="shared" si="16"/>
        <v>304033</v>
      </c>
      <c r="I99" s="28">
        <f t="shared" si="17"/>
        <v>81.448391702809928</v>
      </c>
      <c r="J99" s="25"/>
      <c r="K99" s="82"/>
      <c r="L99" s="82"/>
      <c r="M99" s="82"/>
    </row>
    <row r="100" spans="1:13" s="52" customFormat="1" ht="17.100000000000001" customHeight="1" x14ac:dyDescent="0.3">
      <c r="A100" s="25">
        <v>10.3</v>
      </c>
      <c r="B100" s="25" t="s">
        <v>64</v>
      </c>
      <c r="C100" s="106">
        <v>5</v>
      </c>
      <c r="D100" s="106">
        <v>1</v>
      </c>
      <c r="E100" s="107">
        <v>224818</v>
      </c>
      <c r="F100" s="108">
        <v>41154</v>
      </c>
      <c r="G100" s="28">
        <f t="shared" si="15"/>
        <v>18.305473760997785</v>
      </c>
      <c r="H100" s="28">
        <f t="shared" si="16"/>
        <v>183664</v>
      </c>
      <c r="I100" s="28">
        <f t="shared" si="17"/>
        <v>81.694526239002215</v>
      </c>
      <c r="J100" s="25"/>
    </row>
    <row r="101" spans="1:13" s="52" customFormat="1" ht="17.100000000000001" customHeight="1" x14ac:dyDescent="0.3">
      <c r="A101" s="25">
        <v>10.4</v>
      </c>
      <c r="B101" s="25" t="s">
        <v>35</v>
      </c>
      <c r="C101" s="106">
        <v>6</v>
      </c>
      <c r="D101" s="106">
        <v>3</v>
      </c>
      <c r="E101" s="107">
        <v>1130667</v>
      </c>
      <c r="F101" s="108">
        <f>144074.57+14890+895</f>
        <v>159859.57</v>
      </c>
      <c r="G101" s="28">
        <f t="shared" si="15"/>
        <v>14.138519121898844</v>
      </c>
      <c r="H101" s="28">
        <f t="shared" si="16"/>
        <v>970807.42999999993</v>
      </c>
      <c r="I101" s="28">
        <f t="shared" si="17"/>
        <v>85.861480878101162</v>
      </c>
      <c r="J101" s="25"/>
      <c r="K101" s="82"/>
      <c r="L101" s="82"/>
      <c r="M101" s="82"/>
    </row>
    <row r="102" spans="1:13" s="52" customFormat="1" x14ac:dyDescent="0.3">
      <c r="A102" s="25">
        <v>10.5</v>
      </c>
      <c r="B102" s="25" t="s">
        <v>49</v>
      </c>
      <c r="C102" s="106">
        <v>1</v>
      </c>
      <c r="D102" s="106">
        <v>0</v>
      </c>
      <c r="E102" s="107">
        <v>15000</v>
      </c>
      <c r="F102" s="115">
        <v>0</v>
      </c>
      <c r="G102" s="28">
        <f t="shared" si="15"/>
        <v>0</v>
      </c>
      <c r="H102" s="28">
        <f t="shared" si="16"/>
        <v>15000</v>
      </c>
      <c r="I102" s="28">
        <f t="shared" si="17"/>
        <v>100</v>
      </c>
      <c r="J102" s="25"/>
      <c r="K102" s="82"/>
      <c r="L102" s="82"/>
      <c r="M102" s="82"/>
    </row>
    <row r="103" spans="1:13" x14ac:dyDescent="0.3">
      <c r="A103" s="25">
        <v>10.6</v>
      </c>
      <c r="B103" s="25" t="s">
        <v>51</v>
      </c>
      <c r="C103" s="106">
        <v>1</v>
      </c>
      <c r="D103" s="106">
        <v>0</v>
      </c>
      <c r="E103" s="107">
        <v>50000</v>
      </c>
      <c r="F103" s="115">
        <v>0</v>
      </c>
      <c r="G103" s="28">
        <f t="shared" si="15"/>
        <v>0</v>
      </c>
      <c r="H103" s="28">
        <f t="shared" si="16"/>
        <v>50000</v>
      </c>
      <c r="I103" s="28">
        <f t="shared" si="17"/>
        <v>100</v>
      </c>
      <c r="J103" s="25"/>
      <c r="K103" s="52"/>
      <c r="L103" s="52"/>
      <c r="M103" s="52"/>
    </row>
    <row r="104" spans="1:13" ht="17.100000000000001" customHeight="1" x14ac:dyDescent="0.3">
      <c r="A104" s="109">
        <v>10.7</v>
      </c>
      <c r="B104" s="109" t="s">
        <v>63</v>
      </c>
      <c r="C104" s="110">
        <v>2</v>
      </c>
      <c r="D104" s="110">
        <v>0</v>
      </c>
      <c r="E104" s="111">
        <v>436234</v>
      </c>
      <c r="F104" s="116">
        <v>0</v>
      </c>
      <c r="G104" s="113">
        <f t="shared" ref="G104:G135" si="18">F104*100/E104</f>
        <v>0</v>
      </c>
      <c r="H104" s="113">
        <f t="shared" ref="H104:H124" si="19">E104-F104</f>
        <v>436234</v>
      </c>
      <c r="I104" s="113">
        <f t="shared" ref="I104:I135" si="20">H104*100/E104</f>
        <v>100</v>
      </c>
      <c r="J104" s="109"/>
      <c r="K104" s="52"/>
      <c r="L104" s="52"/>
      <c r="M104" s="52"/>
    </row>
    <row r="105" spans="1:13" s="52" customFormat="1" ht="17.100000000000001" customHeight="1" x14ac:dyDescent="0.3">
      <c r="A105" s="97">
        <v>11</v>
      </c>
      <c r="B105" s="96" t="s">
        <v>26</v>
      </c>
      <c r="C105" s="97">
        <v>17</v>
      </c>
      <c r="D105" s="97">
        <v>6</v>
      </c>
      <c r="E105" s="98">
        <v>7020995</v>
      </c>
      <c r="F105" s="99">
        <f>SUM(F106:F111)</f>
        <v>882798.38</v>
      </c>
      <c r="G105" s="100">
        <f t="shared" si="18"/>
        <v>12.573693329791576</v>
      </c>
      <c r="H105" s="100">
        <f t="shared" si="19"/>
        <v>6138196.6200000001</v>
      </c>
      <c r="I105" s="100">
        <f t="shared" si="20"/>
        <v>87.426306670208419</v>
      </c>
      <c r="J105" s="96"/>
    </row>
    <row r="106" spans="1:13" s="52" customFormat="1" ht="17.100000000000001" customHeight="1" x14ac:dyDescent="0.3">
      <c r="A106" s="102">
        <v>11.1</v>
      </c>
      <c r="B106" s="102" t="s">
        <v>35</v>
      </c>
      <c r="C106" s="103">
        <v>6</v>
      </c>
      <c r="D106" s="103">
        <v>5</v>
      </c>
      <c r="E106" s="104">
        <v>3740605</v>
      </c>
      <c r="F106" s="114">
        <f>686249.38+181090+10559</f>
        <v>877898.38</v>
      </c>
      <c r="G106" s="105">
        <f t="shared" si="18"/>
        <v>23.469422192399357</v>
      </c>
      <c r="H106" s="105">
        <f t="shared" si="19"/>
        <v>2862706.62</v>
      </c>
      <c r="I106" s="105">
        <f t="shared" si="20"/>
        <v>76.530577807600636</v>
      </c>
      <c r="J106" s="102"/>
    </row>
    <row r="107" spans="1:13" ht="17.100000000000001" customHeight="1" x14ac:dyDescent="0.3">
      <c r="A107" s="25">
        <v>11.2</v>
      </c>
      <c r="B107" s="25" t="s">
        <v>41</v>
      </c>
      <c r="C107" s="106">
        <v>1</v>
      </c>
      <c r="D107" s="106">
        <v>1</v>
      </c>
      <c r="E107" s="107">
        <v>50000</v>
      </c>
      <c r="F107" s="108">
        <v>4900</v>
      </c>
      <c r="G107" s="28">
        <f t="shared" si="18"/>
        <v>9.8000000000000007</v>
      </c>
      <c r="H107" s="28">
        <f t="shared" si="19"/>
        <v>45100</v>
      </c>
      <c r="I107" s="28">
        <f t="shared" si="20"/>
        <v>90.2</v>
      </c>
      <c r="J107" s="25"/>
    </row>
    <row r="108" spans="1:13" s="52" customFormat="1" ht="17.100000000000001" customHeight="1" x14ac:dyDescent="0.3">
      <c r="A108" s="25">
        <v>11.3</v>
      </c>
      <c r="B108" s="25" t="s">
        <v>136</v>
      </c>
      <c r="C108" s="106">
        <v>2</v>
      </c>
      <c r="D108" s="106">
        <v>0</v>
      </c>
      <c r="E108" s="107">
        <v>1032000</v>
      </c>
      <c r="F108" s="115">
        <v>0</v>
      </c>
      <c r="G108" s="28">
        <f t="shared" si="18"/>
        <v>0</v>
      </c>
      <c r="H108" s="28">
        <f t="shared" si="19"/>
        <v>1032000</v>
      </c>
      <c r="I108" s="28">
        <f t="shared" si="20"/>
        <v>100</v>
      </c>
      <c r="J108" s="25"/>
    </row>
    <row r="109" spans="1:13" s="52" customFormat="1" x14ac:dyDescent="0.3">
      <c r="A109" s="25">
        <v>11.4</v>
      </c>
      <c r="B109" s="25" t="s">
        <v>100</v>
      </c>
      <c r="C109" s="106">
        <v>2</v>
      </c>
      <c r="D109" s="106">
        <v>0</v>
      </c>
      <c r="E109" s="107">
        <v>60000</v>
      </c>
      <c r="F109" s="115">
        <v>0</v>
      </c>
      <c r="G109" s="28">
        <f t="shared" si="18"/>
        <v>0</v>
      </c>
      <c r="H109" s="28">
        <f t="shared" si="19"/>
        <v>60000</v>
      </c>
      <c r="I109" s="28">
        <f t="shared" si="20"/>
        <v>100</v>
      </c>
      <c r="J109" s="25"/>
    </row>
    <row r="110" spans="1:13" x14ac:dyDescent="0.3">
      <c r="A110" s="25">
        <v>11.5</v>
      </c>
      <c r="B110" s="25" t="s">
        <v>40</v>
      </c>
      <c r="C110" s="106">
        <v>3</v>
      </c>
      <c r="D110" s="106">
        <v>0</v>
      </c>
      <c r="E110" s="107">
        <v>70000</v>
      </c>
      <c r="F110" s="115">
        <v>0</v>
      </c>
      <c r="G110" s="28">
        <f t="shared" si="18"/>
        <v>0</v>
      </c>
      <c r="H110" s="28">
        <f t="shared" si="19"/>
        <v>70000</v>
      </c>
      <c r="I110" s="28">
        <f t="shared" si="20"/>
        <v>100</v>
      </c>
      <c r="J110" s="25"/>
      <c r="K110" s="52"/>
      <c r="L110" s="52"/>
      <c r="M110" s="52"/>
    </row>
    <row r="111" spans="1:13" s="52" customFormat="1" ht="17.100000000000001" customHeight="1" x14ac:dyDescent="0.3">
      <c r="A111" s="109">
        <v>11.6</v>
      </c>
      <c r="B111" s="109" t="s">
        <v>99</v>
      </c>
      <c r="C111" s="110">
        <v>3</v>
      </c>
      <c r="D111" s="110">
        <v>0</v>
      </c>
      <c r="E111" s="111">
        <v>2068390</v>
      </c>
      <c r="F111" s="116">
        <v>0</v>
      </c>
      <c r="G111" s="113">
        <f t="shared" si="18"/>
        <v>0</v>
      </c>
      <c r="H111" s="113">
        <f t="shared" si="19"/>
        <v>2068390</v>
      </c>
      <c r="I111" s="113">
        <f t="shared" si="20"/>
        <v>100</v>
      </c>
      <c r="J111" s="109"/>
    </row>
    <row r="112" spans="1:13" s="52" customFormat="1" ht="17.100000000000001" customHeight="1" x14ac:dyDescent="0.3">
      <c r="A112" s="97">
        <v>12</v>
      </c>
      <c r="B112" s="96" t="s">
        <v>24</v>
      </c>
      <c r="C112" s="97">
        <v>35</v>
      </c>
      <c r="D112" s="97">
        <v>10</v>
      </c>
      <c r="E112" s="98">
        <v>5176278</v>
      </c>
      <c r="F112" s="99">
        <f>SUM(F113:F124)</f>
        <v>536360.25</v>
      </c>
      <c r="G112" s="100">
        <f t="shared" si="18"/>
        <v>10.361890338965566</v>
      </c>
      <c r="H112" s="100">
        <f t="shared" si="19"/>
        <v>4639917.75</v>
      </c>
      <c r="I112" s="100">
        <f t="shared" si="20"/>
        <v>89.638109661034434</v>
      </c>
      <c r="J112" s="96"/>
    </row>
    <row r="113" spans="1:13" ht="17.100000000000001" customHeight="1" x14ac:dyDescent="0.3">
      <c r="A113" s="102">
        <v>12.1</v>
      </c>
      <c r="B113" s="102" t="s">
        <v>85</v>
      </c>
      <c r="C113" s="103">
        <v>5</v>
      </c>
      <c r="D113" s="103">
        <v>2</v>
      </c>
      <c r="E113" s="104">
        <v>450024</v>
      </c>
      <c r="F113" s="114">
        <v>117300</v>
      </c>
      <c r="G113" s="105">
        <f t="shared" si="18"/>
        <v>26.065276518585677</v>
      </c>
      <c r="H113" s="105">
        <f t="shared" si="19"/>
        <v>332724</v>
      </c>
      <c r="I113" s="105">
        <f t="shared" si="20"/>
        <v>73.934723481414323</v>
      </c>
      <c r="J113" s="102"/>
      <c r="K113" s="52"/>
      <c r="L113" s="52"/>
      <c r="M113" s="52"/>
    </row>
    <row r="114" spans="1:13" s="52" customFormat="1" ht="17.100000000000001" customHeight="1" x14ac:dyDescent="0.3">
      <c r="A114" s="25">
        <v>12.2</v>
      </c>
      <c r="B114" s="25" t="s">
        <v>87</v>
      </c>
      <c r="C114" s="106">
        <v>1</v>
      </c>
      <c r="D114" s="106">
        <v>1</v>
      </c>
      <c r="E114" s="107">
        <v>662663</v>
      </c>
      <c r="F114" s="108">
        <f>107832.05+40240+2389</f>
        <v>150461.04999999999</v>
      </c>
      <c r="G114" s="28">
        <f t="shared" si="18"/>
        <v>22.705515473174145</v>
      </c>
      <c r="H114" s="28">
        <f t="shared" si="19"/>
        <v>512201.95</v>
      </c>
      <c r="I114" s="28">
        <f t="shared" si="20"/>
        <v>77.294484526825855</v>
      </c>
      <c r="J114" s="25"/>
    </row>
    <row r="115" spans="1:13" s="52" customFormat="1" ht="17.100000000000001" customHeight="1" x14ac:dyDescent="0.3">
      <c r="A115" s="25">
        <v>12.3</v>
      </c>
      <c r="B115" s="25" t="s">
        <v>35</v>
      </c>
      <c r="C115" s="106">
        <v>9</v>
      </c>
      <c r="D115" s="106">
        <v>2</v>
      </c>
      <c r="E115" s="107">
        <v>1203288</v>
      </c>
      <c r="F115" s="108">
        <f>81066.2+77490+4476</f>
        <v>163032.20000000001</v>
      </c>
      <c r="G115" s="28">
        <f t="shared" si="18"/>
        <v>13.54889270066684</v>
      </c>
      <c r="H115" s="28">
        <f t="shared" si="19"/>
        <v>1040255.8</v>
      </c>
      <c r="I115" s="28">
        <f t="shared" si="20"/>
        <v>86.45110729933316</v>
      </c>
      <c r="J115" s="25"/>
      <c r="K115" s="87"/>
      <c r="L115" s="87"/>
      <c r="M115" s="87"/>
    </row>
    <row r="116" spans="1:13" ht="17.100000000000001" customHeight="1" x14ac:dyDescent="0.3">
      <c r="A116" s="25">
        <v>12.4</v>
      </c>
      <c r="B116" s="25" t="s">
        <v>101</v>
      </c>
      <c r="C116" s="106">
        <v>1</v>
      </c>
      <c r="D116" s="106">
        <v>1</v>
      </c>
      <c r="E116" s="107">
        <v>808768</v>
      </c>
      <c r="F116" s="108">
        <f>53918+25460+1499</f>
        <v>80877</v>
      </c>
      <c r="G116" s="28">
        <f t="shared" si="18"/>
        <v>10.000024728970484</v>
      </c>
      <c r="H116" s="28">
        <f t="shared" si="19"/>
        <v>727891</v>
      </c>
      <c r="I116" s="28">
        <f t="shared" si="20"/>
        <v>89.999975271029513</v>
      </c>
      <c r="J116" s="25"/>
      <c r="K116" s="52"/>
      <c r="L116" s="52"/>
      <c r="M116" s="52"/>
    </row>
    <row r="117" spans="1:13" s="52" customFormat="1" x14ac:dyDescent="0.3">
      <c r="A117" s="25">
        <v>12.5</v>
      </c>
      <c r="B117" s="25" t="s">
        <v>91</v>
      </c>
      <c r="C117" s="106">
        <v>7</v>
      </c>
      <c r="D117" s="106">
        <v>2</v>
      </c>
      <c r="E117" s="107">
        <v>193186</v>
      </c>
      <c r="F117" s="108">
        <v>14440</v>
      </c>
      <c r="G117" s="28">
        <f t="shared" si="18"/>
        <v>7.4746617249697183</v>
      </c>
      <c r="H117" s="28">
        <f t="shared" si="19"/>
        <v>178746</v>
      </c>
      <c r="I117" s="28">
        <f t="shared" si="20"/>
        <v>92.525338275030279</v>
      </c>
      <c r="J117" s="25"/>
    </row>
    <row r="118" spans="1:13" x14ac:dyDescent="0.3">
      <c r="A118" s="25">
        <v>12.6</v>
      </c>
      <c r="B118" s="25" t="s">
        <v>67</v>
      </c>
      <c r="C118" s="106">
        <v>4</v>
      </c>
      <c r="D118" s="106">
        <v>1</v>
      </c>
      <c r="E118" s="107">
        <v>145134</v>
      </c>
      <c r="F118" s="108">
        <v>5250</v>
      </c>
      <c r="G118" s="28">
        <f t="shared" si="18"/>
        <v>3.6173467278515026</v>
      </c>
      <c r="H118" s="28">
        <f t="shared" si="19"/>
        <v>139884</v>
      </c>
      <c r="I118" s="28">
        <f t="shared" si="20"/>
        <v>96.382653272148502</v>
      </c>
      <c r="J118" s="25"/>
      <c r="K118" s="52"/>
      <c r="L118" s="52"/>
      <c r="M118" s="52"/>
    </row>
    <row r="119" spans="1:13" x14ac:dyDescent="0.3">
      <c r="A119" s="25">
        <v>12.7</v>
      </c>
      <c r="B119" s="25" t="s">
        <v>88</v>
      </c>
      <c r="C119" s="106">
        <v>1</v>
      </c>
      <c r="D119" s="106">
        <v>1</v>
      </c>
      <c r="E119" s="107">
        <v>360074</v>
      </c>
      <c r="F119" s="108">
        <v>5000</v>
      </c>
      <c r="G119" s="28">
        <f t="shared" si="18"/>
        <v>1.3886034537345102</v>
      </c>
      <c r="H119" s="28">
        <f t="shared" si="19"/>
        <v>355074</v>
      </c>
      <c r="I119" s="28">
        <f t="shared" si="20"/>
        <v>98.611396546265496</v>
      </c>
      <c r="J119" s="25"/>
      <c r="K119" s="52"/>
      <c r="L119" s="52"/>
      <c r="M119" s="52"/>
    </row>
    <row r="120" spans="1:13" s="52" customFormat="1" ht="17.100000000000001" customHeight="1" x14ac:dyDescent="0.3">
      <c r="A120" s="25">
        <v>12.8</v>
      </c>
      <c r="B120" s="25" t="s">
        <v>49</v>
      </c>
      <c r="C120" s="106">
        <v>1</v>
      </c>
      <c r="D120" s="106">
        <v>0</v>
      </c>
      <c r="E120" s="107">
        <v>80000</v>
      </c>
      <c r="F120" s="115">
        <v>0</v>
      </c>
      <c r="G120" s="28">
        <f t="shared" si="18"/>
        <v>0</v>
      </c>
      <c r="H120" s="28">
        <f t="shared" si="19"/>
        <v>80000</v>
      </c>
      <c r="I120" s="28">
        <f t="shared" si="20"/>
        <v>100</v>
      </c>
      <c r="J120" s="25"/>
      <c r="K120" s="82"/>
      <c r="L120" s="82"/>
      <c r="M120" s="82"/>
    </row>
    <row r="121" spans="1:13" s="52" customFormat="1" ht="17.100000000000001" customHeight="1" x14ac:dyDescent="0.3">
      <c r="A121" s="25">
        <v>12.9</v>
      </c>
      <c r="B121" s="25" t="s">
        <v>90</v>
      </c>
      <c r="C121" s="106">
        <v>1</v>
      </c>
      <c r="D121" s="106">
        <v>0</v>
      </c>
      <c r="E121" s="107">
        <v>145557</v>
      </c>
      <c r="F121" s="115">
        <v>0</v>
      </c>
      <c r="G121" s="28">
        <f t="shared" si="18"/>
        <v>0</v>
      </c>
      <c r="H121" s="28">
        <f t="shared" si="19"/>
        <v>145557</v>
      </c>
      <c r="I121" s="28">
        <f t="shared" si="20"/>
        <v>100</v>
      </c>
      <c r="J121" s="25"/>
    </row>
    <row r="122" spans="1:13" s="52" customFormat="1" x14ac:dyDescent="0.3">
      <c r="A122" s="117">
        <v>12.1</v>
      </c>
      <c r="B122" s="25" t="s">
        <v>86</v>
      </c>
      <c r="C122" s="106">
        <v>3</v>
      </c>
      <c r="D122" s="106">
        <v>0</v>
      </c>
      <c r="E122" s="107">
        <v>186633</v>
      </c>
      <c r="F122" s="115">
        <v>0</v>
      </c>
      <c r="G122" s="28">
        <f t="shared" si="18"/>
        <v>0</v>
      </c>
      <c r="H122" s="28">
        <f t="shared" si="19"/>
        <v>186633</v>
      </c>
      <c r="I122" s="28">
        <f t="shared" si="20"/>
        <v>100</v>
      </c>
      <c r="J122" s="25"/>
      <c r="K122" s="87"/>
      <c r="L122" s="87"/>
      <c r="M122" s="87"/>
    </row>
    <row r="123" spans="1:13" s="52" customFormat="1" x14ac:dyDescent="0.3">
      <c r="A123" s="25">
        <v>12.11</v>
      </c>
      <c r="B123" s="25" t="s">
        <v>51</v>
      </c>
      <c r="C123" s="106">
        <v>1</v>
      </c>
      <c r="D123" s="106">
        <v>0</v>
      </c>
      <c r="E123" s="107">
        <v>110000</v>
      </c>
      <c r="F123" s="115">
        <v>0</v>
      </c>
      <c r="G123" s="28">
        <f t="shared" si="18"/>
        <v>0</v>
      </c>
      <c r="H123" s="28">
        <f t="shared" si="19"/>
        <v>110000</v>
      </c>
      <c r="I123" s="28">
        <f t="shared" si="20"/>
        <v>100</v>
      </c>
      <c r="J123" s="25"/>
      <c r="K123" s="87"/>
      <c r="L123" s="87"/>
      <c r="M123" s="87"/>
    </row>
    <row r="124" spans="1:13" s="52" customFormat="1" ht="17.100000000000001" customHeight="1" x14ac:dyDescent="0.3">
      <c r="A124" s="109">
        <v>12.12</v>
      </c>
      <c r="B124" s="109" t="s">
        <v>89</v>
      </c>
      <c r="C124" s="110">
        <v>1</v>
      </c>
      <c r="D124" s="110">
        <v>0</v>
      </c>
      <c r="E124" s="111">
        <v>830951</v>
      </c>
      <c r="F124" s="116">
        <v>0</v>
      </c>
      <c r="G124" s="113">
        <f t="shared" si="18"/>
        <v>0</v>
      </c>
      <c r="H124" s="113">
        <f t="shared" si="19"/>
        <v>830951</v>
      </c>
      <c r="I124" s="113">
        <f t="shared" si="20"/>
        <v>100</v>
      </c>
      <c r="J124" s="109"/>
    </row>
    <row r="125" spans="1:13" s="52" customFormat="1" ht="17.100000000000001" customHeight="1" x14ac:dyDescent="0.3">
      <c r="A125" s="97">
        <v>13</v>
      </c>
      <c r="B125" s="96" t="s">
        <v>16</v>
      </c>
      <c r="C125" s="97">
        <v>16</v>
      </c>
      <c r="D125" s="97">
        <v>3</v>
      </c>
      <c r="E125" s="98">
        <v>1578100</v>
      </c>
      <c r="F125" s="99">
        <f>SUM(F126:F129)</f>
        <v>144591.76</v>
      </c>
      <c r="G125" s="100">
        <f t="shared" si="9"/>
        <v>9.1623952854698683</v>
      </c>
      <c r="H125" s="100">
        <f t="shared" si="10"/>
        <v>1433508.24</v>
      </c>
      <c r="I125" s="100">
        <f t="shared" si="11"/>
        <v>90.83760471453013</v>
      </c>
      <c r="J125" s="96"/>
    </row>
    <row r="126" spans="1:13" s="52" customFormat="1" ht="17.100000000000001" customHeight="1" x14ac:dyDescent="0.3">
      <c r="A126" s="102">
        <v>13.1</v>
      </c>
      <c r="B126" s="102" t="s">
        <v>35</v>
      </c>
      <c r="C126" s="103">
        <v>2</v>
      </c>
      <c r="D126" s="103">
        <v>1</v>
      </c>
      <c r="E126" s="104">
        <v>667260</v>
      </c>
      <c r="F126" s="114">
        <f>131449.76+9540+552</f>
        <v>141541.76000000001</v>
      </c>
      <c r="G126" s="105">
        <f>F126*100/E126</f>
        <v>21.212384977370142</v>
      </c>
      <c r="H126" s="105">
        <f>E126-F126</f>
        <v>525718.24</v>
      </c>
      <c r="I126" s="105">
        <f>H126*100/E126</f>
        <v>78.787615022629865</v>
      </c>
      <c r="J126" s="102"/>
    </row>
    <row r="127" spans="1:13" s="52" customFormat="1" ht="17.100000000000001" customHeight="1" x14ac:dyDescent="0.3">
      <c r="A127" s="25">
        <v>13.2</v>
      </c>
      <c r="B127" s="25" t="s">
        <v>77</v>
      </c>
      <c r="C127" s="106">
        <v>4</v>
      </c>
      <c r="D127" s="106">
        <v>2</v>
      </c>
      <c r="E127" s="107">
        <v>312500</v>
      </c>
      <c r="F127" s="108">
        <v>3050</v>
      </c>
      <c r="G127" s="28">
        <f>F127*100/E127</f>
        <v>0.97599999999999998</v>
      </c>
      <c r="H127" s="28">
        <f>E127-F127</f>
        <v>309450</v>
      </c>
      <c r="I127" s="28">
        <f>H127*100/E127</f>
        <v>99.024000000000001</v>
      </c>
      <c r="J127" s="25"/>
    </row>
    <row r="128" spans="1:13" ht="17.100000000000001" customHeight="1" x14ac:dyDescent="0.3">
      <c r="A128" s="25">
        <v>13.3</v>
      </c>
      <c r="B128" s="25" t="s">
        <v>79</v>
      </c>
      <c r="C128" s="106">
        <v>5</v>
      </c>
      <c r="D128" s="106">
        <v>0</v>
      </c>
      <c r="E128" s="107">
        <v>257500</v>
      </c>
      <c r="F128" s="115">
        <v>0</v>
      </c>
      <c r="G128" s="28">
        <f>F128*100/E128</f>
        <v>0</v>
      </c>
      <c r="H128" s="28">
        <f>E128-F128</f>
        <v>257500</v>
      </c>
      <c r="I128" s="28">
        <f>H128*100/E128</f>
        <v>100</v>
      </c>
      <c r="J128" s="25"/>
      <c r="K128" s="52"/>
      <c r="L128" s="52"/>
      <c r="M128" s="52"/>
    </row>
    <row r="129" spans="1:13" s="52" customFormat="1" ht="17.100000000000001" customHeight="1" x14ac:dyDescent="0.3">
      <c r="A129" s="109">
        <v>13.4</v>
      </c>
      <c r="B129" s="109" t="s">
        <v>78</v>
      </c>
      <c r="C129" s="110">
        <v>5</v>
      </c>
      <c r="D129" s="110">
        <v>0</v>
      </c>
      <c r="E129" s="111">
        <v>340840</v>
      </c>
      <c r="F129" s="116">
        <v>0</v>
      </c>
      <c r="G129" s="113">
        <f>F129*100/E129</f>
        <v>0</v>
      </c>
      <c r="H129" s="113">
        <f>E129-F129</f>
        <v>340840</v>
      </c>
      <c r="I129" s="113">
        <f>H129*100/E129</f>
        <v>100</v>
      </c>
      <c r="J129" s="109"/>
    </row>
    <row r="130" spans="1:13" s="52" customFormat="1" ht="17.100000000000001" customHeight="1" x14ac:dyDescent="0.3">
      <c r="A130" s="97">
        <v>14</v>
      </c>
      <c r="B130" s="96" t="s">
        <v>18</v>
      </c>
      <c r="C130" s="97">
        <v>70</v>
      </c>
      <c r="D130" s="97">
        <v>8</v>
      </c>
      <c r="E130" s="98">
        <v>5476610</v>
      </c>
      <c r="F130" s="99">
        <f>SUM(F131:F140)</f>
        <v>472540</v>
      </c>
      <c r="G130" s="100">
        <f t="shared" si="9"/>
        <v>8.6283302992179465</v>
      </c>
      <c r="H130" s="100">
        <f t="shared" si="10"/>
        <v>5004070</v>
      </c>
      <c r="I130" s="100">
        <f t="shared" si="11"/>
        <v>91.37166970078205</v>
      </c>
      <c r="J130" s="96"/>
    </row>
    <row r="131" spans="1:13" s="52" customFormat="1" ht="17.100000000000001" customHeight="1" x14ac:dyDescent="0.3">
      <c r="A131" s="102">
        <v>14.1</v>
      </c>
      <c r="B131" s="102" t="s">
        <v>35</v>
      </c>
      <c r="C131" s="103">
        <v>41</v>
      </c>
      <c r="D131" s="103">
        <v>8</v>
      </c>
      <c r="E131" s="104">
        <v>5054969</v>
      </c>
      <c r="F131" s="114">
        <v>472540</v>
      </c>
      <c r="G131" s="105">
        <f t="shared" si="9"/>
        <v>9.3480296318335476</v>
      </c>
      <c r="H131" s="105">
        <f t="shared" si="10"/>
        <v>4582429</v>
      </c>
      <c r="I131" s="105">
        <f t="shared" si="11"/>
        <v>90.651970368166445</v>
      </c>
      <c r="J131" s="102"/>
    </row>
    <row r="132" spans="1:13" s="52" customFormat="1" ht="16.5" customHeight="1" x14ac:dyDescent="0.3">
      <c r="A132" s="25">
        <v>14.2</v>
      </c>
      <c r="B132" s="25" t="s">
        <v>71</v>
      </c>
      <c r="C132" s="106">
        <v>4</v>
      </c>
      <c r="D132" s="106">
        <v>0</v>
      </c>
      <c r="E132" s="107">
        <v>57330</v>
      </c>
      <c r="F132" s="115">
        <v>0</v>
      </c>
      <c r="G132" s="28">
        <f t="shared" si="9"/>
        <v>0</v>
      </c>
      <c r="H132" s="28">
        <f t="shared" si="10"/>
        <v>57330</v>
      </c>
      <c r="I132" s="28">
        <f t="shared" si="11"/>
        <v>100</v>
      </c>
      <c r="J132" s="25"/>
    </row>
    <row r="133" spans="1:13" s="52" customFormat="1" ht="17.100000000000001" customHeight="1" x14ac:dyDescent="0.3">
      <c r="A133" s="25">
        <v>14.3</v>
      </c>
      <c r="B133" s="25" t="s">
        <v>73</v>
      </c>
      <c r="C133" s="106">
        <v>4</v>
      </c>
      <c r="D133" s="106">
        <v>0</v>
      </c>
      <c r="E133" s="107">
        <v>57330</v>
      </c>
      <c r="F133" s="115">
        <v>0</v>
      </c>
      <c r="G133" s="28">
        <f t="shared" si="9"/>
        <v>0</v>
      </c>
      <c r="H133" s="28">
        <f t="shared" si="10"/>
        <v>57330</v>
      </c>
      <c r="I133" s="28">
        <f t="shared" si="11"/>
        <v>100</v>
      </c>
      <c r="J133" s="25"/>
    </row>
    <row r="134" spans="1:13" s="52" customFormat="1" ht="17.100000000000001" customHeight="1" x14ac:dyDescent="0.3">
      <c r="A134" s="25">
        <v>14.4</v>
      </c>
      <c r="B134" s="25" t="s">
        <v>67</v>
      </c>
      <c r="C134" s="106">
        <v>2</v>
      </c>
      <c r="D134" s="106">
        <v>0</v>
      </c>
      <c r="E134" s="107">
        <v>25000</v>
      </c>
      <c r="F134" s="115">
        <v>0</v>
      </c>
      <c r="G134" s="28">
        <f t="shared" si="9"/>
        <v>0</v>
      </c>
      <c r="H134" s="28">
        <f t="shared" si="10"/>
        <v>25000</v>
      </c>
      <c r="I134" s="28">
        <f t="shared" si="11"/>
        <v>100</v>
      </c>
      <c r="J134" s="25"/>
    </row>
    <row r="135" spans="1:13" ht="17.100000000000001" customHeight="1" x14ac:dyDescent="0.3">
      <c r="A135" s="25">
        <v>14.5</v>
      </c>
      <c r="B135" s="25" t="s">
        <v>68</v>
      </c>
      <c r="C135" s="106">
        <v>2</v>
      </c>
      <c r="D135" s="106">
        <v>0</v>
      </c>
      <c r="E135" s="107">
        <v>32500</v>
      </c>
      <c r="F135" s="115">
        <v>0</v>
      </c>
      <c r="G135" s="28">
        <f t="shared" si="9"/>
        <v>0</v>
      </c>
      <c r="H135" s="28">
        <f t="shared" si="10"/>
        <v>32500</v>
      </c>
      <c r="I135" s="28">
        <f t="shared" si="11"/>
        <v>100</v>
      </c>
      <c r="J135" s="25"/>
      <c r="K135" s="52"/>
      <c r="L135" s="52"/>
      <c r="M135" s="52"/>
    </row>
    <row r="136" spans="1:13" ht="17.100000000000001" customHeight="1" x14ac:dyDescent="0.3">
      <c r="A136" s="25">
        <v>14.6</v>
      </c>
      <c r="B136" s="25" t="s">
        <v>72</v>
      </c>
      <c r="C136" s="106">
        <v>3</v>
      </c>
      <c r="D136" s="106">
        <v>0</v>
      </c>
      <c r="E136" s="107">
        <v>53918</v>
      </c>
      <c r="F136" s="115">
        <v>0</v>
      </c>
      <c r="G136" s="28">
        <f t="shared" si="9"/>
        <v>0</v>
      </c>
      <c r="H136" s="28">
        <f t="shared" si="10"/>
        <v>53918</v>
      </c>
      <c r="I136" s="28">
        <f t="shared" si="11"/>
        <v>100</v>
      </c>
      <c r="J136" s="25"/>
    </row>
    <row r="137" spans="1:13" s="52" customFormat="1" ht="17.100000000000001" customHeight="1" x14ac:dyDescent="0.3">
      <c r="A137" s="25">
        <v>14.7</v>
      </c>
      <c r="B137" s="25" t="s">
        <v>45</v>
      </c>
      <c r="C137" s="106">
        <v>2</v>
      </c>
      <c r="D137" s="106">
        <v>0</v>
      </c>
      <c r="E137" s="107">
        <v>57068</v>
      </c>
      <c r="F137" s="115">
        <v>0</v>
      </c>
      <c r="G137" s="28">
        <f t="shared" si="9"/>
        <v>0</v>
      </c>
      <c r="H137" s="28">
        <f t="shared" si="10"/>
        <v>57068</v>
      </c>
      <c r="I137" s="28">
        <f t="shared" si="11"/>
        <v>100</v>
      </c>
      <c r="J137" s="25"/>
      <c r="K137" s="82"/>
      <c r="L137" s="82"/>
      <c r="M137" s="82"/>
    </row>
    <row r="138" spans="1:13" s="52" customFormat="1" x14ac:dyDescent="0.3">
      <c r="A138" s="25">
        <v>14.8</v>
      </c>
      <c r="B138" s="25" t="s">
        <v>74</v>
      </c>
      <c r="C138" s="106">
        <v>3</v>
      </c>
      <c r="D138" s="106">
        <v>0</v>
      </c>
      <c r="E138" s="107">
        <v>48090</v>
      </c>
      <c r="F138" s="115">
        <v>0</v>
      </c>
      <c r="G138" s="28">
        <f t="shared" si="9"/>
        <v>0</v>
      </c>
      <c r="H138" s="28">
        <f t="shared" si="10"/>
        <v>48090</v>
      </c>
      <c r="I138" s="28">
        <f t="shared" si="11"/>
        <v>100</v>
      </c>
      <c r="J138" s="25"/>
      <c r="K138" s="82"/>
      <c r="L138" s="82"/>
      <c r="M138" s="82"/>
    </row>
    <row r="139" spans="1:13" s="52" customFormat="1" ht="17.100000000000001" customHeight="1" x14ac:dyDescent="0.3">
      <c r="A139" s="25">
        <v>14.9</v>
      </c>
      <c r="B139" s="25" t="s">
        <v>75</v>
      </c>
      <c r="C139" s="106">
        <v>6</v>
      </c>
      <c r="D139" s="106">
        <v>0</v>
      </c>
      <c r="E139" s="107">
        <v>44940</v>
      </c>
      <c r="F139" s="115">
        <v>0</v>
      </c>
      <c r="G139" s="28">
        <f t="shared" si="9"/>
        <v>0</v>
      </c>
      <c r="H139" s="28">
        <f t="shared" si="10"/>
        <v>44940</v>
      </c>
      <c r="I139" s="28">
        <f t="shared" si="11"/>
        <v>100</v>
      </c>
      <c r="J139" s="25"/>
    </row>
    <row r="140" spans="1:13" ht="17.100000000000001" customHeight="1" x14ac:dyDescent="0.3">
      <c r="A140" s="118">
        <v>14.1</v>
      </c>
      <c r="B140" s="109" t="s">
        <v>76</v>
      </c>
      <c r="C140" s="110">
        <v>3</v>
      </c>
      <c r="D140" s="110">
        <v>0</v>
      </c>
      <c r="E140" s="111">
        <v>45465</v>
      </c>
      <c r="F140" s="116">
        <v>0</v>
      </c>
      <c r="G140" s="113">
        <f t="shared" si="9"/>
        <v>0</v>
      </c>
      <c r="H140" s="113">
        <f t="shared" si="10"/>
        <v>45465</v>
      </c>
      <c r="I140" s="113">
        <f t="shared" si="11"/>
        <v>100</v>
      </c>
      <c r="J140" s="109"/>
    </row>
    <row r="141" spans="1:13" s="52" customFormat="1" x14ac:dyDescent="0.3">
      <c r="A141" s="128" t="s">
        <v>29</v>
      </c>
      <c r="B141" s="129"/>
      <c r="C141" s="66">
        <f>SUM(C130,C125,C112,C105,C97,C84,C70,C53,C39,C34,C29,C22,C18,C7)</f>
        <v>495</v>
      </c>
      <c r="D141" s="66">
        <f t="shared" ref="D141:E141" si="21">SUM(D130,D125,D112,D105,D97,D84,D70,D53,D39,D34,D29,D22,D18,D7)</f>
        <v>164</v>
      </c>
      <c r="E141" s="67">
        <f t="shared" si="21"/>
        <v>172171002</v>
      </c>
      <c r="F141" s="67">
        <f>SUM(F130,F125,F112,F105,F97,F84,F70,F53,F39,F34,F29,F22,F18,F7)</f>
        <v>36393371.739999995</v>
      </c>
      <c r="G141" s="67">
        <f t="shared" ref="G141" si="22">F141*100/E141</f>
        <v>21.137921785458389</v>
      </c>
      <c r="H141" s="67">
        <f t="shared" ref="H141" si="23">E141-F141</f>
        <v>135777630.25999999</v>
      </c>
      <c r="I141" s="67">
        <f t="shared" ref="I141" si="24">H141*100/E141</f>
        <v>78.862078214541611</v>
      </c>
      <c r="J141" s="68"/>
    </row>
    <row r="142" spans="1:13" s="52" customFormat="1" x14ac:dyDescent="0.3">
      <c r="A142" s="69" t="s">
        <v>14</v>
      </c>
      <c r="B142" s="142" t="s">
        <v>150</v>
      </c>
      <c r="C142" s="142"/>
      <c r="D142" s="142"/>
      <c r="E142" s="142"/>
      <c r="F142" s="142"/>
      <c r="G142" s="142"/>
      <c r="H142" s="142"/>
      <c r="I142" s="142"/>
      <c r="J142" s="142"/>
      <c r="K142" s="70">
        <f>2343270+144820</f>
        <v>2488090</v>
      </c>
      <c r="L142" s="70">
        <f>121108+8365</f>
        <v>129473</v>
      </c>
      <c r="M142" s="72">
        <f>K142+L142</f>
        <v>2617563</v>
      </c>
    </row>
    <row r="143" spans="1:13" s="52" customFormat="1" x14ac:dyDescent="0.3">
      <c r="A143" s="94"/>
      <c r="B143" s="95" t="s">
        <v>151</v>
      </c>
      <c r="C143" s="95"/>
      <c r="D143" s="95"/>
      <c r="E143" s="95"/>
      <c r="F143" s="95"/>
      <c r="G143" s="95"/>
      <c r="H143" s="95"/>
      <c r="I143" s="95"/>
      <c r="J143" s="95"/>
      <c r="K143" s="70"/>
      <c r="L143" s="70"/>
      <c r="M143" s="72"/>
    </row>
    <row r="144" spans="1:13" x14ac:dyDescent="0.3">
      <c r="A144" s="71"/>
      <c r="B144" s="143" t="s">
        <v>148</v>
      </c>
      <c r="C144" s="143"/>
      <c r="D144" s="143"/>
      <c r="E144" s="143"/>
      <c r="F144" s="143"/>
      <c r="G144" s="143"/>
      <c r="H144" s="143"/>
      <c r="I144" s="143"/>
      <c r="J144" s="143"/>
    </row>
    <row r="146" spans="5:5" x14ac:dyDescent="0.3">
      <c r="E146" s="17">
        <v>172171002</v>
      </c>
    </row>
    <row r="148" spans="5:5" x14ac:dyDescent="0.3">
      <c r="E148" s="17">
        <f>E141-E146</f>
        <v>0</v>
      </c>
    </row>
  </sheetData>
  <sortState ref="A126:M129">
    <sortCondition descending="1" ref="G126:G129"/>
  </sortState>
  <mergeCells count="11">
    <mergeCell ref="B142:J142"/>
    <mergeCell ref="B144:J144"/>
    <mergeCell ref="A141:B141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"/>
  <sheetViews>
    <sheetView showGridLines="0" view="pageBreakPreview" zoomScaleNormal="100" zoomScaleSheetLayoutView="100" workbookViewId="0">
      <selection activeCell="D15" sqref="D15"/>
    </sheetView>
  </sheetViews>
  <sheetFormatPr defaultRowHeight="18.75" x14ac:dyDescent="0.3"/>
  <cols>
    <col min="1" max="1" width="7" style="1" bestFit="1" customWidth="1"/>
    <col min="2" max="2" width="38" style="1" bestFit="1" customWidth="1"/>
    <col min="3" max="3" width="9.25" style="17" customWidth="1"/>
    <col min="4" max="4" width="14.125" style="17" customWidth="1"/>
    <col min="5" max="5" width="10.125" style="17" bestFit="1" customWidth="1"/>
    <col min="6" max="6" width="12" style="11" bestFit="1" customWidth="1"/>
    <col min="7" max="7" width="10.125" style="11" bestFit="1" customWidth="1"/>
    <col min="8" max="8" width="11" style="11" bestFit="1" customWidth="1"/>
    <col min="9" max="9" width="10.125" style="11" bestFit="1" customWidth="1"/>
    <col min="10" max="10" width="12.375" style="1" customWidth="1"/>
    <col min="11" max="16384" width="9" style="1"/>
  </cols>
  <sheetData>
    <row r="1" spans="1:10" ht="21" x14ac:dyDescent="0.35">
      <c r="A1" s="146" t="s">
        <v>147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1" customHeight="1" x14ac:dyDescent="0.3">
      <c r="A2" s="131" t="s">
        <v>149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1" x14ac:dyDescent="0.35">
      <c r="A3" s="146" t="s">
        <v>1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x14ac:dyDescent="0.3">
      <c r="A4" s="133" t="s">
        <v>2</v>
      </c>
      <c r="B4" s="133" t="s">
        <v>3</v>
      </c>
      <c r="C4" s="136" t="s">
        <v>33</v>
      </c>
      <c r="D4" s="46" t="s">
        <v>4</v>
      </c>
      <c r="E4" s="46" t="s">
        <v>7</v>
      </c>
      <c r="F4" s="47" t="s">
        <v>9</v>
      </c>
      <c r="G4" s="47" t="s">
        <v>11</v>
      </c>
      <c r="H4" s="139" t="s">
        <v>31</v>
      </c>
      <c r="I4" s="47" t="s">
        <v>11</v>
      </c>
      <c r="J4" s="133" t="s">
        <v>14</v>
      </c>
    </row>
    <row r="5" spans="1:10" x14ac:dyDescent="0.3">
      <c r="A5" s="134"/>
      <c r="B5" s="134"/>
      <c r="C5" s="137"/>
      <c r="D5" s="48" t="s">
        <v>5</v>
      </c>
      <c r="E5" s="48" t="s">
        <v>8</v>
      </c>
      <c r="F5" s="63" t="s">
        <v>10</v>
      </c>
      <c r="G5" s="49" t="s">
        <v>12</v>
      </c>
      <c r="H5" s="140"/>
      <c r="I5" s="49" t="s">
        <v>32</v>
      </c>
      <c r="J5" s="134"/>
    </row>
    <row r="6" spans="1:10" x14ac:dyDescent="0.3">
      <c r="A6" s="135"/>
      <c r="B6" s="135"/>
      <c r="C6" s="138"/>
      <c r="D6" s="50" t="s">
        <v>6</v>
      </c>
      <c r="E6" s="50"/>
      <c r="F6" s="51"/>
      <c r="G6" s="51"/>
      <c r="H6" s="141"/>
      <c r="I6" s="51"/>
      <c r="J6" s="135"/>
    </row>
    <row r="7" spans="1:10" x14ac:dyDescent="0.3">
      <c r="A7" s="18">
        <v>1</v>
      </c>
      <c r="B7" s="3" t="s">
        <v>15</v>
      </c>
      <c r="C7" s="12">
        <v>1</v>
      </c>
      <c r="D7" s="12">
        <v>1</v>
      </c>
      <c r="E7" s="13">
        <v>3656000</v>
      </c>
      <c r="F7" s="9">
        <f>F8</f>
        <v>1248365.01</v>
      </c>
      <c r="G7" s="9">
        <f t="shared" ref="G7:G9" si="0">F7*100/E7</f>
        <v>34.145651258205689</v>
      </c>
      <c r="H7" s="9">
        <f t="shared" ref="H7:H9" si="1">E7-F7</f>
        <v>2407634.9900000002</v>
      </c>
      <c r="I7" s="9">
        <f t="shared" ref="I7:I9" si="2">H7*100/E7</f>
        <v>65.854348741794325</v>
      </c>
      <c r="J7" s="2"/>
    </row>
    <row r="8" spans="1:10" x14ac:dyDescent="0.3">
      <c r="A8" s="4">
        <v>1.1000000000000001</v>
      </c>
      <c r="B8" s="4" t="s">
        <v>144</v>
      </c>
      <c r="C8" s="14">
        <v>1</v>
      </c>
      <c r="D8" s="14">
        <v>1</v>
      </c>
      <c r="E8" s="15">
        <v>3656000</v>
      </c>
      <c r="F8" s="10">
        <f>1033236.01+203550+11579</f>
        <v>1248365.01</v>
      </c>
      <c r="G8" s="10">
        <f t="shared" si="0"/>
        <v>34.145651258205689</v>
      </c>
      <c r="H8" s="10">
        <f t="shared" si="1"/>
        <v>2407634.9900000002</v>
      </c>
      <c r="I8" s="10">
        <f t="shared" si="2"/>
        <v>65.854348741794325</v>
      </c>
      <c r="J8" s="4"/>
    </row>
    <row r="9" spans="1:10" x14ac:dyDescent="0.3">
      <c r="A9" s="144" t="s">
        <v>29</v>
      </c>
      <c r="B9" s="145"/>
      <c r="C9" s="16">
        <f>C7</f>
        <v>1</v>
      </c>
      <c r="D9" s="16">
        <f t="shared" ref="D9:E9" si="3">D7</f>
        <v>1</v>
      </c>
      <c r="E9" s="8">
        <f t="shared" si="3"/>
        <v>3656000</v>
      </c>
      <c r="F9" s="7">
        <f>F7</f>
        <v>1248365.01</v>
      </c>
      <c r="G9" s="7">
        <f t="shared" si="0"/>
        <v>34.145651258205689</v>
      </c>
      <c r="H9" s="7">
        <f t="shared" si="1"/>
        <v>2407634.9900000002</v>
      </c>
      <c r="I9" s="7">
        <f t="shared" si="2"/>
        <v>65.854348741794325</v>
      </c>
      <c r="J9" s="5"/>
    </row>
    <row r="10" spans="1:10" s="65" customFormat="1" x14ac:dyDescent="0.3">
      <c r="A10" s="69" t="s">
        <v>14</v>
      </c>
      <c r="B10" s="142" t="s">
        <v>152</v>
      </c>
      <c r="C10" s="142"/>
      <c r="D10" s="142"/>
      <c r="E10" s="142"/>
      <c r="F10" s="142"/>
      <c r="G10" s="142"/>
      <c r="H10" s="142"/>
      <c r="I10" s="142"/>
      <c r="J10" s="142"/>
    </row>
    <row r="11" spans="1:10" x14ac:dyDescent="0.3">
      <c r="A11" s="71"/>
      <c r="B11" s="143" t="s">
        <v>148</v>
      </c>
      <c r="C11" s="143"/>
      <c r="D11" s="143"/>
      <c r="E11" s="143"/>
      <c r="F11" s="143"/>
      <c r="G11" s="143"/>
      <c r="H11" s="143"/>
      <c r="I11" s="143"/>
      <c r="J11" s="143"/>
    </row>
  </sheetData>
  <mergeCells count="11">
    <mergeCell ref="B10:J10"/>
    <mergeCell ref="B11:J11"/>
    <mergeCell ref="A9:B9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" right="0" top="0.98425196850393704" bottom="0.98425196850393704" header="0.51181102362204722" footer="0.51181102362204722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view="pageBreakPreview" zoomScaleNormal="100" zoomScaleSheetLayoutView="100" workbookViewId="0">
      <selection activeCell="N6" sqref="N6"/>
    </sheetView>
  </sheetViews>
  <sheetFormatPr defaultRowHeight="18.75" x14ac:dyDescent="0.3"/>
  <cols>
    <col min="1" max="1" width="7.375" style="1" customWidth="1"/>
    <col min="2" max="2" width="27.25" style="1" bestFit="1" customWidth="1"/>
    <col min="3" max="3" width="6.375" style="17" bestFit="1" customWidth="1"/>
    <col min="4" max="4" width="11.5" style="17" bestFit="1" customWidth="1"/>
    <col min="5" max="5" width="10.75" style="17" customWidth="1"/>
    <col min="6" max="6" width="13" style="11" customWidth="1"/>
    <col min="7" max="7" width="10.125" style="11" bestFit="1" customWidth="1"/>
    <col min="8" max="8" width="14" style="11" bestFit="1" customWidth="1"/>
    <col min="9" max="9" width="10.125" style="11" bestFit="1" customWidth="1"/>
    <col min="10" max="10" width="7" style="1" bestFit="1" customWidth="1"/>
    <col min="11" max="16384" width="9" style="1"/>
  </cols>
  <sheetData>
    <row r="1" spans="1:12" ht="21" x14ac:dyDescent="0.35">
      <c r="A1" s="146" t="s">
        <v>34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2" ht="21" x14ac:dyDescent="0.35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2" ht="21" x14ac:dyDescent="0.35">
      <c r="A3" s="146" t="s">
        <v>1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2" x14ac:dyDescent="0.3">
      <c r="A4" s="148" t="s">
        <v>2</v>
      </c>
      <c r="B4" s="148" t="s">
        <v>3</v>
      </c>
      <c r="C4" s="151" t="s">
        <v>33</v>
      </c>
      <c r="D4" s="22" t="s">
        <v>4</v>
      </c>
      <c r="E4" s="22" t="s">
        <v>7</v>
      </c>
      <c r="F4" s="19" t="s">
        <v>9</v>
      </c>
      <c r="G4" s="19" t="s">
        <v>11</v>
      </c>
      <c r="H4" s="154" t="s">
        <v>13</v>
      </c>
      <c r="I4" s="19" t="s">
        <v>11</v>
      </c>
      <c r="J4" s="148" t="s">
        <v>14</v>
      </c>
    </row>
    <row r="5" spans="1:12" x14ac:dyDescent="0.3">
      <c r="A5" s="149"/>
      <c r="B5" s="149"/>
      <c r="C5" s="152"/>
      <c r="D5" s="23" t="s">
        <v>5</v>
      </c>
      <c r="E5" s="23" t="s">
        <v>8</v>
      </c>
      <c r="F5" s="20" t="s">
        <v>10</v>
      </c>
      <c r="G5" s="20" t="s">
        <v>12</v>
      </c>
      <c r="H5" s="155"/>
      <c r="I5" s="20" t="s">
        <v>32</v>
      </c>
      <c r="J5" s="149"/>
    </row>
    <row r="6" spans="1:12" x14ac:dyDescent="0.3">
      <c r="A6" s="150"/>
      <c r="B6" s="150"/>
      <c r="C6" s="153"/>
      <c r="D6" s="24" t="s">
        <v>6</v>
      </c>
      <c r="E6" s="24"/>
      <c r="F6" s="21"/>
      <c r="G6" s="21"/>
      <c r="H6" s="156"/>
      <c r="I6" s="21"/>
      <c r="J6" s="150"/>
    </row>
    <row r="7" spans="1:12" x14ac:dyDescent="0.3">
      <c r="A7" s="39">
        <v>1</v>
      </c>
      <c r="B7" s="40" t="s">
        <v>15</v>
      </c>
      <c r="C7" s="41">
        <f>C8+C9</f>
        <v>26</v>
      </c>
      <c r="D7" s="41">
        <f t="shared" ref="D7:E7" si="0">D8+D9</f>
        <v>11</v>
      </c>
      <c r="E7" s="42">
        <f t="shared" si="0"/>
        <v>327413815</v>
      </c>
      <c r="F7" s="43">
        <f>F8+F9</f>
        <v>134559885.50999999</v>
      </c>
      <c r="G7" s="43">
        <f t="shared" ref="G7:G36" si="1">F7*100/E7</f>
        <v>41.097803252437593</v>
      </c>
      <c r="H7" s="43">
        <f t="shared" ref="H7:H36" si="2">E7-F7</f>
        <v>192853929.49000001</v>
      </c>
      <c r="I7" s="43">
        <f t="shared" ref="I7:I36" si="3">H7*100/E7</f>
        <v>58.902196747562407</v>
      </c>
      <c r="J7" s="40"/>
    </row>
    <row r="8" spans="1:12" x14ac:dyDescent="0.3">
      <c r="A8" s="25"/>
      <c r="B8" s="44" t="s">
        <v>37</v>
      </c>
      <c r="C8" s="26">
        <v>25</v>
      </c>
      <c r="D8" s="26">
        <v>11</v>
      </c>
      <c r="E8" s="27">
        <v>327383815</v>
      </c>
      <c r="F8" s="28">
        <f>124555928.49+10003957.02</f>
        <v>134559885.50999999</v>
      </c>
      <c r="G8" s="28">
        <f>F8*100/E8</f>
        <v>41.101569272751007</v>
      </c>
      <c r="H8" s="28">
        <f t="shared" si="2"/>
        <v>192823929.49000001</v>
      </c>
      <c r="I8" s="28">
        <f t="shared" si="3"/>
        <v>58.898430727248993</v>
      </c>
      <c r="J8" s="25"/>
      <c r="L8" s="45">
        <f>F8-แผ่นดิน!F32</f>
        <v>134195524.84999999</v>
      </c>
    </row>
    <row r="9" spans="1:12" x14ac:dyDescent="0.3">
      <c r="A9" s="25"/>
      <c r="B9" s="44" t="s">
        <v>35</v>
      </c>
      <c r="C9" s="26">
        <v>1</v>
      </c>
      <c r="D9" s="26">
        <v>0</v>
      </c>
      <c r="E9" s="27">
        <v>30000</v>
      </c>
      <c r="F9" s="28">
        <v>0</v>
      </c>
      <c r="G9" s="28">
        <f t="shared" si="1"/>
        <v>0</v>
      </c>
      <c r="H9" s="28">
        <f t="shared" si="2"/>
        <v>30000</v>
      </c>
      <c r="I9" s="28">
        <f t="shared" si="3"/>
        <v>100</v>
      </c>
      <c r="J9" s="25"/>
    </row>
    <row r="10" spans="1:12" x14ac:dyDescent="0.3">
      <c r="A10" s="29">
        <v>2</v>
      </c>
      <c r="B10" s="30" t="s">
        <v>26</v>
      </c>
      <c r="C10" s="31">
        <v>6</v>
      </c>
      <c r="D10" s="31">
        <v>1</v>
      </c>
      <c r="E10" s="32">
        <v>420000</v>
      </c>
      <c r="F10" s="33">
        <v>69999.77</v>
      </c>
      <c r="G10" s="33">
        <f t="shared" si="1"/>
        <v>16.666611904761904</v>
      </c>
      <c r="H10" s="33">
        <f t="shared" si="2"/>
        <v>350000.23</v>
      </c>
      <c r="I10" s="33">
        <f t="shared" si="3"/>
        <v>83.333388095238092</v>
      </c>
      <c r="J10" s="30"/>
    </row>
    <row r="11" spans="1:12" hidden="1" x14ac:dyDescent="0.3">
      <c r="A11" s="30"/>
      <c r="B11" s="30" t="s">
        <v>35</v>
      </c>
      <c r="C11" s="31">
        <v>6</v>
      </c>
      <c r="D11" s="31">
        <v>1</v>
      </c>
      <c r="E11" s="32">
        <v>420000</v>
      </c>
      <c r="F11" s="33">
        <v>69999.77</v>
      </c>
      <c r="G11" s="33">
        <f t="shared" si="1"/>
        <v>16.666611904761904</v>
      </c>
      <c r="H11" s="33">
        <f t="shared" si="2"/>
        <v>350000.23</v>
      </c>
      <c r="I11" s="33">
        <f t="shared" si="3"/>
        <v>83.333388095238092</v>
      </c>
      <c r="J11" s="30"/>
    </row>
    <row r="12" spans="1:12" x14ac:dyDescent="0.3">
      <c r="A12" s="29">
        <v>3</v>
      </c>
      <c r="B12" s="30" t="s">
        <v>16</v>
      </c>
      <c r="C12" s="31">
        <v>1</v>
      </c>
      <c r="D12" s="31">
        <v>0</v>
      </c>
      <c r="E12" s="32">
        <v>300000</v>
      </c>
      <c r="F12" s="33">
        <v>0</v>
      </c>
      <c r="G12" s="33">
        <f t="shared" si="1"/>
        <v>0</v>
      </c>
      <c r="H12" s="33">
        <f t="shared" si="2"/>
        <v>300000</v>
      </c>
      <c r="I12" s="33">
        <f t="shared" si="3"/>
        <v>100</v>
      </c>
      <c r="J12" s="30"/>
    </row>
    <row r="13" spans="1:12" hidden="1" x14ac:dyDescent="0.3">
      <c r="A13" s="30"/>
      <c r="B13" s="30" t="s">
        <v>35</v>
      </c>
      <c r="C13" s="31">
        <v>1</v>
      </c>
      <c r="D13" s="31">
        <v>0</v>
      </c>
      <c r="E13" s="32">
        <v>300000</v>
      </c>
      <c r="F13" s="33">
        <v>0</v>
      </c>
      <c r="G13" s="33">
        <f t="shared" si="1"/>
        <v>0</v>
      </c>
      <c r="H13" s="33">
        <f t="shared" si="2"/>
        <v>300000</v>
      </c>
      <c r="I13" s="33">
        <f t="shared" si="3"/>
        <v>100</v>
      </c>
      <c r="J13" s="30"/>
    </row>
    <row r="14" spans="1:12" x14ac:dyDescent="0.3">
      <c r="A14" s="29">
        <v>4</v>
      </c>
      <c r="B14" s="30" t="s">
        <v>17</v>
      </c>
      <c r="C14" s="31">
        <v>5</v>
      </c>
      <c r="D14" s="31">
        <v>0</v>
      </c>
      <c r="E14" s="32">
        <v>460000</v>
      </c>
      <c r="F14" s="33">
        <v>0</v>
      </c>
      <c r="G14" s="33">
        <f t="shared" si="1"/>
        <v>0</v>
      </c>
      <c r="H14" s="33">
        <f t="shared" si="2"/>
        <v>460000</v>
      </c>
      <c r="I14" s="33">
        <f t="shared" si="3"/>
        <v>100</v>
      </c>
      <c r="J14" s="30"/>
    </row>
    <row r="15" spans="1:12" hidden="1" x14ac:dyDescent="0.3">
      <c r="A15" s="30"/>
      <c r="B15" s="30" t="s">
        <v>35</v>
      </c>
      <c r="C15" s="31">
        <v>5</v>
      </c>
      <c r="D15" s="31">
        <v>0</v>
      </c>
      <c r="E15" s="32">
        <v>460000</v>
      </c>
      <c r="F15" s="33">
        <v>0</v>
      </c>
      <c r="G15" s="33">
        <f t="shared" si="1"/>
        <v>0</v>
      </c>
      <c r="H15" s="33">
        <f t="shared" si="2"/>
        <v>460000</v>
      </c>
      <c r="I15" s="33">
        <f t="shared" si="3"/>
        <v>100</v>
      </c>
      <c r="J15" s="30"/>
    </row>
    <row r="16" spans="1:12" x14ac:dyDescent="0.3">
      <c r="A16" s="29">
        <v>5</v>
      </c>
      <c r="B16" s="30" t="s">
        <v>18</v>
      </c>
      <c r="C16" s="31">
        <v>9</v>
      </c>
      <c r="D16" s="31">
        <v>0</v>
      </c>
      <c r="E16" s="32">
        <v>550200</v>
      </c>
      <c r="F16" s="33">
        <v>0</v>
      </c>
      <c r="G16" s="33">
        <f t="shared" si="1"/>
        <v>0</v>
      </c>
      <c r="H16" s="33">
        <f t="shared" si="2"/>
        <v>550200</v>
      </c>
      <c r="I16" s="33">
        <f t="shared" si="3"/>
        <v>100</v>
      </c>
      <c r="J16" s="30"/>
    </row>
    <row r="17" spans="1:10" hidden="1" x14ac:dyDescent="0.3">
      <c r="A17" s="30"/>
      <c r="B17" s="30" t="s">
        <v>35</v>
      </c>
      <c r="C17" s="31">
        <v>9</v>
      </c>
      <c r="D17" s="31">
        <v>0</v>
      </c>
      <c r="E17" s="32">
        <v>550200</v>
      </c>
      <c r="F17" s="33">
        <v>0</v>
      </c>
      <c r="G17" s="33">
        <f t="shared" si="1"/>
        <v>0</v>
      </c>
      <c r="H17" s="33">
        <f t="shared" si="2"/>
        <v>550200</v>
      </c>
      <c r="I17" s="33">
        <f t="shared" si="3"/>
        <v>100</v>
      </c>
      <c r="J17" s="30"/>
    </row>
    <row r="18" spans="1:10" x14ac:dyDescent="0.3">
      <c r="A18" s="29">
        <v>6</v>
      </c>
      <c r="B18" s="30" t="s">
        <v>19</v>
      </c>
      <c r="C18" s="31">
        <v>12</v>
      </c>
      <c r="D18" s="31">
        <v>0</v>
      </c>
      <c r="E18" s="32">
        <v>710000</v>
      </c>
      <c r="F18" s="33">
        <v>0</v>
      </c>
      <c r="G18" s="33">
        <f t="shared" si="1"/>
        <v>0</v>
      </c>
      <c r="H18" s="33">
        <f t="shared" si="2"/>
        <v>710000</v>
      </c>
      <c r="I18" s="33">
        <f t="shared" si="3"/>
        <v>100</v>
      </c>
      <c r="J18" s="30"/>
    </row>
    <row r="19" spans="1:10" hidden="1" x14ac:dyDescent="0.3">
      <c r="A19" s="30"/>
      <c r="B19" s="30" t="s">
        <v>35</v>
      </c>
      <c r="C19" s="31">
        <v>12</v>
      </c>
      <c r="D19" s="31">
        <v>0</v>
      </c>
      <c r="E19" s="32">
        <v>710000</v>
      </c>
      <c r="F19" s="33">
        <v>0</v>
      </c>
      <c r="G19" s="33">
        <f t="shared" si="1"/>
        <v>0</v>
      </c>
      <c r="H19" s="33">
        <f t="shared" si="2"/>
        <v>710000</v>
      </c>
      <c r="I19" s="33">
        <f t="shared" si="3"/>
        <v>100</v>
      </c>
      <c r="J19" s="30"/>
    </row>
    <row r="20" spans="1:10" x14ac:dyDescent="0.3">
      <c r="A20" s="29">
        <v>7</v>
      </c>
      <c r="B20" s="30" t="s">
        <v>20</v>
      </c>
      <c r="C20" s="31">
        <v>11</v>
      </c>
      <c r="D20" s="31">
        <v>0</v>
      </c>
      <c r="E20" s="32">
        <v>590000</v>
      </c>
      <c r="F20" s="33">
        <v>0</v>
      </c>
      <c r="G20" s="33">
        <f t="shared" si="1"/>
        <v>0</v>
      </c>
      <c r="H20" s="33">
        <f t="shared" si="2"/>
        <v>590000</v>
      </c>
      <c r="I20" s="33">
        <f t="shared" si="3"/>
        <v>100</v>
      </c>
      <c r="J20" s="30"/>
    </row>
    <row r="21" spans="1:10" hidden="1" x14ac:dyDescent="0.3">
      <c r="A21" s="30"/>
      <c r="B21" s="30" t="s">
        <v>35</v>
      </c>
      <c r="C21" s="31">
        <v>11</v>
      </c>
      <c r="D21" s="31">
        <v>0</v>
      </c>
      <c r="E21" s="32">
        <v>590000</v>
      </c>
      <c r="F21" s="33">
        <v>0</v>
      </c>
      <c r="G21" s="33">
        <f t="shared" si="1"/>
        <v>0</v>
      </c>
      <c r="H21" s="33">
        <f t="shared" si="2"/>
        <v>590000</v>
      </c>
      <c r="I21" s="33">
        <f t="shared" si="3"/>
        <v>100</v>
      </c>
      <c r="J21" s="30"/>
    </row>
    <row r="22" spans="1:10" x14ac:dyDescent="0.3">
      <c r="A22" s="29">
        <v>8</v>
      </c>
      <c r="B22" s="30" t="s">
        <v>21</v>
      </c>
      <c r="C22" s="31">
        <v>2</v>
      </c>
      <c r="D22" s="31">
        <v>0</v>
      </c>
      <c r="E22" s="32">
        <v>128225</v>
      </c>
      <c r="F22" s="33">
        <v>0</v>
      </c>
      <c r="G22" s="33">
        <f t="shared" si="1"/>
        <v>0</v>
      </c>
      <c r="H22" s="33">
        <f t="shared" si="2"/>
        <v>128225</v>
      </c>
      <c r="I22" s="33">
        <f t="shared" si="3"/>
        <v>100</v>
      </c>
      <c r="J22" s="30"/>
    </row>
    <row r="23" spans="1:10" hidden="1" x14ac:dyDescent="0.3">
      <c r="A23" s="30"/>
      <c r="B23" s="30" t="s">
        <v>35</v>
      </c>
      <c r="C23" s="31">
        <v>2</v>
      </c>
      <c r="D23" s="31">
        <v>0</v>
      </c>
      <c r="E23" s="32">
        <v>128225</v>
      </c>
      <c r="F23" s="33">
        <v>0</v>
      </c>
      <c r="G23" s="33">
        <f t="shared" si="1"/>
        <v>0</v>
      </c>
      <c r="H23" s="33">
        <f t="shared" si="2"/>
        <v>128225</v>
      </c>
      <c r="I23" s="33">
        <f t="shared" si="3"/>
        <v>100</v>
      </c>
      <c r="J23" s="30"/>
    </row>
    <row r="24" spans="1:10" x14ac:dyDescent="0.3">
      <c r="A24" s="29">
        <v>9</v>
      </c>
      <c r="B24" s="30" t="s">
        <v>22</v>
      </c>
      <c r="C24" s="31">
        <v>7</v>
      </c>
      <c r="D24" s="31">
        <v>0</v>
      </c>
      <c r="E24" s="32">
        <v>550000</v>
      </c>
      <c r="F24" s="33">
        <v>0</v>
      </c>
      <c r="G24" s="33">
        <f t="shared" si="1"/>
        <v>0</v>
      </c>
      <c r="H24" s="33">
        <f t="shared" si="2"/>
        <v>550000</v>
      </c>
      <c r="I24" s="33">
        <f t="shared" si="3"/>
        <v>100</v>
      </c>
      <c r="J24" s="30"/>
    </row>
    <row r="25" spans="1:10" hidden="1" x14ac:dyDescent="0.3">
      <c r="A25" s="30"/>
      <c r="B25" s="30" t="s">
        <v>35</v>
      </c>
      <c r="C25" s="31">
        <v>7</v>
      </c>
      <c r="D25" s="31">
        <v>0</v>
      </c>
      <c r="E25" s="32">
        <v>550000</v>
      </c>
      <c r="F25" s="33">
        <v>0</v>
      </c>
      <c r="G25" s="33">
        <f t="shared" si="1"/>
        <v>0</v>
      </c>
      <c r="H25" s="33">
        <f t="shared" si="2"/>
        <v>550000</v>
      </c>
      <c r="I25" s="33">
        <f t="shared" si="3"/>
        <v>100</v>
      </c>
      <c r="J25" s="30"/>
    </row>
    <row r="26" spans="1:10" x14ac:dyDescent="0.3">
      <c r="A26" s="29">
        <v>10</v>
      </c>
      <c r="B26" s="30" t="s">
        <v>23</v>
      </c>
      <c r="C26" s="31">
        <v>6</v>
      </c>
      <c r="D26" s="31">
        <v>0</v>
      </c>
      <c r="E26" s="32">
        <v>719900</v>
      </c>
      <c r="F26" s="33">
        <v>0</v>
      </c>
      <c r="G26" s="33">
        <f t="shared" si="1"/>
        <v>0</v>
      </c>
      <c r="H26" s="33">
        <f t="shared" si="2"/>
        <v>719900</v>
      </c>
      <c r="I26" s="33">
        <f t="shared" si="3"/>
        <v>100</v>
      </c>
      <c r="J26" s="30"/>
    </row>
    <row r="27" spans="1:10" hidden="1" x14ac:dyDescent="0.3">
      <c r="A27" s="30"/>
      <c r="B27" s="30" t="s">
        <v>35</v>
      </c>
      <c r="C27" s="31">
        <v>6</v>
      </c>
      <c r="D27" s="31">
        <v>0</v>
      </c>
      <c r="E27" s="32">
        <v>719900</v>
      </c>
      <c r="F27" s="33">
        <v>0</v>
      </c>
      <c r="G27" s="33">
        <f t="shared" si="1"/>
        <v>0</v>
      </c>
      <c r="H27" s="33">
        <f t="shared" si="2"/>
        <v>719900</v>
      </c>
      <c r="I27" s="33">
        <f t="shared" si="3"/>
        <v>100</v>
      </c>
      <c r="J27" s="30"/>
    </row>
    <row r="28" spans="1:10" x14ac:dyDescent="0.3">
      <c r="A28" s="29">
        <v>11</v>
      </c>
      <c r="B28" s="30" t="s">
        <v>24</v>
      </c>
      <c r="C28" s="31">
        <v>20</v>
      </c>
      <c r="D28" s="31">
        <v>0</v>
      </c>
      <c r="E28" s="32">
        <v>1152500</v>
      </c>
      <c r="F28" s="33">
        <v>0</v>
      </c>
      <c r="G28" s="33">
        <f t="shared" si="1"/>
        <v>0</v>
      </c>
      <c r="H28" s="33">
        <f t="shared" si="2"/>
        <v>1152500</v>
      </c>
      <c r="I28" s="33">
        <f t="shared" si="3"/>
        <v>100</v>
      </c>
      <c r="J28" s="30"/>
    </row>
    <row r="29" spans="1:10" hidden="1" x14ac:dyDescent="0.3">
      <c r="A29" s="30"/>
      <c r="B29" s="30" t="s">
        <v>35</v>
      </c>
      <c r="C29" s="31">
        <v>20</v>
      </c>
      <c r="D29" s="31">
        <v>0</v>
      </c>
      <c r="E29" s="32">
        <v>1152500</v>
      </c>
      <c r="F29" s="33">
        <v>0</v>
      </c>
      <c r="G29" s="33">
        <f t="shared" si="1"/>
        <v>0</v>
      </c>
      <c r="H29" s="33">
        <f t="shared" si="2"/>
        <v>1152500</v>
      </c>
      <c r="I29" s="33">
        <f t="shared" si="3"/>
        <v>100</v>
      </c>
      <c r="J29" s="30"/>
    </row>
    <row r="30" spans="1:10" x14ac:dyDescent="0.3">
      <c r="A30" s="29">
        <v>12</v>
      </c>
      <c r="B30" s="30" t="s">
        <v>25</v>
      </c>
      <c r="C30" s="31">
        <v>4</v>
      </c>
      <c r="D30" s="31">
        <v>0</v>
      </c>
      <c r="E30" s="32">
        <v>330000</v>
      </c>
      <c r="F30" s="33">
        <v>0</v>
      </c>
      <c r="G30" s="33">
        <f t="shared" si="1"/>
        <v>0</v>
      </c>
      <c r="H30" s="33">
        <f t="shared" si="2"/>
        <v>330000</v>
      </c>
      <c r="I30" s="33">
        <f t="shared" si="3"/>
        <v>100</v>
      </c>
      <c r="J30" s="30"/>
    </row>
    <row r="31" spans="1:10" hidden="1" x14ac:dyDescent="0.3">
      <c r="A31" s="30"/>
      <c r="B31" s="30" t="s">
        <v>35</v>
      </c>
      <c r="C31" s="31">
        <v>4</v>
      </c>
      <c r="D31" s="31">
        <v>0</v>
      </c>
      <c r="E31" s="32">
        <v>330000</v>
      </c>
      <c r="F31" s="33">
        <v>0</v>
      </c>
      <c r="G31" s="33">
        <f t="shared" si="1"/>
        <v>0</v>
      </c>
      <c r="H31" s="33">
        <f t="shared" si="2"/>
        <v>330000</v>
      </c>
      <c r="I31" s="33">
        <f t="shared" si="3"/>
        <v>100</v>
      </c>
      <c r="J31" s="30"/>
    </row>
    <row r="32" spans="1:10" x14ac:dyDescent="0.3">
      <c r="A32" s="29">
        <v>13</v>
      </c>
      <c r="B32" s="30" t="s">
        <v>27</v>
      </c>
      <c r="C32" s="31">
        <v>1</v>
      </c>
      <c r="D32" s="31">
        <v>0</v>
      </c>
      <c r="E32" s="32">
        <v>30000</v>
      </c>
      <c r="F32" s="33">
        <v>0</v>
      </c>
      <c r="G32" s="33">
        <f t="shared" si="1"/>
        <v>0</v>
      </c>
      <c r="H32" s="33">
        <f t="shared" si="2"/>
        <v>30000</v>
      </c>
      <c r="I32" s="33">
        <f t="shared" si="3"/>
        <v>100</v>
      </c>
      <c r="J32" s="30"/>
    </row>
    <row r="33" spans="1:10" hidden="1" x14ac:dyDescent="0.3">
      <c r="A33" s="30"/>
      <c r="B33" s="30" t="s">
        <v>35</v>
      </c>
      <c r="C33" s="31">
        <v>1</v>
      </c>
      <c r="D33" s="31">
        <v>0</v>
      </c>
      <c r="E33" s="32">
        <v>30000</v>
      </c>
      <c r="F33" s="33">
        <v>0</v>
      </c>
      <c r="G33" s="33">
        <f t="shared" si="1"/>
        <v>0</v>
      </c>
      <c r="H33" s="33">
        <f t="shared" si="2"/>
        <v>30000</v>
      </c>
      <c r="I33" s="33">
        <f t="shared" si="3"/>
        <v>100</v>
      </c>
      <c r="J33" s="30"/>
    </row>
    <row r="34" spans="1:10" x14ac:dyDescent="0.3">
      <c r="A34" s="34">
        <v>14</v>
      </c>
      <c r="B34" s="35" t="s">
        <v>28</v>
      </c>
      <c r="C34" s="36">
        <v>4</v>
      </c>
      <c r="D34" s="36">
        <v>0</v>
      </c>
      <c r="E34" s="37">
        <v>778000</v>
      </c>
      <c r="F34" s="38">
        <v>0</v>
      </c>
      <c r="G34" s="38">
        <f t="shared" si="1"/>
        <v>0</v>
      </c>
      <c r="H34" s="38">
        <f t="shared" si="2"/>
        <v>778000</v>
      </c>
      <c r="I34" s="38">
        <f t="shared" si="3"/>
        <v>100</v>
      </c>
      <c r="J34" s="35"/>
    </row>
    <row r="35" spans="1:10" hidden="1" x14ac:dyDescent="0.3">
      <c r="A35" s="4"/>
      <c r="B35" s="4" t="s">
        <v>35</v>
      </c>
      <c r="C35" s="14">
        <v>4</v>
      </c>
      <c r="D35" s="14">
        <v>0</v>
      </c>
      <c r="E35" s="15">
        <v>778000</v>
      </c>
      <c r="F35" s="10">
        <v>0</v>
      </c>
      <c r="G35" s="10">
        <f t="shared" si="1"/>
        <v>0</v>
      </c>
      <c r="H35" s="10">
        <f t="shared" si="2"/>
        <v>778000</v>
      </c>
      <c r="I35" s="10">
        <f t="shared" si="3"/>
        <v>100</v>
      </c>
      <c r="J35" s="4"/>
    </row>
    <row r="36" spans="1:10" x14ac:dyDescent="0.3">
      <c r="A36" s="144" t="s">
        <v>29</v>
      </c>
      <c r="B36" s="145"/>
      <c r="C36" s="16">
        <f>SUM(C34,C32,C30,C28,C26,C24,C22,C20,C18,C16,C14,C12,C10,C7)</f>
        <v>114</v>
      </c>
      <c r="D36" s="16">
        <f t="shared" ref="D36:E36" si="4">SUM(D34,D32,D30,D28,D26,D24,D22,D20,D18,D16,D14,D12,D10,D7)</f>
        <v>12</v>
      </c>
      <c r="E36" s="8">
        <f t="shared" si="4"/>
        <v>334132640</v>
      </c>
      <c r="F36" s="7">
        <f>SUM(F34,F32,F30,F28,F26,F24,F22,F20,F18,F16,F14,F12,F10,F7)</f>
        <v>134629885.28</v>
      </c>
      <c r="G36" s="7">
        <f t="shared" si="1"/>
        <v>40.292347757465421</v>
      </c>
      <c r="H36" s="7">
        <f t="shared" si="2"/>
        <v>199502754.72</v>
      </c>
      <c r="I36" s="7">
        <f t="shared" si="3"/>
        <v>59.707652242534579</v>
      </c>
      <c r="J36" s="5"/>
    </row>
    <row r="37" spans="1:10" x14ac:dyDescent="0.3">
      <c r="A37" s="6" t="s">
        <v>30</v>
      </c>
    </row>
  </sheetData>
  <mergeCells count="9">
    <mergeCell ref="A36:B36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78740157480314965" right="0" top="0.98425196850393704" bottom="0.98425196850393704" header="0.51181102362204722" footer="0.51181102362204722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10</vt:i4>
      </vt:variant>
    </vt:vector>
  </HeadingPairs>
  <TitlesOfParts>
    <vt:vector size="16" baseType="lpstr">
      <vt:lpstr>แผ่นดิน (สรุป)</vt:lpstr>
      <vt:lpstr>แผ่นดิน</vt:lpstr>
      <vt:lpstr>เงินรายได้ (สรุป)</vt:lpstr>
      <vt:lpstr>เงินรายได้</vt:lpstr>
      <vt:lpstr>ภูพานเพลช</vt:lpstr>
      <vt:lpstr>งบกลาง</vt:lpstr>
      <vt:lpstr>งบกลาง!Print_Area</vt:lpstr>
      <vt:lpstr>เงินรายได้!Print_Area</vt:lpstr>
      <vt:lpstr>'เงินรายได้ (สรุป)'!Print_Area</vt:lpstr>
      <vt:lpstr>แผ่นดิน!Print_Area</vt:lpstr>
      <vt:lpstr>'แผ่นดิน (สรุป)'!Print_Area</vt:lpstr>
      <vt:lpstr>ภูพานเพลช!Print_Area</vt:lpstr>
      <vt:lpstr>เงินรายได้!Print_Titles</vt:lpstr>
      <vt:lpstr>'เงินรายได้ (สรุป)'!Print_Titles</vt:lpstr>
      <vt:lpstr>แผ่นดิน!Print_Titles</vt:lpstr>
      <vt:lpstr>'แผ่นดิน (สรุป)'!Print_Titles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รายงานผลการเบิกจ่ายงบประมาณ</dc:title>
  <dc:creator>ART</dc:creator>
  <cp:lastModifiedBy>ARTPLAN</cp:lastModifiedBy>
  <cp:lastPrinted>2016-01-26T02:06:11Z</cp:lastPrinted>
  <dcterms:created xsi:type="dcterms:W3CDTF">2015-03-17T10:36:12Z</dcterms:created>
  <dcterms:modified xsi:type="dcterms:W3CDTF">2016-06-16T06:42:53Z</dcterms:modified>
</cp:coreProperties>
</file>