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/>
  </bookViews>
  <sheets>
    <sheet name="แผ่นดิน (สรุป)" sheetId="11" r:id="rId1"/>
    <sheet name="แผ่นดิน" sheetId="2" r:id="rId2"/>
    <sheet name="เงินรายได้ (สรุป)" sheetId="14" r:id="rId3"/>
    <sheet name="เงินรายได้" sheetId="3" r:id="rId4"/>
    <sheet name="ภูพานเพลช" sheetId="6" r:id="rId5"/>
    <sheet name="งบกลาง" sheetId="8" state="hidden" r:id="rId6"/>
  </sheets>
  <definedNames>
    <definedName name="_xlnm.Print_Area" localSheetId="5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แผ่นดิน!$A$1:$J$106</definedName>
    <definedName name="_xlnm.Print_Area" localSheetId="0">'แผ่นดิน (สรุป)'!$A$1:$J$106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E46" i="11" l="1"/>
  <c r="E46" i="2"/>
  <c r="L142" i="14" l="1"/>
  <c r="K142" i="14"/>
  <c r="M142" i="14" s="1"/>
  <c r="H140" i="14"/>
  <c r="I140" i="14" s="1"/>
  <c r="G140" i="14"/>
  <c r="H139" i="14"/>
  <c r="I139" i="14" s="1"/>
  <c r="G139" i="14"/>
  <c r="H138" i="14"/>
  <c r="I138" i="14" s="1"/>
  <c r="G138" i="14"/>
  <c r="I137" i="14"/>
  <c r="H137" i="14"/>
  <c r="G137" i="14"/>
  <c r="H136" i="14"/>
  <c r="I136" i="14" s="1"/>
  <c r="G136" i="14"/>
  <c r="H135" i="14"/>
  <c r="I135" i="14" s="1"/>
  <c r="G135" i="14"/>
  <c r="H134" i="14"/>
  <c r="I134" i="14" s="1"/>
  <c r="G134" i="14"/>
  <c r="H133" i="14"/>
  <c r="I133" i="14" s="1"/>
  <c r="G133" i="14"/>
  <c r="H132" i="14"/>
  <c r="I132" i="14" s="1"/>
  <c r="G132" i="14"/>
  <c r="H131" i="14"/>
  <c r="I131" i="14" s="1"/>
  <c r="G131" i="14"/>
  <c r="F130" i="14"/>
  <c r="E130" i="14"/>
  <c r="D130" i="14"/>
  <c r="C130" i="14"/>
  <c r="H129" i="14"/>
  <c r="I129" i="14" s="1"/>
  <c r="G129" i="14"/>
  <c r="H128" i="14"/>
  <c r="I128" i="14" s="1"/>
  <c r="G128" i="14"/>
  <c r="H127" i="14"/>
  <c r="I127" i="14" s="1"/>
  <c r="G127" i="14"/>
  <c r="G126" i="14"/>
  <c r="F126" i="14"/>
  <c r="H126" i="14" s="1"/>
  <c r="I126" i="14" s="1"/>
  <c r="F125" i="14"/>
  <c r="E125" i="14"/>
  <c r="D125" i="14"/>
  <c r="C125" i="14"/>
  <c r="H124" i="14"/>
  <c r="I124" i="14" s="1"/>
  <c r="G124" i="14"/>
  <c r="H123" i="14"/>
  <c r="I123" i="14" s="1"/>
  <c r="G123" i="14"/>
  <c r="H122" i="14"/>
  <c r="I122" i="14" s="1"/>
  <c r="G122" i="14"/>
  <c r="H121" i="14"/>
  <c r="I121" i="14" s="1"/>
  <c r="G121" i="14"/>
  <c r="I120" i="14"/>
  <c r="H120" i="14"/>
  <c r="G120" i="14"/>
  <c r="H119" i="14"/>
  <c r="I119" i="14" s="1"/>
  <c r="G119" i="14"/>
  <c r="H118" i="14"/>
  <c r="I118" i="14" s="1"/>
  <c r="G118" i="14"/>
  <c r="H117" i="14"/>
  <c r="I117" i="14" s="1"/>
  <c r="G117" i="14"/>
  <c r="F116" i="14"/>
  <c r="F115" i="14"/>
  <c r="I114" i="14"/>
  <c r="H114" i="14"/>
  <c r="G114" i="14"/>
  <c r="H113" i="14"/>
  <c r="I113" i="14" s="1"/>
  <c r="F113" i="14"/>
  <c r="G113" i="14" s="1"/>
  <c r="E112" i="14"/>
  <c r="D112" i="14"/>
  <c r="C112" i="14"/>
  <c r="H111" i="14"/>
  <c r="I111" i="14" s="1"/>
  <c r="G111" i="14"/>
  <c r="H110" i="14"/>
  <c r="I110" i="14" s="1"/>
  <c r="G110" i="14"/>
  <c r="H109" i="14"/>
  <c r="I109" i="14" s="1"/>
  <c r="G109" i="14"/>
  <c r="H108" i="14"/>
  <c r="I108" i="14" s="1"/>
  <c r="G108" i="14"/>
  <c r="H107" i="14"/>
  <c r="I107" i="14" s="1"/>
  <c r="G107" i="14"/>
  <c r="F107" i="14"/>
  <c r="H106" i="14"/>
  <c r="I106" i="14" s="1"/>
  <c r="G106" i="14"/>
  <c r="H105" i="14"/>
  <c r="I105" i="14" s="1"/>
  <c r="G105" i="14"/>
  <c r="F104" i="14"/>
  <c r="E104" i="14"/>
  <c r="D104" i="14"/>
  <c r="C104" i="14"/>
  <c r="H103" i="14"/>
  <c r="I103" i="14" s="1"/>
  <c r="G103" i="14"/>
  <c r="H102" i="14"/>
  <c r="I102" i="14" s="1"/>
  <c r="G102" i="14"/>
  <c r="H101" i="14"/>
  <c r="I101" i="14" s="1"/>
  <c r="G101" i="14"/>
  <c r="H100" i="14"/>
  <c r="I100" i="14" s="1"/>
  <c r="G100" i="14"/>
  <c r="H99" i="14"/>
  <c r="I99" i="14" s="1"/>
  <c r="G99" i="14"/>
  <c r="H98" i="14"/>
  <c r="I98" i="14" s="1"/>
  <c r="G98" i="14"/>
  <c r="F98" i="14"/>
  <c r="F97" i="14"/>
  <c r="H97" i="14" s="1"/>
  <c r="I97" i="14" s="1"/>
  <c r="E97" i="14"/>
  <c r="D97" i="14"/>
  <c r="C97" i="14"/>
  <c r="H96" i="14"/>
  <c r="I96" i="14" s="1"/>
  <c r="G96" i="14"/>
  <c r="H95" i="14"/>
  <c r="I95" i="14" s="1"/>
  <c r="G95" i="14"/>
  <c r="H94" i="14"/>
  <c r="I94" i="14" s="1"/>
  <c r="G94" i="14"/>
  <c r="H93" i="14"/>
  <c r="I93" i="14" s="1"/>
  <c r="G93" i="14"/>
  <c r="F93" i="14"/>
  <c r="H92" i="14"/>
  <c r="I92" i="14" s="1"/>
  <c r="G92" i="14"/>
  <c r="H91" i="14"/>
  <c r="I91" i="14" s="1"/>
  <c r="G91" i="14"/>
  <c r="H90" i="14"/>
  <c r="I90" i="14" s="1"/>
  <c r="G90" i="14"/>
  <c r="H89" i="14"/>
  <c r="I89" i="14" s="1"/>
  <c r="G89" i="14"/>
  <c r="H88" i="14"/>
  <c r="I88" i="14" s="1"/>
  <c r="G88" i="14"/>
  <c r="H87" i="14"/>
  <c r="I87" i="14" s="1"/>
  <c r="G87" i="14"/>
  <c r="I86" i="14"/>
  <c r="H86" i="14"/>
  <c r="G86" i="14"/>
  <c r="H85" i="14"/>
  <c r="I85" i="14" s="1"/>
  <c r="G85" i="14"/>
  <c r="F84" i="14"/>
  <c r="G84" i="14" s="1"/>
  <c r="E84" i="14"/>
  <c r="H84" i="14" s="1"/>
  <c r="I84" i="14" s="1"/>
  <c r="D84" i="14"/>
  <c r="C84" i="14"/>
  <c r="H83" i="14"/>
  <c r="I83" i="14" s="1"/>
  <c r="G83" i="14"/>
  <c r="H82" i="14"/>
  <c r="I82" i="14" s="1"/>
  <c r="G82" i="14"/>
  <c r="I81" i="14"/>
  <c r="H81" i="14"/>
  <c r="G81" i="14"/>
  <c r="H80" i="14"/>
  <c r="I80" i="14" s="1"/>
  <c r="G80" i="14"/>
  <c r="H79" i="14"/>
  <c r="I79" i="14" s="1"/>
  <c r="G79" i="14"/>
  <c r="H78" i="14"/>
  <c r="I78" i="14" s="1"/>
  <c r="G78" i="14"/>
  <c r="H77" i="14"/>
  <c r="I77" i="14" s="1"/>
  <c r="G77" i="14"/>
  <c r="H76" i="14"/>
  <c r="I76" i="14" s="1"/>
  <c r="G76" i="14"/>
  <c r="H75" i="14"/>
  <c r="I75" i="14" s="1"/>
  <c r="G75" i="14"/>
  <c r="I74" i="14"/>
  <c r="H74" i="14"/>
  <c r="G74" i="14"/>
  <c r="H73" i="14"/>
  <c r="I73" i="14" s="1"/>
  <c r="G73" i="14"/>
  <c r="H72" i="14"/>
  <c r="I72" i="14" s="1"/>
  <c r="G72" i="14"/>
  <c r="H71" i="14"/>
  <c r="I71" i="14" s="1"/>
  <c r="G71" i="14"/>
  <c r="H70" i="14"/>
  <c r="I70" i="14" s="1"/>
  <c r="G70" i="14"/>
  <c r="H69" i="14"/>
  <c r="I69" i="14" s="1"/>
  <c r="G69" i="14"/>
  <c r="H68" i="14"/>
  <c r="I68" i="14" s="1"/>
  <c r="G68" i="14"/>
  <c r="F67" i="14"/>
  <c r="E67" i="14"/>
  <c r="D67" i="14"/>
  <c r="C67" i="14"/>
  <c r="H66" i="14"/>
  <c r="I66" i="14" s="1"/>
  <c r="G66" i="14"/>
  <c r="H65" i="14"/>
  <c r="I65" i="14" s="1"/>
  <c r="G65" i="14"/>
  <c r="H64" i="14"/>
  <c r="I64" i="14" s="1"/>
  <c r="G64" i="14"/>
  <c r="H63" i="14"/>
  <c r="I63" i="14" s="1"/>
  <c r="G63" i="14"/>
  <c r="H62" i="14"/>
  <c r="I62" i="14" s="1"/>
  <c r="G62" i="14"/>
  <c r="H61" i="14"/>
  <c r="I61" i="14" s="1"/>
  <c r="G61" i="14"/>
  <c r="H60" i="14"/>
  <c r="I60" i="14" s="1"/>
  <c r="G60" i="14"/>
  <c r="H59" i="14"/>
  <c r="I59" i="14" s="1"/>
  <c r="G59" i="14"/>
  <c r="H58" i="14"/>
  <c r="I58" i="14" s="1"/>
  <c r="G58" i="14"/>
  <c r="H57" i="14"/>
  <c r="I57" i="14" s="1"/>
  <c r="G57" i="14"/>
  <c r="H56" i="14"/>
  <c r="I56" i="14" s="1"/>
  <c r="G56" i="14"/>
  <c r="G55" i="14"/>
  <c r="F55" i="14"/>
  <c r="H55" i="14" s="1"/>
  <c r="I55" i="14" s="1"/>
  <c r="H54" i="14"/>
  <c r="I54" i="14" s="1"/>
  <c r="G54" i="14"/>
  <c r="F53" i="14"/>
  <c r="E53" i="14"/>
  <c r="H53" i="14" s="1"/>
  <c r="I53" i="14" s="1"/>
  <c r="D53" i="14"/>
  <c r="C53" i="14"/>
  <c r="H52" i="14"/>
  <c r="I52" i="14" s="1"/>
  <c r="G52" i="14"/>
  <c r="H51" i="14"/>
  <c r="I51" i="14" s="1"/>
  <c r="G51" i="14"/>
  <c r="H50" i="14"/>
  <c r="I50" i="14" s="1"/>
  <c r="G50" i="14"/>
  <c r="F49" i="14"/>
  <c r="F48" i="14"/>
  <c r="E48" i="14"/>
  <c r="D48" i="14"/>
  <c r="C48" i="14"/>
  <c r="H47" i="14"/>
  <c r="I47" i="14" s="1"/>
  <c r="G47" i="14"/>
  <c r="H46" i="14"/>
  <c r="I46" i="14" s="1"/>
  <c r="G46" i="14"/>
  <c r="F46" i="14"/>
  <c r="H45" i="14"/>
  <c r="I45" i="14" s="1"/>
  <c r="G45" i="14"/>
  <c r="F44" i="14"/>
  <c r="E44" i="14"/>
  <c r="D44" i="14"/>
  <c r="C44" i="14"/>
  <c r="H43" i="14"/>
  <c r="I43" i="14" s="1"/>
  <c r="G43" i="14"/>
  <c r="H42" i="14"/>
  <c r="I42" i="14" s="1"/>
  <c r="F42" i="14"/>
  <c r="H41" i="14"/>
  <c r="I41" i="14" s="1"/>
  <c r="G41" i="14"/>
  <c r="H40" i="14"/>
  <c r="I40" i="14" s="1"/>
  <c r="G40" i="14"/>
  <c r="F40" i="14"/>
  <c r="E39" i="14"/>
  <c r="D39" i="14"/>
  <c r="C39" i="14"/>
  <c r="H38" i="14"/>
  <c r="I38" i="14" s="1"/>
  <c r="G38" i="14"/>
  <c r="H37" i="14"/>
  <c r="I37" i="14" s="1"/>
  <c r="G37" i="14"/>
  <c r="I36" i="14"/>
  <c r="H36" i="14"/>
  <c r="G36" i="14"/>
  <c r="H35" i="14"/>
  <c r="I35" i="14" s="1"/>
  <c r="G35" i="14"/>
  <c r="H34" i="14"/>
  <c r="I34" i="14" s="1"/>
  <c r="G34" i="14"/>
  <c r="F33" i="14"/>
  <c r="H33" i="14" s="1"/>
  <c r="I33" i="14" s="1"/>
  <c r="H32" i="14"/>
  <c r="I32" i="14" s="1"/>
  <c r="G32" i="14"/>
  <c r="H31" i="14"/>
  <c r="I31" i="14" s="1"/>
  <c r="G31" i="14"/>
  <c r="H30" i="14"/>
  <c r="I30" i="14" s="1"/>
  <c r="G30" i="14"/>
  <c r="H29" i="14"/>
  <c r="I29" i="14" s="1"/>
  <c r="G29" i="14"/>
  <c r="F28" i="14"/>
  <c r="E28" i="14"/>
  <c r="D28" i="14"/>
  <c r="C28" i="14"/>
  <c r="H27" i="14"/>
  <c r="I27" i="14" s="1"/>
  <c r="G27" i="14"/>
  <c r="H26" i="14"/>
  <c r="I26" i="14" s="1"/>
  <c r="G26" i="14"/>
  <c r="H25" i="14"/>
  <c r="I25" i="14" s="1"/>
  <c r="G25" i="14"/>
  <c r="H24" i="14"/>
  <c r="I24" i="14" s="1"/>
  <c r="G24" i="14"/>
  <c r="H23" i="14"/>
  <c r="I23" i="14" s="1"/>
  <c r="G23" i="14"/>
  <c r="H22" i="14"/>
  <c r="I22" i="14" s="1"/>
  <c r="G22" i="14"/>
  <c r="H21" i="14"/>
  <c r="I21" i="14" s="1"/>
  <c r="G21" i="14"/>
  <c r="H20" i="14"/>
  <c r="I20" i="14" s="1"/>
  <c r="G20" i="14"/>
  <c r="H19" i="14"/>
  <c r="I19" i="14" s="1"/>
  <c r="G19" i="14"/>
  <c r="H18" i="14"/>
  <c r="I18" i="14" s="1"/>
  <c r="G18" i="14"/>
  <c r="F18" i="14"/>
  <c r="H17" i="14"/>
  <c r="I17" i="14" s="1"/>
  <c r="G17" i="14"/>
  <c r="H16" i="14"/>
  <c r="I16" i="14" s="1"/>
  <c r="G16" i="14"/>
  <c r="H15" i="14"/>
  <c r="I15" i="14" s="1"/>
  <c r="G15" i="14"/>
  <c r="F14" i="14"/>
  <c r="E14" i="14"/>
  <c r="H14" i="14" s="1"/>
  <c r="I14" i="14" s="1"/>
  <c r="D14" i="14"/>
  <c r="C14" i="14"/>
  <c r="H13" i="14"/>
  <c r="I13" i="14" s="1"/>
  <c r="G13" i="14"/>
  <c r="H12" i="14"/>
  <c r="I12" i="14" s="1"/>
  <c r="G12" i="14"/>
  <c r="H11" i="14"/>
  <c r="I11" i="14" s="1"/>
  <c r="G11" i="14"/>
  <c r="H10" i="14"/>
  <c r="I10" i="14" s="1"/>
  <c r="G10" i="14"/>
  <c r="H9" i="14"/>
  <c r="I9" i="14" s="1"/>
  <c r="G9" i="14"/>
  <c r="F9" i="14"/>
  <c r="H8" i="14"/>
  <c r="I8" i="14" s="1"/>
  <c r="G8" i="14"/>
  <c r="F7" i="14"/>
  <c r="H7" i="14" s="1"/>
  <c r="I7" i="14" s="1"/>
  <c r="E7" i="14"/>
  <c r="D7" i="14"/>
  <c r="C7" i="14"/>
  <c r="E141" i="3"/>
  <c r="C141" i="3"/>
  <c r="H104" i="11"/>
  <c r="I104" i="11" s="1"/>
  <c r="G104" i="11"/>
  <c r="I103" i="11"/>
  <c r="H103" i="11"/>
  <c r="G103" i="11"/>
  <c r="H102" i="11"/>
  <c r="I102" i="11" s="1"/>
  <c r="G102" i="11"/>
  <c r="H101" i="11"/>
  <c r="I101" i="11" s="1"/>
  <c r="G101" i="11"/>
  <c r="H100" i="11"/>
  <c r="I100" i="11" s="1"/>
  <c r="G100" i="11"/>
  <c r="I99" i="11"/>
  <c r="H99" i="11"/>
  <c r="G99" i="11"/>
  <c r="H98" i="11"/>
  <c r="I98" i="11" s="1"/>
  <c r="G98" i="11"/>
  <c r="H97" i="11"/>
  <c r="I97" i="11" s="1"/>
  <c r="G97" i="11"/>
  <c r="H96" i="11"/>
  <c r="I96" i="11" s="1"/>
  <c r="G96" i="11"/>
  <c r="H95" i="11"/>
  <c r="I95" i="11" s="1"/>
  <c r="G95" i="11"/>
  <c r="H94" i="11"/>
  <c r="I94" i="11" s="1"/>
  <c r="G94" i="11"/>
  <c r="H93" i="11"/>
  <c r="I93" i="11" s="1"/>
  <c r="G93" i="11"/>
  <c r="I92" i="11"/>
  <c r="H92" i="11"/>
  <c r="G92" i="11"/>
  <c r="I91" i="11"/>
  <c r="H91" i="11"/>
  <c r="G91" i="11"/>
  <c r="H90" i="11"/>
  <c r="I90" i="11" s="1"/>
  <c r="G90" i="11"/>
  <c r="H89" i="11"/>
  <c r="I89" i="11" s="1"/>
  <c r="G89" i="11"/>
  <c r="H88" i="11"/>
  <c r="I88" i="11" s="1"/>
  <c r="G88" i="11"/>
  <c r="H87" i="11"/>
  <c r="I87" i="11" s="1"/>
  <c r="G87" i="11"/>
  <c r="H86" i="11"/>
  <c r="I86" i="11" s="1"/>
  <c r="G86" i="11"/>
  <c r="H85" i="11"/>
  <c r="I85" i="11" s="1"/>
  <c r="G85" i="11"/>
  <c r="I84" i="11"/>
  <c r="H84" i="11"/>
  <c r="G84" i="11"/>
  <c r="H83" i="11"/>
  <c r="I83" i="11" s="1"/>
  <c r="G83" i="11"/>
  <c r="H82" i="11"/>
  <c r="I82" i="11" s="1"/>
  <c r="G82" i="11"/>
  <c r="H81" i="11"/>
  <c r="I81" i="11" s="1"/>
  <c r="G81" i="11"/>
  <c r="H80" i="11"/>
  <c r="I80" i="11" s="1"/>
  <c r="G80" i="11"/>
  <c r="H79" i="11"/>
  <c r="I79" i="11" s="1"/>
  <c r="G79" i="11"/>
  <c r="H78" i="11"/>
  <c r="I78" i="11" s="1"/>
  <c r="G78" i="11"/>
  <c r="H77" i="11"/>
  <c r="I77" i="11" s="1"/>
  <c r="G77" i="11"/>
  <c r="I76" i="11"/>
  <c r="H76" i="11"/>
  <c r="G76" i="11"/>
  <c r="I75" i="11"/>
  <c r="H75" i="11"/>
  <c r="G75" i="11"/>
  <c r="H74" i="11"/>
  <c r="I74" i="11" s="1"/>
  <c r="G74" i="11"/>
  <c r="H73" i="11"/>
  <c r="I73" i="11" s="1"/>
  <c r="G73" i="11"/>
  <c r="H72" i="11"/>
  <c r="I72" i="11" s="1"/>
  <c r="G72" i="11"/>
  <c r="H71" i="11"/>
  <c r="I71" i="11" s="1"/>
  <c r="G71" i="11"/>
  <c r="H70" i="11"/>
  <c r="I70" i="11" s="1"/>
  <c r="G70" i="11"/>
  <c r="H69" i="11"/>
  <c r="I69" i="11" s="1"/>
  <c r="G69" i="11"/>
  <c r="H68" i="11"/>
  <c r="I68" i="11" s="1"/>
  <c r="G68" i="11"/>
  <c r="I67" i="11"/>
  <c r="H67" i="11"/>
  <c r="G67" i="11"/>
  <c r="H66" i="11"/>
  <c r="I66" i="11" s="1"/>
  <c r="G66" i="11"/>
  <c r="H65" i="11"/>
  <c r="I65" i="11" s="1"/>
  <c r="G65" i="11"/>
  <c r="H64" i="11"/>
  <c r="I64" i="11" s="1"/>
  <c r="G64" i="11"/>
  <c r="H63" i="11"/>
  <c r="I63" i="11" s="1"/>
  <c r="G63" i="11"/>
  <c r="H62" i="11"/>
  <c r="I62" i="11" s="1"/>
  <c r="G62" i="11"/>
  <c r="H61" i="11"/>
  <c r="I61" i="11" s="1"/>
  <c r="G61" i="11"/>
  <c r="H60" i="11"/>
  <c r="I60" i="11" s="1"/>
  <c r="G60" i="11"/>
  <c r="I59" i="11"/>
  <c r="H59" i="11"/>
  <c r="G59" i="11"/>
  <c r="H58" i="11"/>
  <c r="I58" i="11" s="1"/>
  <c r="G58" i="11"/>
  <c r="H57" i="11"/>
  <c r="I57" i="11" s="1"/>
  <c r="G57" i="11"/>
  <c r="H56" i="11"/>
  <c r="I56" i="11" s="1"/>
  <c r="G56" i="11"/>
  <c r="I55" i="11"/>
  <c r="H55" i="11"/>
  <c r="G55" i="11"/>
  <c r="H54" i="11"/>
  <c r="I54" i="11" s="1"/>
  <c r="G54" i="11"/>
  <c r="H53" i="11"/>
  <c r="I53" i="11" s="1"/>
  <c r="G53" i="11"/>
  <c r="I52" i="11"/>
  <c r="H52" i="11"/>
  <c r="G52" i="11"/>
  <c r="H51" i="11"/>
  <c r="I51" i="11" s="1"/>
  <c r="G51" i="11"/>
  <c r="H50" i="11"/>
  <c r="I50" i="11" s="1"/>
  <c r="G50" i="11"/>
  <c r="H49" i="11"/>
  <c r="I49" i="11" s="1"/>
  <c r="G49" i="11"/>
  <c r="H48" i="11"/>
  <c r="I48" i="11" s="1"/>
  <c r="G48" i="11"/>
  <c r="H47" i="11"/>
  <c r="I47" i="11" s="1"/>
  <c r="G47" i="11"/>
  <c r="H46" i="11"/>
  <c r="I46" i="11" s="1"/>
  <c r="G46" i="11"/>
  <c r="H45" i="11"/>
  <c r="I45" i="11" s="1"/>
  <c r="G45" i="11"/>
  <c r="H44" i="11"/>
  <c r="I44" i="11" s="1"/>
  <c r="G44" i="11"/>
  <c r="H43" i="11"/>
  <c r="I43" i="11" s="1"/>
  <c r="G43" i="11"/>
  <c r="H42" i="11"/>
  <c r="I42" i="11" s="1"/>
  <c r="G42" i="11"/>
  <c r="H41" i="11"/>
  <c r="I41" i="11" s="1"/>
  <c r="G41" i="11"/>
  <c r="H40" i="11"/>
  <c r="I40" i="11" s="1"/>
  <c r="G40" i="11"/>
  <c r="H39" i="11"/>
  <c r="I39" i="11" s="1"/>
  <c r="G39" i="11"/>
  <c r="H38" i="11"/>
  <c r="I38" i="11" s="1"/>
  <c r="G38" i="11"/>
  <c r="F38" i="11"/>
  <c r="F37" i="11"/>
  <c r="F105" i="11" s="1"/>
  <c r="E37" i="11"/>
  <c r="D37" i="11"/>
  <c r="D105" i="11" s="1"/>
  <c r="C37" i="11"/>
  <c r="C105" i="11" s="1"/>
  <c r="H36" i="11"/>
  <c r="I36" i="11" s="1"/>
  <c r="G36" i="11"/>
  <c r="H35" i="11"/>
  <c r="I35" i="11" s="1"/>
  <c r="G35" i="11"/>
  <c r="H34" i="11"/>
  <c r="I34" i="11" s="1"/>
  <c r="G34" i="11"/>
  <c r="H33" i="11"/>
  <c r="I33" i="11" s="1"/>
  <c r="G33" i="11"/>
  <c r="H32" i="11"/>
  <c r="I32" i="11" s="1"/>
  <c r="G32" i="11"/>
  <c r="H31" i="11"/>
  <c r="I31" i="11" s="1"/>
  <c r="G31" i="11"/>
  <c r="I30" i="11"/>
  <c r="H30" i="11"/>
  <c r="G30" i="11"/>
  <c r="H29" i="11"/>
  <c r="I29" i="11" s="1"/>
  <c r="G29" i="11"/>
  <c r="H28" i="11"/>
  <c r="I28" i="11" s="1"/>
  <c r="G28" i="11"/>
  <c r="H27" i="11"/>
  <c r="I27" i="11" s="1"/>
  <c r="G27" i="11"/>
  <c r="H26" i="11"/>
  <c r="I26" i="11" s="1"/>
  <c r="G26" i="11"/>
  <c r="H25" i="11"/>
  <c r="I25" i="11" s="1"/>
  <c r="G25" i="11"/>
  <c r="H24" i="11"/>
  <c r="I24" i="11" s="1"/>
  <c r="G24" i="11"/>
  <c r="H23" i="11"/>
  <c r="I23" i="11" s="1"/>
  <c r="G23" i="11"/>
  <c r="I22" i="11"/>
  <c r="H22" i="11"/>
  <c r="G22" i="11"/>
  <c r="H21" i="11"/>
  <c r="I21" i="11" s="1"/>
  <c r="G21" i="11"/>
  <c r="H20" i="11"/>
  <c r="I20" i="11" s="1"/>
  <c r="G20" i="11"/>
  <c r="H19" i="11"/>
  <c r="I19" i="11" s="1"/>
  <c r="G19" i="11"/>
  <c r="H18" i="11"/>
  <c r="I18" i="11" s="1"/>
  <c r="G18" i="11"/>
  <c r="H17" i="11"/>
  <c r="I17" i="11" s="1"/>
  <c r="G17" i="11"/>
  <c r="H16" i="11"/>
  <c r="I16" i="11" s="1"/>
  <c r="G16" i="11"/>
  <c r="H15" i="11"/>
  <c r="I15" i="11" s="1"/>
  <c r="G15" i="11"/>
  <c r="I14" i="11"/>
  <c r="H14" i="11"/>
  <c r="G14" i="11"/>
  <c r="H13" i="11"/>
  <c r="I13" i="11" s="1"/>
  <c r="G13" i="11"/>
  <c r="H12" i="11"/>
  <c r="I12" i="11" s="1"/>
  <c r="G12" i="11"/>
  <c r="H11" i="11"/>
  <c r="I11" i="11" s="1"/>
  <c r="G11" i="11"/>
  <c r="H10" i="11"/>
  <c r="I10" i="11" s="1"/>
  <c r="G10" i="11"/>
  <c r="H9" i="11"/>
  <c r="I9" i="11" s="1"/>
  <c r="G9" i="11"/>
  <c r="H8" i="11"/>
  <c r="I8" i="11" s="1"/>
  <c r="G8" i="11"/>
  <c r="I7" i="11"/>
  <c r="H7" i="11"/>
  <c r="G7" i="11"/>
  <c r="F49" i="3"/>
  <c r="F67" i="3"/>
  <c r="F126" i="3"/>
  <c r="F107" i="3"/>
  <c r="F46" i="3"/>
  <c r="F115" i="3"/>
  <c r="F18" i="3"/>
  <c r="F116" i="3"/>
  <c r="F33" i="3"/>
  <c r="F55" i="3"/>
  <c r="F42" i="3"/>
  <c r="F40" i="3"/>
  <c r="F98" i="3"/>
  <c r="F9" i="3"/>
  <c r="F93" i="3"/>
  <c r="F113" i="3"/>
  <c r="F8" i="6"/>
  <c r="F37" i="2"/>
  <c r="E37" i="2"/>
  <c r="D37" i="2"/>
  <c r="C37" i="2"/>
  <c r="F38" i="2"/>
  <c r="H37" i="11" l="1"/>
  <c r="I37" i="11" s="1"/>
  <c r="G37" i="11"/>
  <c r="H130" i="14"/>
  <c r="I130" i="14" s="1"/>
  <c r="H125" i="14"/>
  <c r="I125" i="14" s="1"/>
  <c r="G104" i="14"/>
  <c r="G97" i="14"/>
  <c r="H67" i="14"/>
  <c r="I67" i="14" s="1"/>
  <c r="G48" i="14"/>
  <c r="H44" i="14"/>
  <c r="I44" i="14" s="1"/>
  <c r="G28" i="14"/>
  <c r="E141" i="14"/>
  <c r="E148" i="14" s="1"/>
  <c r="H39" i="14"/>
  <c r="I39" i="14" s="1"/>
  <c r="H116" i="14"/>
  <c r="I116" i="14" s="1"/>
  <c r="G116" i="14"/>
  <c r="G14" i="14"/>
  <c r="G44" i="14"/>
  <c r="G67" i="14"/>
  <c r="C141" i="14"/>
  <c r="G130" i="14"/>
  <c r="G7" i="14"/>
  <c r="H115" i="14"/>
  <c r="I115" i="14" s="1"/>
  <c r="G115" i="14"/>
  <c r="F112" i="14"/>
  <c r="G112" i="14" s="1"/>
  <c r="G125" i="14"/>
  <c r="D141" i="14"/>
  <c r="H28" i="14"/>
  <c r="I28" i="14" s="1"/>
  <c r="G33" i="14"/>
  <c r="G42" i="14"/>
  <c r="F39" i="14"/>
  <c r="G39" i="14" s="1"/>
  <c r="H48" i="14"/>
  <c r="I48" i="14" s="1"/>
  <c r="H49" i="14"/>
  <c r="I49" i="14" s="1"/>
  <c r="G49" i="14"/>
  <c r="G53" i="14"/>
  <c r="H104" i="14"/>
  <c r="I104" i="14" s="1"/>
  <c r="E105" i="11"/>
  <c r="F7" i="3"/>
  <c r="E7" i="3"/>
  <c r="D7" i="3"/>
  <c r="C7" i="3"/>
  <c r="F28" i="3"/>
  <c r="E28" i="3"/>
  <c r="D28" i="3"/>
  <c r="C28" i="3"/>
  <c r="F14" i="3"/>
  <c r="E14" i="3"/>
  <c r="D14" i="3"/>
  <c r="C14" i="3"/>
  <c r="F39" i="3"/>
  <c r="E39" i="3"/>
  <c r="D39" i="3"/>
  <c r="C39" i="3"/>
  <c r="F48" i="3"/>
  <c r="E48" i="3"/>
  <c r="D48" i="3"/>
  <c r="C48" i="3"/>
  <c r="F44" i="3"/>
  <c r="E44" i="3"/>
  <c r="D44" i="3"/>
  <c r="C44" i="3"/>
  <c r="F53" i="3"/>
  <c r="E53" i="3"/>
  <c r="D53" i="3"/>
  <c r="C53" i="3"/>
  <c r="F84" i="3"/>
  <c r="E84" i="3"/>
  <c r="D84" i="3"/>
  <c r="C84" i="3"/>
  <c r="E67" i="3"/>
  <c r="H67" i="3" s="1"/>
  <c r="I67" i="3" s="1"/>
  <c r="D67" i="3"/>
  <c r="C67" i="3"/>
  <c r="F104" i="3"/>
  <c r="E104" i="3"/>
  <c r="D104" i="3"/>
  <c r="C104" i="3"/>
  <c r="F97" i="3"/>
  <c r="E97" i="3"/>
  <c r="D97" i="3"/>
  <c r="C97" i="3"/>
  <c r="F112" i="3"/>
  <c r="E112" i="3"/>
  <c r="D112" i="3"/>
  <c r="C112" i="3"/>
  <c r="F125" i="3"/>
  <c r="E125" i="3"/>
  <c r="D125" i="3"/>
  <c r="C125" i="3"/>
  <c r="F130" i="3"/>
  <c r="E130" i="3"/>
  <c r="D130" i="3"/>
  <c r="C130" i="3"/>
  <c r="H42" i="3"/>
  <c r="I42" i="3" s="1"/>
  <c r="G42" i="3"/>
  <c r="H41" i="3"/>
  <c r="I41" i="3" s="1"/>
  <c r="G41" i="3"/>
  <c r="H43" i="3"/>
  <c r="I43" i="3" s="1"/>
  <c r="G43" i="3"/>
  <c r="H40" i="3"/>
  <c r="I40" i="3" s="1"/>
  <c r="G40" i="3"/>
  <c r="H49" i="3"/>
  <c r="I49" i="3" s="1"/>
  <c r="G49" i="3"/>
  <c r="H50" i="3"/>
  <c r="I50" i="3" s="1"/>
  <c r="G50" i="3"/>
  <c r="H51" i="3"/>
  <c r="I51" i="3" s="1"/>
  <c r="G51" i="3"/>
  <c r="H52" i="3"/>
  <c r="I52" i="3" s="1"/>
  <c r="G52" i="3"/>
  <c r="H100" i="3"/>
  <c r="I100" i="3" s="1"/>
  <c r="G100" i="3"/>
  <c r="H103" i="3"/>
  <c r="I103" i="3" s="1"/>
  <c r="G103" i="3"/>
  <c r="H102" i="3"/>
  <c r="I102" i="3" s="1"/>
  <c r="G102" i="3"/>
  <c r="H101" i="3"/>
  <c r="I101" i="3" s="1"/>
  <c r="G101" i="3"/>
  <c r="H99" i="3"/>
  <c r="I99" i="3" s="1"/>
  <c r="G99" i="3"/>
  <c r="H98" i="3"/>
  <c r="I98" i="3" s="1"/>
  <c r="G98" i="3"/>
  <c r="H45" i="3"/>
  <c r="I45" i="3" s="1"/>
  <c r="G45" i="3"/>
  <c r="H47" i="3"/>
  <c r="I47" i="3" s="1"/>
  <c r="G47" i="3"/>
  <c r="H46" i="3"/>
  <c r="I46" i="3" s="1"/>
  <c r="G46" i="3"/>
  <c r="H115" i="3"/>
  <c r="I115" i="3" s="1"/>
  <c r="G115" i="3"/>
  <c r="H113" i="3"/>
  <c r="I113" i="3" s="1"/>
  <c r="G113" i="3"/>
  <c r="H124" i="3"/>
  <c r="I124" i="3" s="1"/>
  <c r="G124" i="3"/>
  <c r="H114" i="3"/>
  <c r="I114" i="3" s="1"/>
  <c r="G114" i="3"/>
  <c r="H123" i="3"/>
  <c r="I123" i="3" s="1"/>
  <c r="G123" i="3"/>
  <c r="H118" i="3"/>
  <c r="I118" i="3" s="1"/>
  <c r="G118" i="3"/>
  <c r="H122" i="3"/>
  <c r="I122" i="3" s="1"/>
  <c r="G122" i="3"/>
  <c r="H119" i="3"/>
  <c r="I119" i="3" s="1"/>
  <c r="G119" i="3"/>
  <c r="H117" i="3"/>
  <c r="I117" i="3" s="1"/>
  <c r="G117" i="3"/>
  <c r="H121" i="3"/>
  <c r="I121" i="3" s="1"/>
  <c r="G121" i="3"/>
  <c r="H120" i="3"/>
  <c r="I120" i="3" s="1"/>
  <c r="G120" i="3"/>
  <c r="H116" i="3"/>
  <c r="I116" i="3" s="1"/>
  <c r="G116" i="3"/>
  <c r="H92" i="3"/>
  <c r="I92" i="3" s="1"/>
  <c r="G92" i="3"/>
  <c r="H85" i="3"/>
  <c r="I85" i="3" s="1"/>
  <c r="G85" i="3"/>
  <c r="H89" i="3"/>
  <c r="I89" i="3" s="1"/>
  <c r="G89" i="3"/>
  <c r="H87" i="3"/>
  <c r="I87" i="3" s="1"/>
  <c r="G87" i="3"/>
  <c r="H94" i="3"/>
  <c r="I94" i="3" s="1"/>
  <c r="G94" i="3"/>
  <c r="H96" i="3"/>
  <c r="I96" i="3" s="1"/>
  <c r="G96" i="3"/>
  <c r="H88" i="3"/>
  <c r="I88" i="3" s="1"/>
  <c r="G88" i="3"/>
  <c r="H91" i="3"/>
  <c r="I91" i="3" s="1"/>
  <c r="G91" i="3"/>
  <c r="H95" i="3"/>
  <c r="I95" i="3" s="1"/>
  <c r="G95" i="3"/>
  <c r="H86" i="3"/>
  <c r="I86" i="3" s="1"/>
  <c r="G86" i="3"/>
  <c r="H90" i="3"/>
  <c r="I90" i="3" s="1"/>
  <c r="G90" i="3"/>
  <c r="H93" i="3"/>
  <c r="I93" i="3" s="1"/>
  <c r="G93" i="3"/>
  <c r="H61" i="3"/>
  <c r="I61" i="3" s="1"/>
  <c r="G61" i="3"/>
  <c r="H64" i="3"/>
  <c r="I64" i="3" s="1"/>
  <c r="G64" i="3"/>
  <c r="H62" i="3"/>
  <c r="I62" i="3" s="1"/>
  <c r="G62" i="3"/>
  <c r="H66" i="3"/>
  <c r="I66" i="3" s="1"/>
  <c r="G66" i="3"/>
  <c r="H54" i="3"/>
  <c r="I54" i="3" s="1"/>
  <c r="G54" i="3"/>
  <c r="H63" i="3"/>
  <c r="I63" i="3" s="1"/>
  <c r="G63" i="3"/>
  <c r="H56" i="3"/>
  <c r="I56" i="3" s="1"/>
  <c r="G56" i="3"/>
  <c r="H60" i="3"/>
  <c r="I60" i="3" s="1"/>
  <c r="G60" i="3"/>
  <c r="H59" i="3"/>
  <c r="I59" i="3" s="1"/>
  <c r="G59" i="3"/>
  <c r="H58" i="3"/>
  <c r="I58" i="3" s="1"/>
  <c r="G58" i="3"/>
  <c r="H57" i="3"/>
  <c r="I57" i="3" s="1"/>
  <c r="G57" i="3"/>
  <c r="H65" i="3"/>
  <c r="I65" i="3" s="1"/>
  <c r="G65" i="3"/>
  <c r="H55" i="3"/>
  <c r="I55" i="3" s="1"/>
  <c r="G55" i="3"/>
  <c r="H79" i="3"/>
  <c r="I79" i="3" s="1"/>
  <c r="G79" i="3"/>
  <c r="H78" i="3"/>
  <c r="I78" i="3" s="1"/>
  <c r="G78" i="3"/>
  <c r="H73" i="3"/>
  <c r="I73" i="3" s="1"/>
  <c r="G73" i="3"/>
  <c r="H82" i="3"/>
  <c r="I82" i="3" s="1"/>
  <c r="G82" i="3"/>
  <c r="H75" i="3"/>
  <c r="I75" i="3" s="1"/>
  <c r="G75" i="3"/>
  <c r="H69" i="3"/>
  <c r="I69" i="3" s="1"/>
  <c r="G69" i="3"/>
  <c r="H83" i="3"/>
  <c r="I83" i="3" s="1"/>
  <c r="G83" i="3"/>
  <c r="H77" i="3"/>
  <c r="I77" i="3" s="1"/>
  <c r="G77" i="3"/>
  <c r="H72" i="3"/>
  <c r="I72" i="3" s="1"/>
  <c r="G72" i="3"/>
  <c r="H80" i="3"/>
  <c r="I80" i="3" s="1"/>
  <c r="G80" i="3"/>
  <c r="H76" i="3"/>
  <c r="I76" i="3" s="1"/>
  <c r="G76" i="3"/>
  <c r="H71" i="3"/>
  <c r="I71" i="3" s="1"/>
  <c r="G71" i="3"/>
  <c r="H81" i="3"/>
  <c r="I81" i="3" s="1"/>
  <c r="G81" i="3"/>
  <c r="H70" i="3"/>
  <c r="I70" i="3" s="1"/>
  <c r="G70" i="3"/>
  <c r="H68" i="3"/>
  <c r="I68" i="3" s="1"/>
  <c r="G68" i="3"/>
  <c r="H74" i="3"/>
  <c r="I74" i="3" s="1"/>
  <c r="G74" i="3"/>
  <c r="H105" i="3"/>
  <c r="I105" i="3" s="1"/>
  <c r="G105" i="3"/>
  <c r="H109" i="3"/>
  <c r="I109" i="3" s="1"/>
  <c r="G109" i="3"/>
  <c r="H108" i="3"/>
  <c r="I108" i="3" s="1"/>
  <c r="G108" i="3"/>
  <c r="H106" i="3"/>
  <c r="I106" i="3" s="1"/>
  <c r="G106" i="3"/>
  <c r="H111" i="3"/>
  <c r="I111" i="3" s="1"/>
  <c r="G111" i="3"/>
  <c r="H110" i="3"/>
  <c r="I110" i="3" s="1"/>
  <c r="G110" i="3"/>
  <c r="H107" i="3"/>
  <c r="I107" i="3" s="1"/>
  <c r="G107" i="3"/>
  <c r="H34" i="3"/>
  <c r="I34" i="3" s="1"/>
  <c r="G34" i="3"/>
  <c r="H29" i="3"/>
  <c r="I29" i="3" s="1"/>
  <c r="G29" i="3"/>
  <c r="H31" i="3"/>
  <c r="I31" i="3" s="1"/>
  <c r="G31" i="3"/>
  <c r="H38" i="3"/>
  <c r="I38" i="3" s="1"/>
  <c r="G38" i="3"/>
  <c r="H30" i="3"/>
  <c r="I30" i="3" s="1"/>
  <c r="G30" i="3"/>
  <c r="H35" i="3"/>
  <c r="I35" i="3" s="1"/>
  <c r="G35" i="3"/>
  <c r="H32" i="3"/>
  <c r="I32" i="3" s="1"/>
  <c r="G32" i="3"/>
  <c r="H36" i="3"/>
  <c r="I36" i="3" s="1"/>
  <c r="G36" i="3"/>
  <c r="H37" i="3"/>
  <c r="I37" i="3" s="1"/>
  <c r="G37" i="3"/>
  <c r="H33" i="3"/>
  <c r="I33" i="3" s="1"/>
  <c r="G33" i="3"/>
  <c r="H140" i="3"/>
  <c r="I140" i="3" s="1"/>
  <c r="G140" i="3"/>
  <c r="H139" i="3"/>
  <c r="I139" i="3" s="1"/>
  <c r="G139" i="3"/>
  <c r="H138" i="3"/>
  <c r="I138" i="3" s="1"/>
  <c r="G138" i="3"/>
  <c r="H137" i="3"/>
  <c r="I137" i="3" s="1"/>
  <c r="G137" i="3"/>
  <c r="H136" i="3"/>
  <c r="I136" i="3" s="1"/>
  <c r="G136" i="3"/>
  <c r="H135" i="3"/>
  <c r="I135" i="3" s="1"/>
  <c r="G135" i="3"/>
  <c r="H134" i="3"/>
  <c r="I134" i="3" s="1"/>
  <c r="G134" i="3"/>
  <c r="H133" i="3"/>
  <c r="I133" i="3" s="1"/>
  <c r="G133" i="3"/>
  <c r="H132" i="3"/>
  <c r="I132" i="3" s="1"/>
  <c r="G132" i="3"/>
  <c r="H131" i="3"/>
  <c r="I131" i="3" s="1"/>
  <c r="G131" i="3"/>
  <c r="H10" i="3"/>
  <c r="I10" i="3" s="1"/>
  <c r="G10" i="3"/>
  <c r="H13" i="3"/>
  <c r="I13" i="3" s="1"/>
  <c r="G13" i="3"/>
  <c r="H12" i="3"/>
  <c r="I12" i="3" s="1"/>
  <c r="G12" i="3"/>
  <c r="H11" i="3"/>
  <c r="I11" i="3" s="1"/>
  <c r="G11" i="3"/>
  <c r="H8" i="3"/>
  <c r="I8" i="3" s="1"/>
  <c r="G8" i="3"/>
  <c r="H9" i="3"/>
  <c r="I9" i="3" s="1"/>
  <c r="G9" i="3"/>
  <c r="H127" i="3"/>
  <c r="I127" i="3" s="1"/>
  <c r="G127" i="3"/>
  <c r="H129" i="3"/>
  <c r="I129" i="3" s="1"/>
  <c r="G129" i="3"/>
  <c r="H128" i="3"/>
  <c r="I128" i="3" s="1"/>
  <c r="G128" i="3"/>
  <c r="H126" i="3"/>
  <c r="I126" i="3" s="1"/>
  <c r="G126" i="3"/>
  <c r="H17" i="3"/>
  <c r="I17" i="3" s="1"/>
  <c r="G17" i="3"/>
  <c r="H24" i="3"/>
  <c r="I24" i="3" s="1"/>
  <c r="G24" i="3"/>
  <c r="H26" i="3"/>
  <c r="I26" i="3" s="1"/>
  <c r="G26" i="3"/>
  <c r="H27" i="3"/>
  <c r="I27" i="3" s="1"/>
  <c r="G27" i="3"/>
  <c r="H19" i="3"/>
  <c r="I19" i="3" s="1"/>
  <c r="G19" i="3"/>
  <c r="H20" i="3"/>
  <c r="I20" i="3" s="1"/>
  <c r="G20" i="3"/>
  <c r="H25" i="3"/>
  <c r="I25" i="3" s="1"/>
  <c r="G25" i="3"/>
  <c r="H22" i="3"/>
  <c r="I22" i="3" s="1"/>
  <c r="G22" i="3"/>
  <c r="H15" i="3"/>
  <c r="I15" i="3" s="1"/>
  <c r="G15" i="3"/>
  <c r="H21" i="3"/>
  <c r="I21" i="3" s="1"/>
  <c r="G21" i="3"/>
  <c r="H16" i="3"/>
  <c r="I16" i="3" s="1"/>
  <c r="G16" i="3"/>
  <c r="H18" i="3"/>
  <c r="I18" i="3" s="1"/>
  <c r="G18" i="3"/>
  <c r="H23" i="3"/>
  <c r="I23" i="3" s="1"/>
  <c r="G23" i="3"/>
  <c r="E105" i="2"/>
  <c r="F105" i="2"/>
  <c r="D105" i="2"/>
  <c r="C105" i="2"/>
  <c r="H91" i="2"/>
  <c r="I91" i="2" s="1"/>
  <c r="G91" i="2"/>
  <c r="H90" i="2"/>
  <c r="I90" i="2" s="1"/>
  <c r="G90" i="2"/>
  <c r="H89" i="2"/>
  <c r="I89" i="2" s="1"/>
  <c r="G89" i="2"/>
  <c r="H11" i="2"/>
  <c r="I11" i="2" s="1"/>
  <c r="G11" i="2"/>
  <c r="H10" i="2"/>
  <c r="I10" i="2" s="1"/>
  <c r="G10" i="2"/>
  <c r="H9" i="2"/>
  <c r="I9" i="2" s="1"/>
  <c r="G9" i="2"/>
  <c r="H8" i="2"/>
  <c r="I8" i="2" s="1"/>
  <c r="G8" i="2"/>
  <c r="H7" i="2"/>
  <c r="I7" i="2" s="1"/>
  <c r="G7" i="2"/>
  <c r="H15" i="2"/>
  <c r="I15" i="2" s="1"/>
  <c r="G15" i="2"/>
  <c r="H14" i="2"/>
  <c r="I14" i="2" s="1"/>
  <c r="G14" i="2"/>
  <c r="H13" i="2"/>
  <c r="I13" i="2" s="1"/>
  <c r="G13" i="2"/>
  <c r="H12" i="2"/>
  <c r="I12" i="2" s="1"/>
  <c r="G12" i="2"/>
  <c r="H74" i="2"/>
  <c r="I74" i="2" s="1"/>
  <c r="G74" i="2"/>
  <c r="H73" i="2"/>
  <c r="I73" i="2" s="1"/>
  <c r="G73" i="2"/>
  <c r="H72" i="2"/>
  <c r="I72" i="2" s="1"/>
  <c r="G72" i="2"/>
  <c r="H71" i="2"/>
  <c r="I71" i="2" s="1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60" i="2"/>
  <c r="I60" i="2" s="1"/>
  <c r="G60" i="2"/>
  <c r="H59" i="2"/>
  <c r="I59" i="2" s="1"/>
  <c r="G59" i="2"/>
  <c r="H58" i="2"/>
  <c r="I58" i="2" s="1"/>
  <c r="G58" i="2"/>
  <c r="H57" i="2"/>
  <c r="I57" i="2" s="1"/>
  <c r="G57" i="2"/>
  <c r="H56" i="2"/>
  <c r="I56" i="2" s="1"/>
  <c r="G56" i="2"/>
  <c r="H55" i="2"/>
  <c r="I55" i="2" s="1"/>
  <c r="G55" i="2"/>
  <c r="H51" i="2"/>
  <c r="I51" i="2" s="1"/>
  <c r="G51" i="2"/>
  <c r="H50" i="2"/>
  <c r="I50" i="2" s="1"/>
  <c r="G50" i="2"/>
  <c r="H49" i="2"/>
  <c r="I49" i="2" s="1"/>
  <c r="G49" i="2"/>
  <c r="H36" i="2"/>
  <c r="I36" i="2" s="1"/>
  <c r="G36" i="2"/>
  <c r="H35" i="2"/>
  <c r="I35" i="2" s="1"/>
  <c r="G35" i="2"/>
  <c r="H34" i="2"/>
  <c r="I34" i="2" s="1"/>
  <c r="G34" i="2"/>
  <c r="H33" i="2"/>
  <c r="I33" i="2" s="1"/>
  <c r="G33" i="2"/>
  <c r="H32" i="2"/>
  <c r="I32" i="2" s="1"/>
  <c r="G32" i="2"/>
  <c r="H31" i="2"/>
  <c r="I31" i="2" s="1"/>
  <c r="G31" i="2"/>
  <c r="H30" i="2"/>
  <c r="I30" i="2" s="1"/>
  <c r="G30" i="2"/>
  <c r="H29" i="2"/>
  <c r="I29" i="2" s="1"/>
  <c r="G29" i="2"/>
  <c r="H28" i="2"/>
  <c r="I28" i="2" s="1"/>
  <c r="G28" i="2"/>
  <c r="H27" i="2"/>
  <c r="I27" i="2" s="1"/>
  <c r="G27" i="2"/>
  <c r="H26" i="2"/>
  <c r="I26" i="2" s="1"/>
  <c r="G26" i="2"/>
  <c r="H25" i="2"/>
  <c r="I25" i="2" s="1"/>
  <c r="G25" i="2"/>
  <c r="H24" i="2"/>
  <c r="I24" i="2" s="1"/>
  <c r="G24" i="2"/>
  <c r="H104" i="2"/>
  <c r="I104" i="2" s="1"/>
  <c r="G104" i="2"/>
  <c r="H103" i="2"/>
  <c r="I103" i="2" s="1"/>
  <c r="G103" i="2"/>
  <c r="H98" i="2"/>
  <c r="I98" i="2" s="1"/>
  <c r="G98" i="2"/>
  <c r="H97" i="2"/>
  <c r="I97" i="2" s="1"/>
  <c r="G97" i="2"/>
  <c r="H96" i="2"/>
  <c r="I96" i="2" s="1"/>
  <c r="G96" i="2"/>
  <c r="H95" i="2"/>
  <c r="I95" i="2" s="1"/>
  <c r="G95" i="2"/>
  <c r="H94" i="2"/>
  <c r="I94" i="2" s="1"/>
  <c r="G94" i="2"/>
  <c r="H93" i="2"/>
  <c r="I93" i="2" s="1"/>
  <c r="G93" i="2"/>
  <c r="H92" i="2"/>
  <c r="I92" i="2" s="1"/>
  <c r="G92" i="2"/>
  <c r="H23" i="2"/>
  <c r="I23" i="2" s="1"/>
  <c r="G23" i="2"/>
  <c r="H22" i="2"/>
  <c r="I22" i="2" s="1"/>
  <c r="G22" i="2"/>
  <c r="H21" i="2"/>
  <c r="I21" i="2" s="1"/>
  <c r="G21" i="2"/>
  <c r="H20" i="2"/>
  <c r="I20" i="2" s="1"/>
  <c r="G20" i="2"/>
  <c r="H19" i="2"/>
  <c r="I19" i="2" s="1"/>
  <c r="G19" i="2"/>
  <c r="H18" i="2"/>
  <c r="I18" i="2" s="1"/>
  <c r="G18" i="2"/>
  <c r="H17" i="2"/>
  <c r="I17" i="2" s="1"/>
  <c r="G17" i="2"/>
  <c r="H16" i="2"/>
  <c r="I16" i="2" s="1"/>
  <c r="G16" i="2"/>
  <c r="H88" i="2"/>
  <c r="I88" i="2" s="1"/>
  <c r="G88" i="2"/>
  <c r="H87" i="2"/>
  <c r="I87" i="2" s="1"/>
  <c r="G87" i="2"/>
  <c r="H86" i="2"/>
  <c r="I86" i="2" s="1"/>
  <c r="G86" i="2"/>
  <c r="H85" i="2"/>
  <c r="I85" i="2" s="1"/>
  <c r="G85" i="2"/>
  <c r="H84" i="2"/>
  <c r="I84" i="2" s="1"/>
  <c r="G84" i="2"/>
  <c r="H83" i="2"/>
  <c r="I83" i="2" s="1"/>
  <c r="G83" i="2"/>
  <c r="H82" i="2"/>
  <c r="I82" i="2" s="1"/>
  <c r="G82" i="2"/>
  <c r="H81" i="2"/>
  <c r="I81" i="2" s="1"/>
  <c r="G81" i="2"/>
  <c r="H80" i="2"/>
  <c r="I80" i="2" s="1"/>
  <c r="G80" i="2"/>
  <c r="H79" i="2"/>
  <c r="I79" i="2" s="1"/>
  <c r="G79" i="2"/>
  <c r="H78" i="2"/>
  <c r="I78" i="2" s="1"/>
  <c r="G78" i="2"/>
  <c r="H77" i="2"/>
  <c r="I77" i="2" s="1"/>
  <c r="G77" i="2"/>
  <c r="H76" i="2"/>
  <c r="I76" i="2" s="1"/>
  <c r="G76" i="2"/>
  <c r="H75" i="2"/>
  <c r="I75" i="2" s="1"/>
  <c r="G75" i="2"/>
  <c r="H54" i="2"/>
  <c r="I54" i="2" s="1"/>
  <c r="G54" i="2"/>
  <c r="H53" i="2"/>
  <c r="I53" i="2" s="1"/>
  <c r="G53" i="2"/>
  <c r="H52" i="2"/>
  <c r="I52" i="2" s="1"/>
  <c r="G52" i="2"/>
  <c r="H102" i="2"/>
  <c r="I102" i="2" s="1"/>
  <c r="G102" i="2"/>
  <c r="H101" i="2"/>
  <c r="I101" i="2" s="1"/>
  <c r="G101" i="2"/>
  <c r="H100" i="2"/>
  <c r="I100" i="2" s="1"/>
  <c r="G100" i="2"/>
  <c r="H99" i="2"/>
  <c r="I99" i="2" s="1"/>
  <c r="G99" i="2"/>
  <c r="H48" i="2"/>
  <c r="I48" i="2" s="1"/>
  <c r="G48" i="2"/>
  <c r="H47" i="2"/>
  <c r="I47" i="2" s="1"/>
  <c r="G47" i="2"/>
  <c r="H46" i="2"/>
  <c r="I46" i="2" s="1"/>
  <c r="G46" i="2"/>
  <c r="H45" i="2"/>
  <c r="I45" i="2" s="1"/>
  <c r="G45" i="2"/>
  <c r="H44" i="2"/>
  <c r="I44" i="2" s="1"/>
  <c r="G44" i="2"/>
  <c r="H43" i="2"/>
  <c r="I43" i="2" s="1"/>
  <c r="G43" i="2"/>
  <c r="H42" i="2"/>
  <c r="I42" i="2" s="1"/>
  <c r="G42" i="2"/>
  <c r="H41" i="2"/>
  <c r="I41" i="2" s="1"/>
  <c r="G41" i="2"/>
  <c r="H40" i="2"/>
  <c r="I40" i="2" s="1"/>
  <c r="G40" i="2"/>
  <c r="H39" i="2"/>
  <c r="I39" i="2" s="1"/>
  <c r="G39" i="2"/>
  <c r="H38" i="2"/>
  <c r="I38" i="2" s="1"/>
  <c r="G38" i="2"/>
  <c r="H37" i="2"/>
  <c r="I37" i="2" s="1"/>
  <c r="G37" i="2"/>
  <c r="H112" i="14" l="1"/>
  <c r="I112" i="14" s="1"/>
  <c r="F141" i="14"/>
  <c r="F141" i="3"/>
  <c r="D141" i="3"/>
  <c r="G130" i="3"/>
  <c r="E148" i="3"/>
  <c r="H125" i="3"/>
  <c r="I125" i="3" s="1"/>
  <c r="H104" i="3"/>
  <c r="I104" i="3" s="1"/>
  <c r="H84" i="3"/>
  <c r="I84" i="3" s="1"/>
  <c r="G53" i="3"/>
  <c r="G44" i="3"/>
  <c r="H48" i="3"/>
  <c r="I48" i="3" s="1"/>
  <c r="H39" i="3"/>
  <c r="I39" i="3" s="1"/>
  <c r="G14" i="3"/>
  <c r="H28" i="3"/>
  <c r="I28" i="3" s="1"/>
  <c r="H7" i="3"/>
  <c r="I7" i="3" s="1"/>
  <c r="H130" i="3"/>
  <c r="I130" i="3" s="1"/>
  <c r="G67" i="3"/>
  <c r="G125" i="3"/>
  <c r="H112" i="3"/>
  <c r="I112" i="3" s="1"/>
  <c r="H97" i="3"/>
  <c r="I97" i="3" s="1"/>
  <c r="G104" i="3"/>
  <c r="H14" i="3"/>
  <c r="I14" i="3" s="1"/>
  <c r="G7" i="3"/>
  <c r="H53" i="3"/>
  <c r="I53" i="3" s="1"/>
  <c r="H44" i="3"/>
  <c r="I44" i="3" s="1"/>
  <c r="E109" i="11"/>
  <c r="H105" i="11"/>
  <c r="I105" i="11" s="1"/>
  <c r="G105" i="11"/>
  <c r="G39" i="3"/>
  <c r="G97" i="3"/>
  <c r="G28" i="3"/>
  <c r="G48" i="3"/>
  <c r="G84" i="3"/>
  <c r="G112" i="3"/>
  <c r="H105" i="2"/>
  <c r="I105" i="2" s="1"/>
  <c r="E109" i="2"/>
  <c r="G105" i="2"/>
  <c r="G141" i="14" l="1"/>
  <c r="H141" i="14"/>
  <c r="I141" i="14" s="1"/>
  <c r="L142" i="3"/>
  <c r="K142" i="3"/>
  <c r="M142" i="3" l="1"/>
  <c r="F7" i="6"/>
  <c r="F9" i="6" s="1"/>
  <c r="E9" i="6"/>
  <c r="D9" i="6"/>
  <c r="C9" i="6"/>
  <c r="G141" i="3" l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</calcChain>
</file>

<file path=xl/sharedStrings.xml><?xml version="1.0" encoding="utf-8"?>
<sst xmlns="http://schemas.openxmlformats.org/spreadsheetml/2006/main" count="629" uniqueCount="153">
  <si>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</si>
  <si>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</si>
  <si>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</si>
  <si>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</si>
  <si>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</si>
  <si>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</si>
  <si>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</si>
  <si>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</si>
  <si>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</si>
  <si>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</si>
  <si>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</si>
  <si>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</si>
  <si>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</si>
  <si>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</si>
  <si>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</si>
  <si>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</si>
  <si>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</si>
  <si>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</si>
  <si>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</si>
  <si>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</si>
  <si>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</si>
  <si>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</si>
  <si>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</si>
  <si>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</si>
  <si>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</si>
  <si>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</si>
  <si>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</si>
  <si>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</si>
  <si>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</si>
  <si>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</si>
  <si>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</si>
  <si>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</si>
  <si>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</si>
  <si>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</si>
  <si>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</si>
  <si>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</si>
  <si>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</si>
  <si>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</si>
  <si>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</si>
  <si>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</si>
  <si>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</si>
  <si>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</si>
  <si>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</si>
  <si>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</si>
  <si>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</si>
  <si>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</si>
  <si>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</si>
  <si>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</si>
  <si>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</si>
  <si>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</si>
  <si>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</si>
  <si>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</si>
  <si>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</si>
  <si>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</si>
  <si>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</si>
  <si>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</si>
  <si>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</si>
  <si>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</si>
  <si>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</si>
  <si>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</si>
  <si>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</si>
  <si>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</si>
  <si>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</si>
  <si>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</si>
  <si>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</si>
  <si>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</si>
  <si>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</si>
  <si>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</si>
  <si>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</si>
  <si>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</si>
  <si>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</si>
  <si>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</si>
  <si>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</si>
  <si>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</si>
  <si>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</si>
  <si>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</si>
  <si>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</si>
  <si>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</si>
  <si>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</si>
  <si>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</si>
  <si>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</si>
  <si>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</si>
  <si>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</si>
  <si>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</si>
  <si>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</si>
  <si>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</si>
  <si>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</si>
  <si>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</si>
  <si>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</si>
  <si>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</si>
  <si>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</si>
  <si>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</si>
  <si>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</si>
  <si>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</si>
  <si>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</si>
  <si>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</si>
  <si>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</si>
  <si>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</si>
  <si>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ศูนย์วิจัยเทอร์โมอิเล็กทริก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</si>
  <si>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</si>
  <si>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</si>
  <si>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</si>
  <si>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</si>
  <si>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</si>
  <si>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</si>
  <si>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</si>
  <si>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</si>
  <si>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</si>
  <si>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</si>
  <si>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</si>
  <si>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</si>
  <si>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</si>
  <si>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</si>
  <si>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</si>
  <si>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</si>
  <si>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สาขาวิชาบริหารธุรกิจ (แขนงวิชาการบริการทรัพยากรมนุษย์และการจัดการทั่วไป)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</si>
  <si>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</si>
  <si>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</si>
  <si>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</si>
  <si>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</si>
  <si>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</si>
  <si>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</si>
  <si>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</si>
  <si>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</si>
  <si>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</si>
  <si>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</si>
  <si>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</si>
  <si>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</si>
  <si>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</si>
  <si>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</si>
  <si>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</si>
  <si>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</si>
  <si>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</si>
  <si>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</si>
  <si>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</si>
  <si>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</si>
  <si>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</si>
  <si>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</si>
  <si>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</si>
  <si>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</si>
  <si>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</si>
  <si>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</si>
  <si>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สาขาวิชาบริหารธุรกิจ แขนงการตลาด การจัดการโลจิสติกส์ และการค้าปลีก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</si>
  <si>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</si>
  <si>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</si>
  <si>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</si>
  <si>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</si>
  <si>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</si>
  <si>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</si>
  <si>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ข้อมูล ณ ไตรมาส 2 วันที่ 15 มีนาคม 2559</t>
  </si>
  <si>
    <t>ผลเบิกจ่ายงบประมาณเงินรายได้ รวมค่าจ้าง เงินรายได้ประจำเดือน มีนาคม ยอด ค่าจ้าง 2,658,552.28 บาท เงินประกันสังคม 136,126.76 บาท ค่าครองชีพ (กองกลาง) 344,893.64 บาท</t>
  </si>
  <si>
    <t>ค่าครองชีพภูพานเพลชคนละครึ่งกับมหาวิทยาลัยฯ 13,500 บาท</t>
  </si>
  <si>
    <r>
      <t xml:space="preserve">ผลเบิกจ่ายงบประมาณ บ.กศ. (ภูพานเพลซ) รวมค่าจ้าง บ.กศ. (ภูพานเพลซ) ประจำเดือน มีนาคม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</si>
</sst>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7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3" fillId="0" borderId="0" xfId="0" applyFont="1" applyFill="1"/>
    <xf numFmtId="0" fontId="19" fillId="0" borderId="0" xfId="0" applyFont="1"/>
    <xf numFmtId="0" fontId="24" fillId="0" borderId="0" xfId="0" applyFont="1" applyFill="1"/>
    <xf numFmtId="0" fontId="19" fillId="0" borderId="0" xfId="0" applyFont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43" fontId="19" fillId="0" borderId="18" xfId="1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43" fontId="19" fillId="0" borderId="18" xfId="1" applyFont="1" applyBorder="1" applyAlignment="1">
      <alignment wrapText="1"/>
    </xf>
    <xf numFmtId="43" fontId="19" fillId="0" borderId="17" xfId="1" applyFont="1" applyFill="1" applyBorder="1" applyAlignment="1">
      <alignment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9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E109" sqref="E109"/>
    </sheetView>
  </sheetViews>
  <sheetFormatPr defaultRowHeight="18.75" x14ac:dyDescent="0.3"/>
  <cols>
    <col min="1" max="1" width="6.125" style="54" customWidth="1"/>
    <col min="2" max="2" width="39.375" style="87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87" customWidth="1"/>
    <col min="11" max="11" width="9" style="87"/>
    <col min="12" max="12" width="13.75" style="87" bestFit="1" customWidth="1"/>
    <col min="13" max="16384" width="9" style="87"/>
  </cols>
  <sheetData>
    <row r="1" spans="1:10" ht="17.100000000000001" customHeight="1" x14ac:dyDescent="0.3">
      <c r="A1" s="110" t="s">
        <v>145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7.100000000000001" customHeight="1" x14ac:dyDescent="0.3">
      <c r="A2" s="110" t="s">
        <v>149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7.100000000000001" customHeight="1" x14ac:dyDescent="0.3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7.100000000000001" customHeight="1" x14ac:dyDescent="0.3">
      <c r="A4" s="112" t="s">
        <v>2</v>
      </c>
      <c r="B4" s="112" t="s">
        <v>3</v>
      </c>
      <c r="C4" s="115" t="s">
        <v>33</v>
      </c>
      <c r="D4" s="88" t="s">
        <v>4</v>
      </c>
      <c r="E4" s="88" t="s">
        <v>7</v>
      </c>
      <c r="F4" s="91" t="s">
        <v>9</v>
      </c>
      <c r="G4" s="91" t="s">
        <v>11</v>
      </c>
      <c r="H4" s="118" t="s">
        <v>31</v>
      </c>
      <c r="I4" s="91" t="s">
        <v>11</v>
      </c>
      <c r="J4" s="112" t="s">
        <v>14</v>
      </c>
    </row>
    <row r="5" spans="1:10" ht="17.100000000000001" customHeight="1" x14ac:dyDescent="0.3">
      <c r="A5" s="113"/>
      <c r="B5" s="113"/>
      <c r="C5" s="116"/>
      <c r="D5" s="89" t="s">
        <v>5</v>
      </c>
      <c r="E5" s="89" t="s">
        <v>8</v>
      </c>
      <c r="F5" s="92" t="s">
        <v>10</v>
      </c>
      <c r="G5" s="92" t="s">
        <v>12</v>
      </c>
      <c r="H5" s="119"/>
      <c r="I5" s="92" t="s">
        <v>32</v>
      </c>
      <c r="J5" s="113"/>
    </row>
    <row r="6" spans="1:10" ht="17.100000000000001" customHeight="1" x14ac:dyDescent="0.3">
      <c r="A6" s="114"/>
      <c r="B6" s="114"/>
      <c r="C6" s="117"/>
      <c r="D6" s="90" t="s">
        <v>6</v>
      </c>
      <c r="E6" s="90"/>
      <c r="F6" s="93"/>
      <c r="G6" s="93"/>
      <c r="H6" s="120"/>
      <c r="I6" s="93"/>
      <c r="J6" s="114"/>
    </row>
    <row r="7" spans="1:10" s="83" customFormat="1" ht="17.100000000000001" customHeight="1" x14ac:dyDescent="0.3">
      <c r="A7" s="39">
        <v>1</v>
      </c>
      <c r="B7" s="40" t="s">
        <v>27</v>
      </c>
      <c r="C7" s="39">
        <v>7</v>
      </c>
      <c r="D7" s="39">
        <v>5</v>
      </c>
      <c r="E7" s="43">
        <v>14119300</v>
      </c>
      <c r="F7" s="43">
        <v>13522900</v>
      </c>
      <c r="G7" s="43">
        <f t="shared" ref="G7:G36" si="0">F7*100/E7</f>
        <v>95.77599456063686</v>
      </c>
      <c r="H7" s="43">
        <f t="shared" ref="H7:H36" si="1">E7-F7</f>
        <v>596400</v>
      </c>
      <c r="I7" s="43">
        <f t="shared" ref="I7:I36" si="2">H7*100/E7</f>
        <v>4.2240054393631414</v>
      </c>
      <c r="J7" s="40"/>
    </row>
    <row r="8" spans="1:10" s="81" customFormat="1" ht="17.100000000000001" hidden="1" customHeight="1" x14ac:dyDescent="0.3">
      <c r="A8" s="30">
        <v>1.1000000000000001</v>
      </c>
      <c r="B8" s="30" t="s">
        <v>98</v>
      </c>
      <c r="C8" s="29">
        <v>1</v>
      </c>
      <c r="D8" s="29">
        <v>1</v>
      </c>
      <c r="E8" s="33">
        <v>651400</v>
      </c>
      <c r="F8" s="33">
        <v>651400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</row>
    <row r="9" spans="1:10" s="81" customFormat="1" ht="17.100000000000001" hidden="1" customHeight="1" x14ac:dyDescent="0.3">
      <c r="A9" s="30">
        <v>1.2</v>
      </c>
      <c r="B9" s="30" t="s">
        <v>38</v>
      </c>
      <c r="C9" s="29">
        <v>3</v>
      </c>
      <c r="D9" s="29">
        <v>2</v>
      </c>
      <c r="E9" s="33">
        <v>13270500</v>
      </c>
      <c r="F9" s="33">
        <v>12770500</v>
      </c>
      <c r="G9" s="33">
        <f t="shared" si="0"/>
        <v>96.232244451979952</v>
      </c>
      <c r="H9" s="33">
        <f t="shared" si="1"/>
        <v>500000</v>
      </c>
      <c r="I9" s="33">
        <f t="shared" si="2"/>
        <v>3.7677555480200446</v>
      </c>
      <c r="J9" s="30"/>
    </row>
    <row r="10" spans="1:10" s="83" customFormat="1" ht="17.100000000000001" hidden="1" customHeight="1" x14ac:dyDescent="0.3">
      <c r="A10" s="30">
        <v>1.3</v>
      </c>
      <c r="B10" s="30" t="s">
        <v>39</v>
      </c>
      <c r="C10" s="29">
        <v>2</v>
      </c>
      <c r="D10" s="29">
        <v>2</v>
      </c>
      <c r="E10" s="33">
        <v>162400</v>
      </c>
      <c r="F10" s="33">
        <v>101000</v>
      </c>
      <c r="G10" s="33">
        <f t="shared" si="0"/>
        <v>62.192118226600982</v>
      </c>
      <c r="H10" s="33">
        <f t="shared" si="1"/>
        <v>61400</v>
      </c>
      <c r="I10" s="33">
        <f t="shared" si="2"/>
        <v>37.807881773399018</v>
      </c>
      <c r="J10" s="30"/>
    </row>
    <row r="11" spans="1:10" s="81" customFormat="1" ht="17.100000000000001" hidden="1" customHeight="1" x14ac:dyDescent="0.3">
      <c r="A11" s="30">
        <v>1.4</v>
      </c>
      <c r="B11" s="30" t="s">
        <v>35</v>
      </c>
      <c r="C11" s="29">
        <v>1</v>
      </c>
      <c r="D11" s="29">
        <v>0</v>
      </c>
      <c r="E11" s="33">
        <v>35000</v>
      </c>
      <c r="F11" s="33">
        <v>0</v>
      </c>
      <c r="G11" s="33">
        <f t="shared" si="0"/>
        <v>0</v>
      </c>
      <c r="H11" s="33">
        <f t="shared" si="1"/>
        <v>35000</v>
      </c>
      <c r="I11" s="33">
        <f t="shared" si="2"/>
        <v>100</v>
      </c>
      <c r="J11" s="30"/>
    </row>
    <row r="12" spans="1:10" s="83" customFormat="1" ht="17.100000000000001" customHeight="1" x14ac:dyDescent="0.3">
      <c r="A12" s="29">
        <v>2</v>
      </c>
      <c r="B12" s="30" t="s">
        <v>26</v>
      </c>
      <c r="C12" s="29">
        <v>7</v>
      </c>
      <c r="D12" s="29">
        <v>4</v>
      </c>
      <c r="E12" s="33">
        <v>4240000</v>
      </c>
      <c r="F12" s="33">
        <v>2593089.5499999998</v>
      </c>
      <c r="G12" s="33">
        <f t="shared" si="0"/>
        <v>61.157772405660367</v>
      </c>
      <c r="H12" s="33">
        <f t="shared" si="1"/>
        <v>1646910.4500000002</v>
      </c>
      <c r="I12" s="33">
        <f t="shared" si="2"/>
        <v>38.842227594339633</v>
      </c>
      <c r="J12" s="30"/>
    </row>
    <row r="13" spans="1:10" s="83" customFormat="1" ht="17.100000000000001" hidden="1" customHeight="1" x14ac:dyDescent="0.3">
      <c r="A13" s="30">
        <v>2.1</v>
      </c>
      <c r="B13" s="30" t="s">
        <v>136</v>
      </c>
      <c r="C13" s="29">
        <v>1</v>
      </c>
      <c r="D13" s="29">
        <v>1</v>
      </c>
      <c r="E13" s="33">
        <v>1200000</v>
      </c>
      <c r="F13" s="33">
        <v>869439.55</v>
      </c>
      <c r="G13" s="33">
        <f t="shared" si="0"/>
        <v>72.453295833333328</v>
      </c>
      <c r="H13" s="33">
        <f t="shared" si="1"/>
        <v>330560.44999999995</v>
      </c>
      <c r="I13" s="33">
        <f t="shared" si="2"/>
        <v>27.546704166666665</v>
      </c>
      <c r="J13" s="30"/>
    </row>
    <row r="14" spans="1:10" s="81" customFormat="1" ht="17.100000000000001" hidden="1" customHeight="1" x14ac:dyDescent="0.3">
      <c r="A14" s="30">
        <v>2.2000000000000002</v>
      </c>
      <c r="B14" s="30" t="s">
        <v>99</v>
      </c>
      <c r="C14" s="29">
        <v>2</v>
      </c>
      <c r="D14" s="29">
        <v>1</v>
      </c>
      <c r="E14" s="33">
        <v>2700000</v>
      </c>
      <c r="F14" s="33">
        <v>1699160</v>
      </c>
      <c r="G14" s="33">
        <f t="shared" si="0"/>
        <v>62.931851851851853</v>
      </c>
      <c r="H14" s="33">
        <f t="shared" si="1"/>
        <v>1000840</v>
      </c>
      <c r="I14" s="33">
        <f t="shared" si="2"/>
        <v>37.068148148148147</v>
      </c>
      <c r="J14" s="30"/>
    </row>
    <row r="15" spans="1:10" s="83" customFormat="1" ht="17.100000000000001" hidden="1" customHeight="1" x14ac:dyDescent="0.3">
      <c r="A15" s="30">
        <v>2.2999999999999998</v>
      </c>
      <c r="B15" s="30" t="s">
        <v>35</v>
      </c>
      <c r="C15" s="29">
        <v>4</v>
      </c>
      <c r="D15" s="29">
        <v>2</v>
      </c>
      <c r="E15" s="33">
        <v>340000</v>
      </c>
      <c r="F15" s="33">
        <v>24490</v>
      </c>
      <c r="G15" s="33">
        <f t="shared" si="0"/>
        <v>7.2029411764705884</v>
      </c>
      <c r="H15" s="33">
        <f t="shared" si="1"/>
        <v>315510</v>
      </c>
      <c r="I15" s="33">
        <f t="shared" si="2"/>
        <v>92.797058823529412</v>
      </c>
      <c r="J15" s="30"/>
    </row>
    <row r="16" spans="1:10" s="52" customFormat="1" ht="17.100000000000001" customHeight="1" x14ac:dyDescent="0.3">
      <c r="A16" s="29">
        <v>3</v>
      </c>
      <c r="B16" s="30" t="s">
        <v>19</v>
      </c>
      <c r="C16" s="29">
        <v>37</v>
      </c>
      <c r="D16" s="29">
        <v>12</v>
      </c>
      <c r="E16" s="33">
        <v>4775200</v>
      </c>
      <c r="F16" s="33">
        <v>2228288.25</v>
      </c>
      <c r="G16" s="33">
        <f t="shared" si="0"/>
        <v>46.663768009716868</v>
      </c>
      <c r="H16" s="33">
        <f t="shared" si="1"/>
        <v>2546911.75</v>
      </c>
      <c r="I16" s="33">
        <f t="shared" si="2"/>
        <v>53.336231990283132</v>
      </c>
      <c r="J16" s="30"/>
    </row>
    <row r="17" spans="1:10" s="52" customFormat="1" ht="17.100000000000001" hidden="1" customHeight="1" x14ac:dyDescent="0.3">
      <c r="A17" s="30">
        <v>3.1</v>
      </c>
      <c r="B17" s="30" t="s">
        <v>83</v>
      </c>
      <c r="C17" s="29">
        <v>2</v>
      </c>
      <c r="D17" s="29">
        <v>2</v>
      </c>
      <c r="E17" s="33">
        <v>774646</v>
      </c>
      <c r="F17" s="33">
        <v>687713</v>
      </c>
      <c r="G17" s="33">
        <f t="shared" si="0"/>
        <v>88.777712658427205</v>
      </c>
      <c r="H17" s="33">
        <f t="shared" si="1"/>
        <v>86933</v>
      </c>
      <c r="I17" s="33">
        <f t="shared" si="2"/>
        <v>11.222287341572796</v>
      </c>
      <c r="J17" s="30"/>
    </row>
    <row r="18" spans="1:10" s="83" customFormat="1" ht="17.100000000000001" hidden="1" customHeight="1" x14ac:dyDescent="0.3">
      <c r="A18" s="30">
        <v>3.2</v>
      </c>
      <c r="B18" s="30" t="s">
        <v>80</v>
      </c>
      <c r="C18" s="29">
        <v>1</v>
      </c>
      <c r="D18" s="29">
        <v>1</v>
      </c>
      <c r="E18" s="33">
        <v>255980</v>
      </c>
      <c r="F18" s="33">
        <v>167561.65</v>
      </c>
      <c r="G18" s="33">
        <f t="shared" si="0"/>
        <v>65.458883506523946</v>
      </c>
      <c r="H18" s="33">
        <f t="shared" si="1"/>
        <v>88418.35</v>
      </c>
      <c r="I18" s="33">
        <f t="shared" si="2"/>
        <v>34.541116493476054</v>
      </c>
      <c r="J18" s="30"/>
    </row>
    <row r="19" spans="1:10" s="52" customFormat="1" ht="17.100000000000001" hidden="1" customHeight="1" x14ac:dyDescent="0.3">
      <c r="A19" s="30">
        <v>3.3</v>
      </c>
      <c r="B19" s="30" t="s">
        <v>84</v>
      </c>
      <c r="C19" s="29">
        <v>2</v>
      </c>
      <c r="D19" s="29">
        <v>2</v>
      </c>
      <c r="E19" s="33">
        <v>403210</v>
      </c>
      <c r="F19" s="33">
        <v>241928.3</v>
      </c>
      <c r="G19" s="33">
        <f t="shared" si="0"/>
        <v>60.000570422360553</v>
      </c>
      <c r="H19" s="33">
        <f t="shared" si="1"/>
        <v>161281.70000000001</v>
      </c>
      <c r="I19" s="33">
        <f t="shared" si="2"/>
        <v>39.999429577639447</v>
      </c>
      <c r="J19" s="30"/>
    </row>
    <row r="20" spans="1:10" s="52" customFormat="1" ht="17.100000000000001" hidden="1" customHeight="1" x14ac:dyDescent="0.3">
      <c r="A20" s="30">
        <v>3.4</v>
      </c>
      <c r="B20" s="30" t="s">
        <v>82</v>
      </c>
      <c r="C20" s="29">
        <v>1</v>
      </c>
      <c r="D20" s="29">
        <v>1</v>
      </c>
      <c r="E20" s="33">
        <v>302826</v>
      </c>
      <c r="F20" s="33">
        <v>164648.29999999999</v>
      </c>
      <c r="G20" s="33">
        <f t="shared" si="0"/>
        <v>54.370595655590996</v>
      </c>
      <c r="H20" s="33">
        <f t="shared" si="1"/>
        <v>138177.70000000001</v>
      </c>
      <c r="I20" s="33">
        <f t="shared" si="2"/>
        <v>45.629404344409004</v>
      </c>
      <c r="J20" s="30"/>
    </row>
    <row r="21" spans="1:10" s="52" customFormat="1" ht="17.100000000000001" hidden="1" customHeight="1" x14ac:dyDescent="0.3">
      <c r="A21" s="30">
        <v>3.5</v>
      </c>
      <c r="B21" s="30" t="s">
        <v>35</v>
      </c>
      <c r="C21" s="29">
        <v>28</v>
      </c>
      <c r="D21" s="29">
        <v>4</v>
      </c>
      <c r="E21" s="33">
        <v>2688800</v>
      </c>
      <c r="F21" s="33">
        <v>919577</v>
      </c>
      <c r="G21" s="33">
        <f t="shared" si="0"/>
        <v>34.20027521570961</v>
      </c>
      <c r="H21" s="33">
        <f t="shared" si="1"/>
        <v>1769223</v>
      </c>
      <c r="I21" s="33">
        <f t="shared" si="2"/>
        <v>65.79972478429039</v>
      </c>
      <c r="J21" s="30"/>
    </row>
    <row r="22" spans="1:10" s="83" customFormat="1" ht="17.100000000000001" hidden="1" customHeight="1" x14ac:dyDescent="0.3">
      <c r="A22" s="30">
        <v>3.6</v>
      </c>
      <c r="B22" s="30" t="s">
        <v>81</v>
      </c>
      <c r="C22" s="29">
        <v>1</v>
      </c>
      <c r="D22" s="29">
        <v>1</v>
      </c>
      <c r="E22" s="33">
        <v>25660</v>
      </c>
      <c r="F22" s="33">
        <v>7786</v>
      </c>
      <c r="G22" s="33">
        <f t="shared" si="0"/>
        <v>30.342946219797351</v>
      </c>
      <c r="H22" s="33">
        <f t="shared" si="1"/>
        <v>17874</v>
      </c>
      <c r="I22" s="33">
        <f t="shared" si="2"/>
        <v>69.657053780202645</v>
      </c>
      <c r="J22" s="30"/>
    </row>
    <row r="23" spans="1:10" s="81" customFormat="1" ht="17.100000000000001" hidden="1" customHeight="1" x14ac:dyDescent="0.3">
      <c r="A23" s="30">
        <v>3.7</v>
      </c>
      <c r="B23" s="30" t="s">
        <v>113</v>
      </c>
      <c r="C23" s="29">
        <v>2</v>
      </c>
      <c r="D23" s="29">
        <v>1</v>
      </c>
      <c r="E23" s="33">
        <v>324078</v>
      </c>
      <c r="F23" s="33">
        <v>39074</v>
      </c>
      <c r="G23" s="33">
        <f t="shared" si="0"/>
        <v>12.056973938372861</v>
      </c>
      <c r="H23" s="33">
        <f t="shared" si="1"/>
        <v>285004</v>
      </c>
      <c r="I23" s="33">
        <f t="shared" si="2"/>
        <v>87.943026061627137</v>
      </c>
      <c r="J23" s="30"/>
    </row>
    <row r="24" spans="1:10" s="83" customFormat="1" ht="17.100000000000001" customHeight="1" x14ac:dyDescent="0.3">
      <c r="A24" s="29">
        <v>4</v>
      </c>
      <c r="B24" s="30" t="s">
        <v>22</v>
      </c>
      <c r="C24" s="29">
        <v>54</v>
      </c>
      <c r="D24" s="29">
        <v>24</v>
      </c>
      <c r="E24" s="33">
        <v>4255688</v>
      </c>
      <c r="F24" s="33">
        <v>1842074.56</v>
      </c>
      <c r="G24" s="33">
        <f t="shared" si="0"/>
        <v>43.28500021618126</v>
      </c>
      <c r="H24" s="33">
        <f t="shared" si="1"/>
        <v>2413613.44</v>
      </c>
      <c r="I24" s="33">
        <f t="shared" si="2"/>
        <v>56.71499978381874</v>
      </c>
      <c r="J24" s="30"/>
    </row>
    <row r="25" spans="1:10" s="81" customFormat="1" ht="17.100000000000001" hidden="1" customHeight="1" x14ac:dyDescent="0.3">
      <c r="A25" s="30">
        <v>4.0999999999999996</v>
      </c>
      <c r="B25" s="30" t="s">
        <v>50</v>
      </c>
      <c r="C25" s="29">
        <v>2</v>
      </c>
      <c r="D25" s="29">
        <v>1</v>
      </c>
      <c r="E25" s="33">
        <v>726880</v>
      </c>
      <c r="F25" s="33">
        <v>624800</v>
      </c>
      <c r="G25" s="33">
        <f t="shared" si="0"/>
        <v>85.956416464891035</v>
      </c>
      <c r="H25" s="33">
        <f t="shared" si="1"/>
        <v>102080</v>
      </c>
      <c r="I25" s="33">
        <f t="shared" si="2"/>
        <v>14.043583535108958</v>
      </c>
      <c r="J25" s="30"/>
    </row>
    <row r="26" spans="1:10" s="81" customFormat="1" ht="17.100000000000001" hidden="1" customHeight="1" x14ac:dyDescent="0.3">
      <c r="A26" s="30">
        <v>4.2</v>
      </c>
      <c r="B26" s="30" t="s">
        <v>48</v>
      </c>
      <c r="C26" s="29">
        <v>1</v>
      </c>
      <c r="D26" s="29">
        <v>1</v>
      </c>
      <c r="E26" s="33">
        <v>61600</v>
      </c>
      <c r="F26" s="33">
        <v>49515</v>
      </c>
      <c r="G26" s="33">
        <f t="shared" si="0"/>
        <v>80.381493506493513</v>
      </c>
      <c r="H26" s="33">
        <f t="shared" si="1"/>
        <v>12085</v>
      </c>
      <c r="I26" s="33">
        <f t="shared" si="2"/>
        <v>19.618506493506494</v>
      </c>
      <c r="J26" s="30"/>
    </row>
    <row r="27" spans="1:10" s="81" customFormat="1" ht="17.100000000000001" hidden="1" customHeight="1" x14ac:dyDescent="0.3">
      <c r="A27" s="30">
        <v>4.3</v>
      </c>
      <c r="B27" s="30" t="s">
        <v>102</v>
      </c>
      <c r="C27" s="29">
        <v>4</v>
      </c>
      <c r="D27" s="29">
        <v>3</v>
      </c>
      <c r="E27" s="33">
        <v>137760</v>
      </c>
      <c r="F27" s="33">
        <v>110000</v>
      </c>
      <c r="G27" s="33">
        <f t="shared" si="0"/>
        <v>79.849012775842041</v>
      </c>
      <c r="H27" s="33">
        <f t="shared" si="1"/>
        <v>27760</v>
      </c>
      <c r="I27" s="33">
        <f t="shared" si="2"/>
        <v>20.150987224157955</v>
      </c>
      <c r="J27" s="30"/>
    </row>
    <row r="28" spans="1:10" s="81" customFormat="1" ht="17.100000000000001" hidden="1" customHeight="1" x14ac:dyDescent="0.3">
      <c r="A28" s="30">
        <v>4.4000000000000004</v>
      </c>
      <c r="B28" s="30" t="s">
        <v>43</v>
      </c>
      <c r="C28" s="29">
        <v>2</v>
      </c>
      <c r="D28" s="29">
        <v>2</v>
      </c>
      <c r="E28" s="33">
        <v>142240</v>
      </c>
      <c r="F28" s="33">
        <v>110240</v>
      </c>
      <c r="G28" s="33">
        <f t="shared" si="0"/>
        <v>77.502812148481439</v>
      </c>
      <c r="H28" s="33">
        <f t="shared" si="1"/>
        <v>32000</v>
      </c>
      <c r="I28" s="33">
        <f t="shared" si="2"/>
        <v>22.497187851518561</v>
      </c>
      <c r="J28" s="30"/>
    </row>
    <row r="29" spans="1:10" s="81" customFormat="1" ht="17.100000000000001" hidden="1" customHeight="1" x14ac:dyDescent="0.3">
      <c r="A29" s="30">
        <v>4.5</v>
      </c>
      <c r="B29" s="30" t="s">
        <v>46</v>
      </c>
      <c r="C29" s="29">
        <v>7</v>
      </c>
      <c r="D29" s="29">
        <v>2</v>
      </c>
      <c r="E29" s="33">
        <v>222988</v>
      </c>
      <c r="F29" s="33">
        <v>110400</v>
      </c>
      <c r="G29" s="33">
        <f t="shared" si="0"/>
        <v>49.509390639855063</v>
      </c>
      <c r="H29" s="33">
        <f t="shared" si="1"/>
        <v>112588</v>
      </c>
      <c r="I29" s="33">
        <f t="shared" si="2"/>
        <v>50.490609360144937</v>
      </c>
      <c r="J29" s="30"/>
    </row>
    <row r="30" spans="1:10" s="81" customFormat="1" ht="17.100000000000001" hidden="1" customHeight="1" x14ac:dyDescent="0.3">
      <c r="A30" s="30">
        <v>4.5999999999999996</v>
      </c>
      <c r="B30" s="30" t="s">
        <v>35</v>
      </c>
      <c r="C30" s="29">
        <v>16</v>
      </c>
      <c r="D30" s="29">
        <v>7</v>
      </c>
      <c r="E30" s="33">
        <v>1626060</v>
      </c>
      <c r="F30" s="33">
        <v>678221.56</v>
      </c>
      <c r="G30" s="33">
        <f t="shared" si="0"/>
        <v>41.709503954343631</v>
      </c>
      <c r="H30" s="33">
        <f t="shared" si="1"/>
        <v>947838.44</v>
      </c>
      <c r="I30" s="33">
        <f t="shared" si="2"/>
        <v>58.290496045656369</v>
      </c>
      <c r="J30" s="30"/>
    </row>
    <row r="31" spans="1:10" s="81" customFormat="1" ht="17.100000000000001" hidden="1" customHeight="1" x14ac:dyDescent="0.3">
      <c r="A31" s="30">
        <v>4.7</v>
      </c>
      <c r="B31" s="30" t="s">
        <v>131</v>
      </c>
      <c r="C31" s="29">
        <v>2</v>
      </c>
      <c r="D31" s="29">
        <v>1</v>
      </c>
      <c r="E31" s="33">
        <v>53670</v>
      </c>
      <c r="F31" s="33">
        <v>18100</v>
      </c>
      <c r="G31" s="33">
        <f t="shared" si="0"/>
        <v>33.724613378051053</v>
      </c>
      <c r="H31" s="33">
        <f t="shared" si="1"/>
        <v>35570</v>
      </c>
      <c r="I31" s="33">
        <f t="shared" si="2"/>
        <v>66.275386621948954</v>
      </c>
      <c r="J31" s="30"/>
    </row>
    <row r="32" spans="1:10" s="83" customFormat="1" ht="17.100000000000001" hidden="1" customHeight="1" x14ac:dyDescent="0.3">
      <c r="A32" s="30">
        <v>4.8</v>
      </c>
      <c r="B32" s="30" t="s">
        <v>52</v>
      </c>
      <c r="C32" s="29">
        <v>2</v>
      </c>
      <c r="D32" s="29">
        <v>1</v>
      </c>
      <c r="E32" s="33">
        <v>90720</v>
      </c>
      <c r="F32" s="33">
        <v>30406</v>
      </c>
      <c r="G32" s="33">
        <f t="shared" si="0"/>
        <v>33.516313932980601</v>
      </c>
      <c r="H32" s="33">
        <f t="shared" si="1"/>
        <v>60314</v>
      </c>
      <c r="I32" s="33">
        <f t="shared" si="2"/>
        <v>66.483686067019406</v>
      </c>
      <c r="J32" s="30"/>
    </row>
    <row r="33" spans="1:10" s="81" customFormat="1" ht="17.100000000000001" hidden="1" customHeight="1" x14ac:dyDescent="0.3">
      <c r="A33" s="30">
        <v>4.9000000000000004</v>
      </c>
      <c r="B33" s="30" t="s">
        <v>44</v>
      </c>
      <c r="C33" s="29">
        <v>5</v>
      </c>
      <c r="D33" s="29">
        <v>2</v>
      </c>
      <c r="E33" s="33">
        <v>144010</v>
      </c>
      <c r="F33" s="33">
        <v>44737</v>
      </c>
      <c r="G33" s="33">
        <f t="shared" si="0"/>
        <v>31.065203805291301</v>
      </c>
      <c r="H33" s="33">
        <f t="shared" si="1"/>
        <v>99273</v>
      </c>
      <c r="I33" s="33">
        <f t="shared" si="2"/>
        <v>68.934796194708696</v>
      </c>
      <c r="J33" s="30"/>
    </row>
    <row r="34" spans="1:10" s="81" customFormat="1" ht="17.100000000000001" hidden="1" customHeight="1" x14ac:dyDescent="0.3">
      <c r="A34" s="106">
        <v>4.0999999999999996</v>
      </c>
      <c r="B34" s="30" t="s">
        <v>42</v>
      </c>
      <c r="C34" s="29">
        <v>9</v>
      </c>
      <c r="D34" s="29">
        <v>4</v>
      </c>
      <c r="E34" s="33">
        <v>917594</v>
      </c>
      <c r="F34" s="33">
        <v>65655</v>
      </c>
      <c r="G34" s="33">
        <f t="shared" si="0"/>
        <v>7.1551252514728736</v>
      </c>
      <c r="H34" s="33">
        <f t="shared" si="1"/>
        <v>851939</v>
      </c>
      <c r="I34" s="33">
        <f t="shared" si="2"/>
        <v>92.844874748527133</v>
      </c>
      <c r="J34" s="30"/>
    </row>
    <row r="35" spans="1:10" s="81" customFormat="1" ht="17.100000000000001" hidden="1" customHeight="1" x14ac:dyDescent="0.3">
      <c r="A35" s="30">
        <v>4.1100000000000003</v>
      </c>
      <c r="B35" s="30" t="s">
        <v>47</v>
      </c>
      <c r="C35" s="29">
        <v>1</v>
      </c>
      <c r="D35" s="29">
        <v>0</v>
      </c>
      <c r="E35" s="33">
        <v>48726</v>
      </c>
      <c r="F35" s="33">
        <v>0</v>
      </c>
      <c r="G35" s="33">
        <f t="shared" si="0"/>
        <v>0</v>
      </c>
      <c r="H35" s="33">
        <f t="shared" si="1"/>
        <v>48726</v>
      </c>
      <c r="I35" s="33">
        <f t="shared" si="2"/>
        <v>100</v>
      </c>
      <c r="J35" s="30"/>
    </row>
    <row r="36" spans="1:10" s="83" customFormat="1" ht="17.100000000000001" hidden="1" customHeight="1" x14ac:dyDescent="0.3">
      <c r="A36" s="30">
        <v>4.12</v>
      </c>
      <c r="B36" s="30" t="s">
        <v>45</v>
      </c>
      <c r="C36" s="29">
        <v>3</v>
      </c>
      <c r="D36" s="29">
        <v>0</v>
      </c>
      <c r="E36" s="33">
        <v>83440</v>
      </c>
      <c r="F36" s="33">
        <v>0</v>
      </c>
      <c r="G36" s="33">
        <f t="shared" si="0"/>
        <v>0</v>
      </c>
      <c r="H36" s="33">
        <f t="shared" si="1"/>
        <v>83440</v>
      </c>
      <c r="I36" s="33">
        <f t="shared" si="2"/>
        <v>100</v>
      </c>
      <c r="J36" s="30"/>
    </row>
    <row r="37" spans="1:10" s="83" customFormat="1" ht="17.100000000000001" customHeight="1" x14ac:dyDescent="0.3">
      <c r="A37" s="29">
        <v>5</v>
      </c>
      <c r="B37" s="30" t="s">
        <v>15</v>
      </c>
      <c r="C37" s="29">
        <f>SUM(C38:C48)</f>
        <v>59</v>
      </c>
      <c r="D37" s="29">
        <f t="shared" ref="D37:E37" si="3">SUM(D38:D48)</f>
        <v>18</v>
      </c>
      <c r="E37" s="33">
        <f t="shared" si="3"/>
        <v>490940562</v>
      </c>
      <c r="F37" s="33">
        <f>SUM(F38:F48)</f>
        <v>178487890.81999999</v>
      </c>
      <c r="G37" s="33">
        <f t="shared" ref="G37:G104" si="4">F37*100/E37</f>
        <v>36.356313703816554</v>
      </c>
      <c r="H37" s="33">
        <f t="shared" ref="H37:H104" si="5">E37-F37</f>
        <v>312452671.18000001</v>
      </c>
      <c r="I37" s="33">
        <f t="shared" ref="I37:I104" si="6">H37*100/E37</f>
        <v>63.643686296183446</v>
      </c>
      <c r="J37" s="30"/>
    </row>
    <row r="38" spans="1:10" s="81" customFormat="1" ht="17.100000000000001" hidden="1" customHeight="1" x14ac:dyDescent="0.3">
      <c r="A38" s="30">
        <v>5.0999999999999996</v>
      </c>
      <c r="B38" s="30" t="s">
        <v>106</v>
      </c>
      <c r="C38" s="29">
        <v>3</v>
      </c>
      <c r="D38" s="29">
        <v>2</v>
      </c>
      <c r="E38" s="33">
        <v>303615400</v>
      </c>
      <c r="F38" s="33">
        <f>108209269.44+7373636.78</f>
        <v>115582906.22</v>
      </c>
      <c r="G38" s="33">
        <f t="shared" si="4"/>
        <v>38.068854946092983</v>
      </c>
      <c r="H38" s="33">
        <f t="shared" si="5"/>
        <v>188032493.78</v>
      </c>
      <c r="I38" s="33">
        <f t="shared" si="6"/>
        <v>61.931145053907017</v>
      </c>
      <c r="J38" s="30"/>
    </row>
    <row r="39" spans="1:10" s="81" customFormat="1" ht="17.100000000000001" hidden="1" customHeight="1" x14ac:dyDescent="0.3">
      <c r="A39" s="30">
        <v>5.2</v>
      </c>
      <c r="B39" s="30" t="s">
        <v>57</v>
      </c>
      <c r="C39" s="29">
        <v>13</v>
      </c>
      <c r="D39" s="29">
        <v>10</v>
      </c>
      <c r="E39" s="33">
        <v>177173520</v>
      </c>
      <c r="F39" s="33">
        <v>62677866</v>
      </c>
      <c r="G39" s="33">
        <f t="shared" si="4"/>
        <v>35.376542724894783</v>
      </c>
      <c r="H39" s="33">
        <f t="shared" si="5"/>
        <v>114495654</v>
      </c>
      <c r="I39" s="33">
        <f t="shared" si="6"/>
        <v>64.623457275105224</v>
      </c>
      <c r="J39" s="30"/>
    </row>
    <row r="40" spans="1:10" s="81" customFormat="1" ht="17.100000000000001" hidden="1" customHeight="1" x14ac:dyDescent="0.3">
      <c r="A40" s="30">
        <v>5.3</v>
      </c>
      <c r="B40" s="30" t="s">
        <v>55</v>
      </c>
      <c r="C40" s="29">
        <v>1</v>
      </c>
      <c r="D40" s="29">
        <v>1</v>
      </c>
      <c r="E40" s="33">
        <v>150000</v>
      </c>
      <c r="F40" s="33">
        <v>35000</v>
      </c>
      <c r="G40" s="33">
        <f t="shared" si="4"/>
        <v>23.333333333333332</v>
      </c>
      <c r="H40" s="33">
        <f t="shared" si="5"/>
        <v>115000</v>
      </c>
      <c r="I40" s="33">
        <f t="shared" si="6"/>
        <v>76.666666666666671</v>
      </c>
      <c r="J40" s="30"/>
    </row>
    <row r="41" spans="1:10" s="81" customFormat="1" ht="17.100000000000001" hidden="1" customHeight="1" x14ac:dyDescent="0.3">
      <c r="A41" s="30">
        <v>5.4</v>
      </c>
      <c r="B41" s="30" t="s">
        <v>36</v>
      </c>
      <c r="C41" s="29">
        <v>1</v>
      </c>
      <c r="D41" s="29">
        <v>1</v>
      </c>
      <c r="E41" s="33">
        <v>589000</v>
      </c>
      <c r="F41" s="33">
        <v>114437.5</v>
      </c>
      <c r="G41" s="33">
        <f t="shared" si="4"/>
        <v>19.429117147707981</v>
      </c>
      <c r="H41" s="33">
        <f t="shared" si="5"/>
        <v>474562.5</v>
      </c>
      <c r="I41" s="33">
        <f t="shared" si="6"/>
        <v>80.570882852292016</v>
      </c>
      <c r="J41" s="30"/>
    </row>
    <row r="42" spans="1:10" s="52" customFormat="1" ht="17.100000000000001" hidden="1" customHeight="1" x14ac:dyDescent="0.3">
      <c r="A42" s="30">
        <v>5.5</v>
      </c>
      <c r="B42" s="30" t="s">
        <v>53</v>
      </c>
      <c r="C42" s="29">
        <v>6</v>
      </c>
      <c r="D42" s="29">
        <v>3</v>
      </c>
      <c r="E42" s="33">
        <v>600000</v>
      </c>
      <c r="F42" s="33">
        <v>55735</v>
      </c>
      <c r="G42" s="33">
        <f t="shared" si="4"/>
        <v>9.2891666666666666</v>
      </c>
      <c r="H42" s="33">
        <f t="shared" si="5"/>
        <v>544265</v>
      </c>
      <c r="I42" s="33">
        <f t="shared" si="6"/>
        <v>90.710833333333326</v>
      </c>
      <c r="J42" s="30"/>
    </row>
    <row r="43" spans="1:10" ht="17.100000000000001" hidden="1" customHeight="1" x14ac:dyDescent="0.3">
      <c r="A43" s="30">
        <v>5.6</v>
      </c>
      <c r="B43" s="30" t="s">
        <v>54</v>
      </c>
      <c r="C43" s="29">
        <v>6</v>
      </c>
      <c r="D43" s="29">
        <v>1</v>
      </c>
      <c r="E43" s="33">
        <v>921700</v>
      </c>
      <c r="F43" s="33">
        <v>21946.1</v>
      </c>
      <c r="G43" s="33">
        <f t="shared" si="4"/>
        <v>2.381045893457741</v>
      </c>
      <c r="H43" s="33">
        <f t="shared" si="5"/>
        <v>899753.9</v>
      </c>
      <c r="I43" s="33">
        <f t="shared" si="6"/>
        <v>97.618954106542262</v>
      </c>
      <c r="J43" s="30"/>
    </row>
    <row r="44" spans="1:10" s="52" customFormat="1" ht="17.100000000000001" hidden="1" customHeight="1" x14ac:dyDescent="0.3">
      <c r="A44" s="30">
        <v>5.7</v>
      </c>
      <c r="B44" s="30" t="s">
        <v>35</v>
      </c>
      <c r="C44" s="29">
        <v>4</v>
      </c>
      <c r="D44" s="29">
        <v>0</v>
      </c>
      <c r="E44" s="33">
        <v>258950</v>
      </c>
      <c r="F44" s="33">
        <v>0</v>
      </c>
      <c r="G44" s="33">
        <f t="shared" si="4"/>
        <v>0</v>
      </c>
      <c r="H44" s="33">
        <f t="shared" si="5"/>
        <v>258950</v>
      </c>
      <c r="I44" s="33">
        <f t="shared" si="6"/>
        <v>100</v>
      </c>
      <c r="J44" s="30"/>
    </row>
    <row r="45" spans="1:10" s="83" customFormat="1" ht="17.100000000000001" hidden="1" customHeight="1" x14ac:dyDescent="0.3">
      <c r="A45" s="30">
        <v>5.8</v>
      </c>
      <c r="B45" s="30" t="s">
        <v>104</v>
      </c>
      <c r="C45" s="29">
        <v>1</v>
      </c>
      <c r="D45" s="29">
        <v>0</v>
      </c>
      <c r="E45" s="33">
        <v>80000</v>
      </c>
      <c r="F45" s="33">
        <v>0</v>
      </c>
      <c r="G45" s="33">
        <f t="shared" si="4"/>
        <v>0</v>
      </c>
      <c r="H45" s="33">
        <f t="shared" si="5"/>
        <v>80000</v>
      </c>
      <c r="I45" s="33">
        <f t="shared" si="6"/>
        <v>100</v>
      </c>
      <c r="J45" s="30"/>
    </row>
    <row r="46" spans="1:10" s="83" customFormat="1" ht="17.100000000000001" hidden="1" customHeight="1" x14ac:dyDescent="0.3">
      <c r="A46" s="30">
        <v>5.9</v>
      </c>
      <c r="B46" s="30" t="s">
        <v>37</v>
      </c>
      <c r="C46" s="29">
        <v>20</v>
      </c>
      <c r="D46" s="29">
        <v>0</v>
      </c>
      <c r="E46" s="33">
        <f>7476592-120000</f>
        <v>7356592</v>
      </c>
      <c r="F46" s="33">
        <v>0</v>
      </c>
      <c r="G46" s="33">
        <f t="shared" si="4"/>
        <v>0</v>
      </c>
      <c r="H46" s="33">
        <f t="shared" si="5"/>
        <v>7356592</v>
      </c>
      <c r="I46" s="33">
        <f t="shared" si="6"/>
        <v>100</v>
      </c>
      <c r="J46" s="30"/>
    </row>
    <row r="47" spans="1:10" s="81" customFormat="1" ht="17.100000000000001" hidden="1" customHeight="1" x14ac:dyDescent="0.3">
      <c r="A47" s="106">
        <v>5.0999999999999996</v>
      </c>
      <c r="B47" s="30" t="s">
        <v>58</v>
      </c>
      <c r="C47" s="29">
        <v>3</v>
      </c>
      <c r="D47" s="29">
        <v>0</v>
      </c>
      <c r="E47" s="33">
        <v>119800</v>
      </c>
      <c r="F47" s="33">
        <v>0</v>
      </c>
      <c r="G47" s="33">
        <f t="shared" si="4"/>
        <v>0</v>
      </c>
      <c r="H47" s="33">
        <f t="shared" si="5"/>
        <v>119800</v>
      </c>
      <c r="I47" s="33">
        <f t="shared" si="6"/>
        <v>100</v>
      </c>
      <c r="J47" s="30"/>
    </row>
    <row r="48" spans="1:10" s="81" customFormat="1" ht="17.100000000000001" hidden="1" customHeight="1" x14ac:dyDescent="0.3">
      <c r="A48" s="30">
        <v>5.1100000000000003</v>
      </c>
      <c r="B48" s="30" t="s">
        <v>56</v>
      </c>
      <c r="C48" s="29">
        <v>1</v>
      </c>
      <c r="D48" s="29">
        <v>0</v>
      </c>
      <c r="E48" s="33">
        <v>75600</v>
      </c>
      <c r="F48" s="33">
        <v>0</v>
      </c>
      <c r="G48" s="33">
        <f t="shared" si="4"/>
        <v>0</v>
      </c>
      <c r="H48" s="33">
        <f t="shared" si="5"/>
        <v>75600</v>
      </c>
      <c r="I48" s="33">
        <f t="shared" si="6"/>
        <v>100</v>
      </c>
      <c r="J48" s="30"/>
    </row>
    <row r="49" spans="1:10" s="83" customFormat="1" ht="17.100000000000001" customHeight="1" x14ac:dyDescent="0.3">
      <c r="A49" s="29">
        <v>6</v>
      </c>
      <c r="B49" s="30" t="s">
        <v>23</v>
      </c>
      <c r="C49" s="29">
        <v>29</v>
      </c>
      <c r="D49" s="29">
        <v>4</v>
      </c>
      <c r="E49" s="33">
        <v>2828200</v>
      </c>
      <c r="F49" s="33">
        <v>702509</v>
      </c>
      <c r="G49" s="33">
        <f t="shared" ref="G49:G88" si="7">F49*100/E49</f>
        <v>24.839438512127856</v>
      </c>
      <c r="H49" s="33">
        <f t="shared" ref="H49:H88" si="8">E49-F49</f>
        <v>2125691</v>
      </c>
      <c r="I49" s="33">
        <f t="shared" ref="I49:I88" si="9">H49*100/E49</f>
        <v>75.160561487872144</v>
      </c>
      <c r="J49" s="30"/>
    </row>
    <row r="50" spans="1:10" s="81" customFormat="1" ht="17.100000000000001" hidden="1" customHeight="1" x14ac:dyDescent="0.3">
      <c r="A50" s="30">
        <v>6.1</v>
      </c>
      <c r="B50" s="30" t="s">
        <v>49</v>
      </c>
      <c r="C50" s="29">
        <v>5</v>
      </c>
      <c r="D50" s="29">
        <v>3</v>
      </c>
      <c r="E50" s="33">
        <v>1049800</v>
      </c>
      <c r="F50" s="33">
        <v>282509</v>
      </c>
      <c r="G50" s="33">
        <f t="shared" si="7"/>
        <v>26.910744903791198</v>
      </c>
      <c r="H50" s="33">
        <f t="shared" si="8"/>
        <v>767291</v>
      </c>
      <c r="I50" s="33">
        <f t="shared" si="9"/>
        <v>73.089255096208802</v>
      </c>
      <c r="J50" s="30"/>
    </row>
    <row r="51" spans="1:10" s="81" customFormat="1" ht="17.100000000000001" hidden="1" customHeight="1" x14ac:dyDescent="0.3">
      <c r="A51" s="30">
        <v>6.2</v>
      </c>
      <c r="B51" s="30" t="s">
        <v>35</v>
      </c>
      <c r="C51" s="29">
        <v>24</v>
      </c>
      <c r="D51" s="29">
        <v>1</v>
      </c>
      <c r="E51" s="33">
        <v>1778400</v>
      </c>
      <c r="F51" s="33">
        <v>420000</v>
      </c>
      <c r="G51" s="33">
        <f t="shared" si="7"/>
        <v>23.616734143049932</v>
      </c>
      <c r="H51" s="33">
        <f t="shared" si="8"/>
        <v>1358400</v>
      </c>
      <c r="I51" s="33">
        <f t="shared" si="9"/>
        <v>76.383265856950061</v>
      </c>
      <c r="J51" s="30"/>
    </row>
    <row r="52" spans="1:10" s="83" customFormat="1" ht="17.100000000000001" customHeight="1" x14ac:dyDescent="0.3">
      <c r="A52" s="29">
        <v>7</v>
      </c>
      <c r="B52" s="30" t="s">
        <v>17</v>
      </c>
      <c r="C52" s="29">
        <v>4</v>
      </c>
      <c r="D52" s="29">
        <v>2</v>
      </c>
      <c r="E52" s="33">
        <v>520000</v>
      </c>
      <c r="F52" s="33">
        <v>125606</v>
      </c>
      <c r="G52" s="33">
        <f t="shared" si="7"/>
        <v>24.155000000000001</v>
      </c>
      <c r="H52" s="33">
        <f t="shared" si="8"/>
        <v>394394</v>
      </c>
      <c r="I52" s="33">
        <f t="shared" si="9"/>
        <v>75.844999999999999</v>
      </c>
      <c r="J52" s="30"/>
    </row>
    <row r="53" spans="1:10" s="83" customFormat="1" ht="17.100000000000001" hidden="1" customHeight="1" x14ac:dyDescent="0.3">
      <c r="A53" s="30">
        <v>7.1</v>
      </c>
      <c r="B53" s="30" t="s">
        <v>93</v>
      </c>
      <c r="C53" s="29">
        <v>2</v>
      </c>
      <c r="D53" s="29">
        <v>2</v>
      </c>
      <c r="E53" s="33">
        <v>420000</v>
      </c>
      <c r="F53" s="33">
        <v>125606</v>
      </c>
      <c r="G53" s="33">
        <f t="shared" si="7"/>
        <v>29.906190476190478</v>
      </c>
      <c r="H53" s="33">
        <f t="shared" si="8"/>
        <v>294394</v>
      </c>
      <c r="I53" s="33">
        <f t="shared" si="9"/>
        <v>70.093809523809526</v>
      </c>
      <c r="J53" s="30"/>
    </row>
    <row r="54" spans="1:10" s="81" customFormat="1" ht="17.100000000000001" hidden="1" customHeight="1" x14ac:dyDescent="0.3">
      <c r="A54" s="30">
        <v>7.2</v>
      </c>
      <c r="B54" s="30" t="s">
        <v>35</v>
      </c>
      <c r="C54" s="29">
        <v>2</v>
      </c>
      <c r="D54" s="29">
        <v>0</v>
      </c>
      <c r="E54" s="33">
        <v>100000</v>
      </c>
      <c r="F54" s="33">
        <v>0</v>
      </c>
      <c r="G54" s="33">
        <f t="shared" si="7"/>
        <v>0</v>
      </c>
      <c r="H54" s="33">
        <f t="shared" si="8"/>
        <v>100000</v>
      </c>
      <c r="I54" s="33">
        <f t="shared" si="9"/>
        <v>100</v>
      </c>
      <c r="J54" s="30"/>
    </row>
    <row r="55" spans="1:10" s="83" customFormat="1" ht="17.100000000000001" customHeight="1" x14ac:dyDescent="0.3">
      <c r="A55" s="29">
        <v>8</v>
      </c>
      <c r="B55" s="30" t="s">
        <v>24</v>
      </c>
      <c r="C55" s="29">
        <v>78</v>
      </c>
      <c r="D55" s="29">
        <v>26</v>
      </c>
      <c r="E55" s="33">
        <v>12339350</v>
      </c>
      <c r="F55" s="33">
        <v>2589958.4300000002</v>
      </c>
      <c r="G55" s="33">
        <f t="shared" si="7"/>
        <v>20.989423510962897</v>
      </c>
      <c r="H55" s="33">
        <f t="shared" si="8"/>
        <v>9749391.5700000003</v>
      </c>
      <c r="I55" s="33">
        <f t="shared" si="9"/>
        <v>79.010576489037106</v>
      </c>
      <c r="J55" s="30"/>
    </row>
    <row r="56" spans="1:10" s="81" customFormat="1" ht="17.100000000000001" hidden="1" customHeight="1" x14ac:dyDescent="0.3">
      <c r="A56" s="30">
        <v>8.1</v>
      </c>
      <c r="B56" s="30" t="s">
        <v>85</v>
      </c>
      <c r="C56" s="29">
        <v>5</v>
      </c>
      <c r="D56" s="29">
        <v>4</v>
      </c>
      <c r="E56" s="33">
        <v>1711000</v>
      </c>
      <c r="F56" s="33">
        <v>1370926</v>
      </c>
      <c r="G56" s="33">
        <f t="shared" si="7"/>
        <v>80.124254821741673</v>
      </c>
      <c r="H56" s="33">
        <f t="shared" si="8"/>
        <v>340074</v>
      </c>
      <c r="I56" s="33">
        <f t="shared" si="9"/>
        <v>19.875745178258327</v>
      </c>
      <c r="J56" s="30"/>
    </row>
    <row r="57" spans="1:10" s="81" customFormat="1" ht="17.100000000000001" hidden="1" customHeight="1" x14ac:dyDescent="0.3">
      <c r="A57" s="30">
        <v>8.1999999999999993</v>
      </c>
      <c r="B57" s="30" t="s">
        <v>88</v>
      </c>
      <c r="C57" s="29">
        <v>1</v>
      </c>
      <c r="D57" s="29">
        <v>1</v>
      </c>
      <c r="E57" s="33">
        <v>350600</v>
      </c>
      <c r="F57" s="33">
        <v>172612</v>
      </c>
      <c r="G57" s="33">
        <f t="shared" si="7"/>
        <v>49.233314318311464</v>
      </c>
      <c r="H57" s="33">
        <f t="shared" si="8"/>
        <v>177988</v>
      </c>
      <c r="I57" s="33">
        <f t="shared" si="9"/>
        <v>50.766685681688536</v>
      </c>
      <c r="J57" s="30"/>
    </row>
    <row r="58" spans="1:10" s="81" customFormat="1" ht="17.100000000000001" hidden="1" customHeight="1" x14ac:dyDescent="0.3">
      <c r="A58" s="30">
        <v>8.3000000000000007</v>
      </c>
      <c r="B58" s="30" t="s">
        <v>67</v>
      </c>
      <c r="C58" s="29">
        <v>7</v>
      </c>
      <c r="D58" s="29">
        <v>2</v>
      </c>
      <c r="E58" s="33">
        <v>314000</v>
      </c>
      <c r="F58" s="33">
        <v>69675</v>
      </c>
      <c r="G58" s="33">
        <f t="shared" si="7"/>
        <v>22.189490445859871</v>
      </c>
      <c r="H58" s="33">
        <f t="shared" si="8"/>
        <v>244325</v>
      </c>
      <c r="I58" s="33">
        <f t="shared" si="9"/>
        <v>77.810509554140125</v>
      </c>
      <c r="J58" s="30"/>
    </row>
    <row r="59" spans="1:10" s="83" customFormat="1" ht="17.100000000000001" hidden="1" customHeight="1" x14ac:dyDescent="0.3">
      <c r="A59" s="30">
        <v>8.4</v>
      </c>
      <c r="B59" s="30" t="s">
        <v>90</v>
      </c>
      <c r="C59" s="29">
        <v>4</v>
      </c>
      <c r="D59" s="29">
        <v>2</v>
      </c>
      <c r="E59" s="33">
        <v>286000</v>
      </c>
      <c r="F59" s="33">
        <v>47000</v>
      </c>
      <c r="G59" s="33">
        <f t="shared" si="7"/>
        <v>16.433566433566433</v>
      </c>
      <c r="H59" s="33">
        <f t="shared" si="8"/>
        <v>239000</v>
      </c>
      <c r="I59" s="33">
        <f t="shared" si="9"/>
        <v>83.56643356643356</v>
      </c>
      <c r="J59" s="30"/>
    </row>
    <row r="60" spans="1:10" s="81" customFormat="1" ht="17.100000000000001" hidden="1" customHeight="1" x14ac:dyDescent="0.3">
      <c r="A60" s="30">
        <v>8.5</v>
      </c>
      <c r="B60" s="30" t="s">
        <v>35</v>
      </c>
      <c r="C60" s="29">
        <v>42</v>
      </c>
      <c r="D60" s="29">
        <v>8</v>
      </c>
      <c r="E60" s="33">
        <v>3806950</v>
      </c>
      <c r="F60" s="33">
        <v>599431.43000000005</v>
      </c>
      <c r="G60" s="33">
        <f t="shared" si="7"/>
        <v>15.745713235004402</v>
      </c>
      <c r="H60" s="33">
        <f t="shared" si="8"/>
        <v>3207518.57</v>
      </c>
      <c r="I60" s="33">
        <f t="shared" si="9"/>
        <v>84.254286764995598</v>
      </c>
      <c r="J60" s="30"/>
    </row>
    <row r="61" spans="1:10" s="81" customFormat="1" ht="17.100000000000001" hidden="1" customHeight="1" x14ac:dyDescent="0.3">
      <c r="A61" s="30">
        <v>8.6</v>
      </c>
      <c r="B61" s="30" t="s">
        <v>87</v>
      </c>
      <c r="C61" s="29">
        <v>1</v>
      </c>
      <c r="D61" s="29">
        <v>1</v>
      </c>
      <c r="E61" s="33">
        <v>900000</v>
      </c>
      <c r="F61" s="33">
        <v>138859</v>
      </c>
      <c r="G61" s="33">
        <f t="shared" si="7"/>
        <v>15.428777777777778</v>
      </c>
      <c r="H61" s="33">
        <f t="shared" si="8"/>
        <v>761141</v>
      </c>
      <c r="I61" s="33">
        <f t="shared" si="9"/>
        <v>84.571222222222218</v>
      </c>
      <c r="J61" s="30"/>
    </row>
    <row r="62" spans="1:10" s="81" customFormat="1" ht="17.100000000000001" hidden="1" customHeight="1" x14ac:dyDescent="0.3">
      <c r="A62" s="30">
        <v>8.6999999999999993</v>
      </c>
      <c r="B62" s="30" t="s">
        <v>89</v>
      </c>
      <c r="C62" s="29">
        <v>7</v>
      </c>
      <c r="D62" s="29">
        <v>4</v>
      </c>
      <c r="E62" s="33">
        <v>974700</v>
      </c>
      <c r="F62" s="33">
        <v>85669</v>
      </c>
      <c r="G62" s="33">
        <f t="shared" si="7"/>
        <v>8.789268492869601</v>
      </c>
      <c r="H62" s="33">
        <f t="shared" si="8"/>
        <v>889031</v>
      </c>
      <c r="I62" s="33">
        <f t="shared" si="9"/>
        <v>91.210731507130404</v>
      </c>
      <c r="J62" s="30"/>
    </row>
    <row r="63" spans="1:10" s="83" customFormat="1" ht="17.100000000000001" hidden="1" customHeight="1" x14ac:dyDescent="0.3">
      <c r="A63" s="30">
        <v>8.8000000000000007</v>
      </c>
      <c r="B63" s="30" t="s">
        <v>86</v>
      </c>
      <c r="C63" s="29">
        <v>5</v>
      </c>
      <c r="D63" s="29">
        <v>3</v>
      </c>
      <c r="E63" s="33">
        <v>2975500</v>
      </c>
      <c r="F63" s="33">
        <v>102786</v>
      </c>
      <c r="G63" s="33">
        <f t="shared" si="7"/>
        <v>3.454411023357419</v>
      </c>
      <c r="H63" s="33">
        <f t="shared" si="8"/>
        <v>2872714</v>
      </c>
      <c r="I63" s="33">
        <f t="shared" si="9"/>
        <v>96.545588976642577</v>
      </c>
      <c r="J63" s="30"/>
    </row>
    <row r="64" spans="1:10" s="81" customFormat="1" ht="17.100000000000001" hidden="1" customHeight="1" x14ac:dyDescent="0.3">
      <c r="A64" s="30">
        <v>8.9</v>
      </c>
      <c r="B64" s="30" t="s">
        <v>49</v>
      </c>
      <c r="C64" s="29">
        <v>3</v>
      </c>
      <c r="D64" s="29">
        <v>1</v>
      </c>
      <c r="E64" s="33">
        <v>750000</v>
      </c>
      <c r="F64" s="33">
        <v>3000</v>
      </c>
      <c r="G64" s="33">
        <f t="shared" si="7"/>
        <v>0.4</v>
      </c>
      <c r="H64" s="33">
        <f t="shared" si="8"/>
        <v>747000</v>
      </c>
      <c r="I64" s="33">
        <f t="shared" si="9"/>
        <v>99.6</v>
      </c>
      <c r="J64" s="30"/>
    </row>
    <row r="65" spans="1:10" s="81" customFormat="1" ht="17.100000000000001" hidden="1" customHeight="1" x14ac:dyDescent="0.3">
      <c r="A65" s="106">
        <v>8.1</v>
      </c>
      <c r="B65" s="30" t="s">
        <v>91</v>
      </c>
      <c r="C65" s="29">
        <v>2</v>
      </c>
      <c r="D65" s="29">
        <v>0</v>
      </c>
      <c r="E65" s="33">
        <v>265200</v>
      </c>
      <c r="F65" s="33">
        <v>0</v>
      </c>
      <c r="G65" s="33">
        <f t="shared" si="7"/>
        <v>0</v>
      </c>
      <c r="H65" s="33">
        <f t="shared" si="8"/>
        <v>265200</v>
      </c>
      <c r="I65" s="33">
        <f t="shared" si="9"/>
        <v>100</v>
      </c>
      <c r="J65" s="30"/>
    </row>
    <row r="66" spans="1:10" s="81" customFormat="1" ht="17.100000000000001" hidden="1" customHeight="1" x14ac:dyDescent="0.3">
      <c r="A66" s="30">
        <v>8.11</v>
      </c>
      <c r="B66" s="30" t="s">
        <v>132</v>
      </c>
      <c r="C66" s="29">
        <v>1</v>
      </c>
      <c r="D66" s="29">
        <v>0</v>
      </c>
      <c r="E66" s="33">
        <v>5400</v>
      </c>
      <c r="F66" s="33">
        <v>0</v>
      </c>
      <c r="G66" s="33">
        <f t="shared" si="7"/>
        <v>0</v>
      </c>
      <c r="H66" s="33">
        <f t="shared" si="8"/>
        <v>5400</v>
      </c>
      <c r="I66" s="33">
        <f t="shared" si="9"/>
        <v>100</v>
      </c>
      <c r="J66" s="30"/>
    </row>
    <row r="67" spans="1:10" s="83" customFormat="1" ht="17.100000000000001" customHeight="1" x14ac:dyDescent="0.3">
      <c r="A67" s="29">
        <v>9</v>
      </c>
      <c r="B67" s="30" t="s">
        <v>25</v>
      </c>
      <c r="C67" s="29">
        <v>25</v>
      </c>
      <c r="D67" s="29">
        <v>10</v>
      </c>
      <c r="E67" s="33">
        <v>3985000</v>
      </c>
      <c r="F67" s="33">
        <v>801612</v>
      </c>
      <c r="G67" s="33">
        <f t="shared" si="7"/>
        <v>20.115734002509409</v>
      </c>
      <c r="H67" s="33">
        <f t="shared" si="8"/>
        <v>3183388</v>
      </c>
      <c r="I67" s="33">
        <f t="shared" si="9"/>
        <v>79.884265997490587</v>
      </c>
      <c r="J67" s="30"/>
    </row>
    <row r="68" spans="1:10" s="81" customFormat="1" ht="17.100000000000001" hidden="1" customHeight="1" x14ac:dyDescent="0.3">
      <c r="A68" s="30">
        <v>9.1</v>
      </c>
      <c r="B68" s="30" t="s">
        <v>66</v>
      </c>
      <c r="C68" s="29">
        <v>1</v>
      </c>
      <c r="D68" s="29">
        <v>1</v>
      </c>
      <c r="E68" s="33">
        <v>130000</v>
      </c>
      <c r="F68" s="33">
        <v>130000</v>
      </c>
      <c r="G68" s="33">
        <f t="shared" si="7"/>
        <v>100</v>
      </c>
      <c r="H68" s="33">
        <f t="shared" si="8"/>
        <v>0</v>
      </c>
      <c r="I68" s="33">
        <f t="shared" si="9"/>
        <v>0</v>
      </c>
      <c r="J68" s="30"/>
    </row>
    <row r="69" spans="1:10" s="81" customFormat="1" ht="17.100000000000001" hidden="1" customHeight="1" x14ac:dyDescent="0.3">
      <c r="A69" s="30">
        <v>9.1999999999999993</v>
      </c>
      <c r="B69" s="30" t="s">
        <v>35</v>
      </c>
      <c r="C69" s="29">
        <v>3</v>
      </c>
      <c r="D69" s="29">
        <v>1</v>
      </c>
      <c r="E69" s="33">
        <v>485000</v>
      </c>
      <c r="F69" s="33">
        <v>395000</v>
      </c>
      <c r="G69" s="33">
        <f t="shared" si="7"/>
        <v>81.44329896907216</v>
      </c>
      <c r="H69" s="33">
        <f t="shared" si="8"/>
        <v>90000</v>
      </c>
      <c r="I69" s="33">
        <f t="shared" si="9"/>
        <v>18.556701030927837</v>
      </c>
      <c r="J69" s="30"/>
    </row>
    <row r="70" spans="1:10" s="81" customFormat="1" ht="17.100000000000001" hidden="1" customHeight="1" x14ac:dyDescent="0.3">
      <c r="A70" s="30">
        <v>9.3000000000000007</v>
      </c>
      <c r="B70" s="30" t="s">
        <v>134</v>
      </c>
      <c r="C70" s="29">
        <v>8</v>
      </c>
      <c r="D70" s="29">
        <v>4</v>
      </c>
      <c r="E70" s="33">
        <v>370000</v>
      </c>
      <c r="F70" s="33">
        <v>155000</v>
      </c>
      <c r="G70" s="33">
        <f t="shared" si="7"/>
        <v>41.891891891891895</v>
      </c>
      <c r="H70" s="33">
        <f t="shared" si="8"/>
        <v>215000</v>
      </c>
      <c r="I70" s="33">
        <f t="shared" si="9"/>
        <v>58.108108108108105</v>
      </c>
      <c r="J70" s="30"/>
    </row>
    <row r="71" spans="1:10" s="83" customFormat="1" ht="17.100000000000001" hidden="1" customHeight="1" x14ac:dyDescent="0.3">
      <c r="A71" s="30">
        <v>9.4</v>
      </c>
      <c r="B71" s="30" t="s">
        <v>133</v>
      </c>
      <c r="C71" s="29">
        <v>3</v>
      </c>
      <c r="D71" s="29">
        <v>2</v>
      </c>
      <c r="E71" s="33">
        <v>228500</v>
      </c>
      <c r="F71" s="33">
        <v>65000</v>
      </c>
      <c r="G71" s="33">
        <f t="shared" si="7"/>
        <v>28.446389496717725</v>
      </c>
      <c r="H71" s="33">
        <f t="shared" si="8"/>
        <v>163500</v>
      </c>
      <c r="I71" s="33">
        <f t="shared" si="9"/>
        <v>71.553610503282272</v>
      </c>
      <c r="J71" s="30"/>
    </row>
    <row r="72" spans="1:10" s="81" customFormat="1" ht="17.100000000000001" hidden="1" customHeight="1" x14ac:dyDescent="0.3">
      <c r="A72" s="30">
        <v>9.5</v>
      </c>
      <c r="B72" s="30" t="s">
        <v>110</v>
      </c>
      <c r="C72" s="29">
        <v>1</v>
      </c>
      <c r="D72" s="29">
        <v>1</v>
      </c>
      <c r="E72" s="33">
        <v>135000</v>
      </c>
      <c r="F72" s="33">
        <v>26000</v>
      </c>
      <c r="G72" s="33">
        <f t="shared" si="7"/>
        <v>19.25925925925926</v>
      </c>
      <c r="H72" s="33">
        <f t="shared" si="8"/>
        <v>109000</v>
      </c>
      <c r="I72" s="33">
        <f t="shared" si="9"/>
        <v>80.740740740740748</v>
      </c>
      <c r="J72" s="30"/>
    </row>
    <row r="73" spans="1:10" s="81" customFormat="1" ht="17.100000000000001" hidden="1" customHeight="1" x14ac:dyDescent="0.3">
      <c r="A73" s="30">
        <v>9.6</v>
      </c>
      <c r="B73" s="30" t="s">
        <v>65</v>
      </c>
      <c r="C73" s="29">
        <v>8</v>
      </c>
      <c r="D73" s="29">
        <v>1</v>
      </c>
      <c r="E73" s="33">
        <v>636500</v>
      </c>
      <c r="F73" s="33">
        <v>30612</v>
      </c>
      <c r="G73" s="33">
        <f t="shared" si="7"/>
        <v>4.8094265514532601</v>
      </c>
      <c r="H73" s="33">
        <f t="shared" si="8"/>
        <v>605888</v>
      </c>
      <c r="I73" s="33">
        <f t="shared" si="9"/>
        <v>95.190573448546743</v>
      </c>
      <c r="J73" s="30"/>
    </row>
    <row r="74" spans="1:10" s="81" customFormat="1" ht="17.100000000000001" hidden="1" customHeight="1" x14ac:dyDescent="0.3">
      <c r="A74" s="30">
        <v>9.6999999999999993</v>
      </c>
      <c r="B74" s="30" t="s">
        <v>135</v>
      </c>
      <c r="C74" s="29">
        <v>1</v>
      </c>
      <c r="D74" s="29">
        <v>0</v>
      </c>
      <c r="E74" s="33">
        <v>2000000</v>
      </c>
      <c r="F74" s="33">
        <v>0</v>
      </c>
      <c r="G74" s="33">
        <f t="shared" si="7"/>
        <v>0</v>
      </c>
      <c r="H74" s="33">
        <f t="shared" si="8"/>
        <v>2000000</v>
      </c>
      <c r="I74" s="33">
        <f t="shared" si="9"/>
        <v>100</v>
      </c>
      <c r="J74" s="30"/>
    </row>
    <row r="75" spans="1:10" s="83" customFormat="1" ht="17.100000000000001" customHeight="1" x14ac:dyDescent="0.3">
      <c r="A75" s="29">
        <v>10</v>
      </c>
      <c r="B75" s="30" t="s">
        <v>18</v>
      </c>
      <c r="C75" s="29">
        <v>71</v>
      </c>
      <c r="D75" s="29">
        <v>12</v>
      </c>
      <c r="E75" s="33">
        <v>4689500</v>
      </c>
      <c r="F75" s="33">
        <v>833392.24</v>
      </c>
      <c r="G75" s="33">
        <f t="shared" si="7"/>
        <v>17.771451967160679</v>
      </c>
      <c r="H75" s="33">
        <f t="shared" si="8"/>
        <v>3856107.76</v>
      </c>
      <c r="I75" s="33">
        <f t="shared" si="9"/>
        <v>82.228548032839328</v>
      </c>
      <c r="J75" s="30"/>
    </row>
    <row r="76" spans="1:10" s="81" customFormat="1" ht="17.100000000000001" hidden="1" customHeight="1" x14ac:dyDescent="0.3">
      <c r="A76" s="30">
        <v>10.1</v>
      </c>
      <c r="B76" s="30" t="s">
        <v>71</v>
      </c>
      <c r="C76" s="29">
        <v>4</v>
      </c>
      <c r="D76" s="29">
        <v>1</v>
      </c>
      <c r="E76" s="33">
        <v>160650</v>
      </c>
      <c r="F76" s="33">
        <v>50000</v>
      </c>
      <c r="G76" s="33">
        <f t="shared" si="7"/>
        <v>31.12356053532524</v>
      </c>
      <c r="H76" s="33">
        <f t="shared" si="8"/>
        <v>110650</v>
      </c>
      <c r="I76" s="33">
        <f t="shared" si="9"/>
        <v>68.87643946467476</v>
      </c>
      <c r="J76" s="30"/>
    </row>
    <row r="77" spans="1:10" s="81" customFormat="1" ht="17.100000000000001" hidden="1" customHeight="1" x14ac:dyDescent="0.3">
      <c r="A77" s="30">
        <v>10.199999999999999</v>
      </c>
      <c r="B77" s="30" t="s">
        <v>45</v>
      </c>
      <c r="C77" s="29">
        <v>5</v>
      </c>
      <c r="D77" s="29">
        <v>2</v>
      </c>
      <c r="E77" s="33">
        <v>154325</v>
      </c>
      <c r="F77" s="33">
        <v>44325</v>
      </c>
      <c r="G77" s="33">
        <f t="shared" si="7"/>
        <v>28.721853231815974</v>
      </c>
      <c r="H77" s="33">
        <f t="shared" si="8"/>
        <v>110000</v>
      </c>
      <c r="I77" s="33">
        <f t="shared" si="9"/>
        <v>71.27814676818403</v>
      </c>
      <c r="J77" s="30"/>
    </row>
    <row r="78" spans="1:10" s="81" customFormat="1" ht="17.100000000000001" hidden="1" customHeight="1" x14ac:dyDescent="0.3">
      <c r="A78" s="30">
        <v>10.3</v>
      </c>
      <c r="B78" s="30" t="s">
        <v>35</v>
      </c>
      <c r="C78" s="29">
        <v>18</v>
      </c>
      <c r="D78" s="29">
        <v>4</v>
      </c>
      <c r="E78" s="33">
        <v>3052250</v>
      </c>
      <c r="F78" s="33">
        <v>657485.24</v>
      </c>
      <c r="G78" s="33">
        <f t="shared" si="7"/>
        <v>21.541002211483331</v>
      </c>
      <c r="H78" s="33">
        <f t="shared" si="8"/>
        <v>2394764.7599999998</v>
      </c>
      <c r="I78" s="33">
        <f t="shared" si="9"/>
        <v>78.458997788516655</v>
      </c>
      <c r="J78" s="30"/>
    </row>
    <row r="79" spans="1:10" s="81" customFormat="1" ht="17.100000000000001" hidden="1" customHeight="1" x14ac:dyDescent="0.3">
      <c r="A79" s="30">
        <v>10.4</v>
      </c>
      <c r="B79" s="30" t="s">
        <v>68</v>
      </c>
      <c r="C79" s="29">
        <v>5</v>
      </c>
      <c r="D79" s="29">
        <v>1</v>
      </c>
      <c r="E79" s="33">
        <v>154875</v>
      </c>
      <c r="F79" s="33">
        <v>30000</v>
      </c>
      <c r="G79" s="33">
        <f t="shared" si="7"/>
        <v>19.37046004842615</v>
      </c>
      <c r="H79" s="33">
        <f t="shared" si="8"/>
        <v>124875</v>
      </c>
      <c r="I79" s="33">
        <f t="shared" si="9"/>
        <v>80.629539951573847</v>
      </c>
      <c r="J79" s="30"/>
    </row>
    <row r="80" spans="1:10" s="83" customFormat="1" ht="17.100000000000001" hidden="1" customHeight="1" x14ac:dyDescent="0.3">
      <c r="A80" s="30">
        <v>10.5</v>
      </c>
      <c r="B80" s="30" t="s">
        <v>75</v>
      </c>
      <c r="C80" s="29">
        <v>11</v>
      </c>
      <c r="D80" s="29">
        <v>2</v>
      </c>
      <c r="E80" s="33">
        <v>111825</v>
      </c>
      <c r="F80" s="33">
        <v>11885</v>
      </c>
      <c r="G80" s="33">
        <f t="shared" si="7"/>
        <v>10.628213726805276</v>
      </c>
      <c r="H80" s="33">
        <f t="shared" si="8"/>
        <v>99940</v>
      </c>
      <c r="I80" s="33">
        <f t="shared" si="9"/>
        <v>89.371786273194729</v>
      </c>
      <c r="J80" s="30"/>
    </row>
    <row r="81" spans="1:10" s="81" customFormat="1" ht="17.100000000000001" hidden="1" customHeight="1" x14ac:dyDescent="0.3">
      <c r="A81" s="30">
        <v>10.6</v>
      </c>
      <c r="B81" s="30" t="s">
        <v>70</v>
      </c>
      <c r="C81" s="29">
        <v>3</v>
      </c>
      <c r="D81" s="29">
        <v>1</v>
      </c>
      <c r="E81" s="33">
        <v>300000</v>
      </c>
      <c r="F81" s="33">
        <v>27772</v>
      </c>
      <c r="G81" s="33">
        <f t="shared" si="7"/>
        <v>9.2573333333333334</v>
      </c>
      <c r="H81" s="33">
        <f t="shared" si="8"/>
        <v>272228</v>
      </c>
      <c r="I81" s="33">
        <f t="shared" si="9"/>
        <v>90.742666666666665</v>
      </c>
      <c r="J81" s="30"/>
    </row>
    <row r="82" spans="1:10" s="81" customFormat="1" ht="17.100000000000001" hidden="1" customHeight="1" x14ac:dyDescent="0.3">
      <c r="A82" s="30">
        <v>10.7</v>
      </c>
      <c r="B82" s="30" t="s">
        <v>67</v>
      </c>
      <c r="C82" s="29">
        <v>6</v>
      </c>
      <c r="D82" s="29">
        <v>1</v>
      </c>
      <c r="E82" s="33">
        <v>133850</v>
      </c>
      <c r="F82" s="33">
        <v>11925</v>
      </c>
      <c r="G82" s="33">
        <f t="shared" si="7"/>
        <v>8.9092267463578629</v>
      </c>
      <c r="H82" s="33">
        <f t="shared" si="8"/>
        <v>121925</v>
      </c>
      <c r="I82" s="33">
        <f t="shared" si="9"/>
        <v>91.090773253642141</v>
      </c>
      <c r="J82" s="30"/>
    </row>
    <row r="83" spans="1:10" s="83" customFormat="1" ht="17.100000000000001" hidden="1" customHeight="1" x14ac:dyDescent="0.3">
      <c r="A83" s="30">
        <v>10.8</v>
      </c>
      <c r="B83" s="30" t="s">
        <v>49</v>
      </c>
      <c r="C83" s="29">
        <v>1</v>
      </c>
      <c r="D83" s="29">
        <v>0</v>
      </c>
      <c r="E83" s="33">
        <v>30000</v>
      </c>
      <c r="F83" s="33">
        <v>0</v>
      </c>
      <c r="G83" s="33">
        <f t="shared" si="7"/>
        <v>0</v>
      </c>
      <c r="H83" s="33">
        <f t="shared" si="8"/>
        <v>30000</v>
      </c>
      <c r="I83" s="33">
        <f t="shared" si="9"/>
        <v>100</v>
      </c>
      <c r="J83" s="30"/>
    </row>
    <row r="84" spans="1:10" s="81" customFormat="1" ht="17.100000000000001" hidden="1" customHeight="1" x14ac:dyDescent="0.3">
      <c r="A84" s="30">
        <v>10.9</v>
      </c>
      <c r="B84" s="30" t="s">
        <v>73</v>
      </c>
      <c r="C84" s="29">
        <v>4</v>
      </c>
      <c r="D84" s="29">
        <v>0</v>
      </c>
      <c r="E84" s="33">
        <v>159600</v>
      </c>
      <c r="F84" s="33">
        <v>0</v>
      </c>
      <c r="G84" s="33">
        <f t="shared" si="7"/>
        <v>0</v>
      </c>
      <c r="H84" s="33">
        <f t="shared" si="8"/>
        <v>159600</v>
      </c>
      <c r="I84" s="33">
        <f t="shared" si="9"/>
        <v>100</v>
      </c>
      <c r="J84" s="30"/>
    </row>
    <row r="85" spans="1:10" s="81" customFormat="1" ht="17.100000000000001" hidden="1" customHeight="1" x14ac:dyDescent="0.3">
      <c r="A85" s="106">
        <v>10.1</v>
      </c>
      <c r="B85" s="30" t="s">
        <v>72</v>
      </c>
      <c r="C85" s="29">
        <v>4</v>
      </c>
      <c r="D85" s="29">
        <v>0</v>
      </c>
      <c r="E85" s="33">
        <v>156975</v>
      </c>
      <c r="F85" s="33">
        <v>0</v>
      </c>
      <c r="G85" s="33">
        <f t="shared" si="7"/>
        <v>0</v>
      </c>
      <c r="H85" s="33">
        <f t="shared" si="8"/>
        <v>156975</v>
      </c>
      <c r="I85" s="33">
        <f t="shared" si="9"/>
        <v>100</v>
      </c>
      <c r="J85" s="30"/>
    </row>
    <row r="86" spans="1:10" s="52" customFormat="1" ht="17.100000000000001" hidden="1" customHeight="1" x14ac:dyDescent="0.3">
      <c r="A86" s="30">
        <v>10.11</v>
      </c>
      <c r="B86" s="30" t="s">
        <v>74</v>
      </c>
      <c r="C86" s="29">
        <v>4</v>
      </c>
      <c r="D86" s="29">
        <v>0</v>
      </c>
      <c r="E86" s="33">
        <v>130700</v>
      </c>
      <c r="F86" s="33">
        <v>0</v>
      </c>
      <c r="G86" s="33">
        <f t="shared" si="7"/>
        <v>0</v>
      </c>
      <c r="H86" s="33">
        <f t="shared" si="8"/>
        <v>130700</v>
      </c>
      <c r="I86" s="33">
        <f t="shared" si="9"/>
        <v>100</v>
      </c>
      <c r="J86" s="30"/>
    </row>
    <row r="87" spans="1:10" s="52" customFormat="1" ht="17.100000000000001" hidden="1" customHeight="1" x14ac:dyDescent="0.3">
      <c r="A87" s="30">
        <v>10.119999999999999</v>
      </c>
      <c r="B87" s="30" t="s">
        <v>69</v>
      </c>
      <c r="C87" s="29">
        <v>1</v>
      </c>
      <c r="D87" s="29">
        <v>0</v>
      </c>
      <c r="E87" s="33">
        <v>30000</v>
      </c>
      <c r="F87" s="33">
        <v>0</v>
      </c>
      <c r="G87" s="33">
        <f t="shared" si="7"/>
        <v>0</v>
      </c>
      <c r="H87" s="33">
        <f t="shared" si="8"/>
        <v>30000</v>
      </c>
      <c r="I87" s="33">
        <f t="shared" si="9"/>
        <v>100</v>
      </c>
      <c r="J87" s="30"/>
    </row>
    <row r="88" spans="1:10" s="52" customFormat="1" ht="17.100000000000001" hidden="1" customHeight="1" x14ac:dyDescent="0.3">
      <c r="A88" s="30">
        <v>10.130000000000001</v>
      </c>
      <c r="B88" s="30" t="s">
        <v>76</v>
      </c>
      <c r="C88" s="29">
        <v>5</v>
      </c>
      <c r="D88" s="29">
        <v>0</v>
      </c>
      <c r="E88" s="33">
        <v>114450</v>
      </c>
      <c r="F88" s="33">
        <v>0</v>
      </c>
      <c r="G88" s="33">
        <f t="shared" si="7"/>
        <v>0</v>
      </c>
      <c r="H88" s="33">
        <f t="shared" si="8"/>
        <v>114450</v>
      </c>
      <c r="I88" s="33">
        <f t="shared" si="9"/>
        <v>100</v>
      </c>
      <c r="J88" s="30"/>
    </row>
    <row r="89" spans="1:10" s="83" customFormat="1" ht="17.100000000000001" customHeight="1" x14ac:dyDescent="0.3">
      <c r="A89" s="29">
        <v>11</v>
      </c>
      <c r="B89" s="30" t="s">
        <v>28</v>
      </c>
      <c r="C89" s="29">
        <v>11</v>
      </c>
      <c r="D89" s="29">
        <v>4</v>
      </c>
      <c r="E89" s="33">
        <v>2441900</v>
      </c>
      <c r="F89" s="33">
        <v>332544.5</v>
      </c>
      <c r="G89" s="33">
        <f t="shared" ref="G89:G91" si="10">F89*100/E89</f>
        <v>13.618268561366149</v>
      </c>
      <c r="H89" s="33">
        <f t="shared" ref="H89:H91" si="11">E89-F89</f>
        <v>2109355.5</v>
      </c>
      <c r="I89" s="33">
        <f t="shared" ref="I89:I91" si="12">H89*100/E89</f>
        <v>86.38173143863385</v>
      </c>
      <c r="J89" s="30"/>
    </row>
    <row r="90" spans="1:10" s="83" customFormat="1" ht="17.100000000000001" hidden="1" customHeight="1" x14ac:dyDescent="0.3">
      <c r="A90" s="30">
        <v>11.1</v>
      </c>
      <c r="B90" s="30" t="s">
        <v>49</v>
      </c>
      <c r="C90" s="29">
        <v>7</v>
      </c>
      <c r="D90" s="29">
        <v>3</v>
      </c>
      <c r="E90" s="33">
        <v>1914900</v>
      </c>
      <c r="F90" s="33">
        <v>291544.5</v>
      </c>
      <c r="G90" s="33">
        <f t="shared" si="10"/>
        <v>15.225050916496945</v>
      </c>
      <c r="H90" s="33">
        <f t="shared" si="11"/>
        <v>1623355.5</v>
      </c>
      <c r="I90" s="33">
        <f t="shared" si="12"/>
        <v>84.77494908350306</v>
      </c>
      <c r="J90" s="30"/>
    </row>
    <row r="91" spans="1:10" s="81" customFormat="1" ht="17.100000000000001" hidden="1" customHeight="1" x14ac:dyDescent="0.3">
      <c r="A91" s="30">
        <v>11.2</v>
      </c>
      <c r="B91" s="30" t="s">
        <v>35</v>
      </c>
      <c r="C91" s="29">
        <v>4</v>
      </c>
      <c r="D91" s="29">
        <v>1</v>
      </c>
      <c r="E91" s="33">
        <v>527000</v>
      </c>
      <c r="F91" s="33">
        <v>41000</v>
      </c>
      <c r="G91" s="33">
        <f t="shared" si="10"/>
        <v>7.7798861480075905</v>
      </c>
      <c r="H91" s="33">
        <f t="shared" si="11"/>
        <v>486000</v>
      </c>
      <c r="I91" s="33">
        <f t="shared" si="12"/>
        <v>92.220113851992409</v>
      </c>
      <c r="J91" s="30"/>
    </row>
    <row r="92" spans="1:10" s="83" customFormat="1" ht="17.100000000000001" customHeight="1" x14ac:dyDescent="0.3">
      <c r="A92" s="29">
        <v>12</v>
      </c>
      <c r="B92" s="30" t="s">
        <v>20</v>
      </c>
      <c r="C92" s="29">
        <v>39</v>
      </c>
      <c r="D92" s="29">
        <v>14</v>
      </c>
      <c r="E92" s="33">
        <v>17240000</v>
      </c>
      <c r="F92" s="33">
        <v>1609892.4</v>
      </c>
      <c r="G92" s="33">
        <f t="shared" si="4"/>
        <v>9.3381229698375865</v>
      </c>
      <c r="H92" s="33">
        <f t="shared" si="5"/>
        <v>15630107.6</v>
      </c>
      <c r="I92" s="33">
        <f t="shared" si="6"/>
        <v>90.661877030162415</v>
      </c>
      <c r="J92" s="30"/>
    </row>
    <row r="93" spans="1:10" s="83" customFormat="1" ht="17.100000000000001" hidden="1" customHeight="1" x14ac:dyDescent="0.3">
      <c r="A93" s="30">
        <v>12.1</v>
      </c>
      <c r="B93" s="30" t="s">
        <v>62</v>
      </c>
      <c r="C93" s="29">
        <v>3</v>
      </c>
      <c r="D93" s="29">
        <v>3</v>
      </c>
      <c r="E93" s="33">
        <v>423535</v>
      </c>
      <c r="F93" s="33">
        <v>320107</v>
      </c>
      <c r="G93" s="33">
        <f t="shared" si="4"/>
        <v>75.579822210679168</v>
      </c>
      <c r="H93" s="33">
        <f t="shared" si="5"/>
        <v>103428</v>
      </c>
      <c r="I93" s="33">
        <f t="shared" si="6"/>
        <v>24.420177789320835</v>
      </c>
      <c r="J93" s="30"/>
    </row>
    <row r="94" spans="1:10" s="81" customFormat="1" ht="17.100000000000001" hidden="1" customHeight="1" x14ac:dyDescent="0.3">
      <c r="A94" s="30">
        <v>12.2</v>
      </c>
      <c r="B94" s="30" t="s">
        <v>61</v>
      </c>
      <c r="C94" s="29">
        <v>2</v>
      </c>
      <c r="D94" s="29">
        <v>1</v>
      </c>
      <c r="E94" s="33">
        <v>446894</v>
      </c>
      <c r="F94" s="33">
        <v>295947.40000000002</v>
      </c>
      <c r="G94" s="33">
        <f t="shared" si="4"/>
        <v>66.223175965665249</v>
      </c>
      <c r="H94" s="33">
        <f t="shared" si="5"/>
        <v>150946.59999999998</v>
      </c>
      <c r="I94" s="33">
        <f t="shared" si="6"/>
        <v>33.776824034334759</v>
      </c>
      <c r="J94" s="30"/>
    </row>
    <row r="95" spans="1:10" s="81" customFormat="1" ht="17.100000000000001" hidden="1" customHeight="1" x14ac:dyDescent="0.3">
      <c r="A95" s="30">
        <v>12.3</v>
      </c>
      <c r="B95" s="30" t="s">
        <v>64</v>
      </c>
      <c r="C95" s="29">
        <v>1</v>
      </c>
      <c r="D95" s="29">
        <v>1</v>
      </c>
      <c r="E95" s="33">
        <v>56105</v>
      </c>
      <c r="F95" s="33">
        <v>24240</v>
      </c>
      <c r="G95" s="33">
        <f t="shared" si="4"/>
        <v>43.204705462971212</v>
      </c>
      <c r="H95" s="33">
        <f t="shared" si="5"/>
        <v>31865</v>
      </c>
      <c r="I95" s="33">
        <f t="shared" si="6"/>
        <v>56.795294537028788</v>
      </c>
      <c r="J95" s="30"/>
    </row>
    <row r="96" spans="1:10" s="83" customFormat="1" ht="17.100000000000001" hidden="1" customHeight="1" x14ac:dyDescent="0.3">
      <c r="A96" s="30">
        <v>12.4</v>
      </c>
      <c r="B96" s="30" t="s">
        <v>130</v>
      </c>
      <c r="C96" s="29">
        <v>1</v>
      </c>
      <c r="D96" s="29">
        <v>1</v>
      </c>
      <c r="E96" s="33">
        <v>100835</v>
      </c>
      <c r="F96" s="33">
        <v>35668</v>
      </c>
      <c r="G96" s="33">
        <f t="shared" si="4"/>
        <v>35.372638468785638</v>
      </c>
      <c r="H96" s="33">
        <f t="shared" si="5"/>
        <v>65167</v>
      </c>
      <c r="I96" s="33">
        <f t="shared" si="6"/>
        <v>64.627361531214362</v>
      </c>
      <c r="J96" s="30"/>
    </row>
    <row r="97" spans="1:10" s="83" customFormat="1" ht="17.100000000000001" hidden="1" customHeight="1" x14ac:dyDescent="0.3">
      <c r="A97" s="30">
        <v>12.5</v>
      </c>
      <c r="B97" s="30" t="s">
        <v>63</v>
      </c>
      <c r="C97" s="29">
        <v>3</v>
      </c>
      <c r="D97" s="29">
        <v>2</v>
      </c>
      <c r="E97" s="33">
        <v>414274</v>
      </c>
      <c r="F97" s="33">
        <v>56430</v>
      </c>
      <c r="G97" s="33">
        <f t="shared" si="4"/>
        <v>13.621419640141548</v>
      </c>
      <c r="H97" s="33">
        <f t="shared" si="5"/>
        <v>357844</v>
      </c>
      <c r="I97" s="33">
        <f t="shared" si="6"/>
        <v>86.378580359858447</v>
      </c>
      <c r="J97" s="30"/>
    </row>
    <row r="98" spans="1:10" s="81" customFormat="1" ht="17.100000000000001" hidden="1" customHeight="1" x14ac:dyDescent="0.3">
      <c r="A98" s="30">
        <v>12.6</v>
      </c>
      <c r="B98" s="30" t="s">
        <v>35</v>
      </c>
      <c r="C98" s="29">
        <v>29</v>
      </c>
      <c r="D98" s="29">
        <v>6</v>
      </c>
      <c r="E98" s="33">
        <v>15798357</v>
      </c>
      <c r="F98" s="33">
        <v>877500</v>
      </c>
      <c r="G98" s="33">
        <f t="shared" si="4"/>
        <v>5.5543750530514027</v>
      </c>
      <c r="H98" s="33">
        <f t="shared" si="5"/>
        <v>14920857</v>
      </c>
      <c r="I98" s="33">
        <f t="shared" si="6"/>
        <v>94.445624946948598</v>
      </c>
      <c r="J98" s="30"/>
    </row>
    <row r="99" spans="1:10" s="83" customFormat="1" ht="17.100000000000001" customHeight="1" x14ac:dyDescent="0.3">
      <c r="A99" s="29">
        <v>13</v>
      </c>
      <c r="B99" s="30" t="s">
        <v>16</v>
      </c>
      <c r="C99" s="29">
        <v>13</v>
      </c>
      <c r="D99" s="29">
        <v>4</v>
      </c>
      <c r="E99" s="33">
        <v>1250000</v>
      </c>
      <c r="F99" s="33">
        <v>89705</v>
      </c>
      <c r="G99" s="33">
        <f>F99*100/E99</f>
        <v>7.1764000000000001</v>
      </c>
      <c r="H99" s="33">
        <f>E99-F99</f>
        <v>1160295</v>
      </c>
      <c r="I99" s="33">
        <f>H99*100/E99</f>
        <v>92.823599999999999</v>
      </c>
      <c r="J99" s="30"/>
    </row>
    <row r="100" spans="1:10" s="81" customFormat="1" ht="17.100000000000001" hidden="1" customHeight="1" x14ac:dyDescent="0.3">
      <c r="A100" s="30">
        <v>13.1</v>
      </c>
      <c r="B100" s="30" t="s">
        <v>78</v>
      </c>
      <c r="C100" s="29">
        <v>2</v>
      </c>
      <c r="D100" s="29">
        <v>1</v>
      </c>
      <c r="E100" s="33">
        <v>100900</v>
      </c>
      <c r="F100" s="33">
        <v>50175</v>
      </c>
      <c r="G100" s="33">
        <f>F100*100/E100</f>
        <v>49.727452923686819</v>
      </c>
      <c r="H100" s="33">
        <f>E100-F100</f>
        <v>50725</v>
      </c>
      <c r="I100" s="33">
        <f>H100*100/E100</f>
        <v>50.272547076313181</v>
      </c>
      <c r="J100" s="30"/>
    </row>
    <row r="101" spans="1:10" s="81" customFormat="1" ht="17.100000000000001" hidden="1" customHeight="1" x14ac:dyDescent="0.3">
      <c r="A101" s="30">
        <v>13.2</v>
      </c>
      <c r="B101" s="30" t="s">
        <v>77</v>
      </c>
      <c r="C101" s="29">
        <v>7</v>
      </c>
      <c r="D101" s="29">
        <v>1</v>
      </c>
      <c r="E101" s="33">
        <v>681960</v>
      </c>
      <c r="F101" s="33">
        <v>23700</v>
      </c>
      <c r="G101" s="33">
        <f>F101*100/E101</f>
        <v>3.4752771423543902</v>
      </c>
      <c r="H101" s="33">
        <f>E101-F101</f>
        <v>658260</v>
      </c>
      <c r="I101" s="33">
        <f>H101*100/E101</f>
        <v>96.524722857645614</v>
      </c>
      <c r="J101" s="30"/>
    </row>
    <row r="102" spans="1:10" s="81" customFormat="1" ht="17.100000000000001" hidden="1" customHeight="1" x14ac:dyDescent="0.3">
      <c r="A102" s="30">
        <v>13.3</v>
      </c>
      <c r="B102" s="30" t="s">
        <v>35</v>
      </c>
      <c r="C102" s="29">
        <v>4</v>
      </c>
      <c r="D102" s="29">
        <v>2</v>
      </c>
      <c r="E102" s="33">
        <v>467140</v>
      </c>
      <c r="F102" s="33">
        <v>15830</v>
      </c>
      <c r="G102" s="33">
        <f>F102*100/E102</f>
        <v>3.388705741319519</v>
      </c>
      <c r="H102" s="33">
        <f>E102-F102</f>
        <v>451310</v>
      </c>
      <c r="I102" s="33">
        <f>H102*100/E102</f>
        <v>96.611294258680488</v>
      </c>
      <c r="J102" s="30"/>
    </row>
    <row r="103" spans="1:10" s="83" customFormat="1" ht="17.100000000000001" customHeight="1" x14ac:dyDescent="0.3">
      <c r="A103" s="34">
        <v>14</v>
      </c>
      <c r="B103" s="35" t="s">
        <v>21</v>
      </c>
      <c r="C103" s="34">
        <v>1</v>
      </c>
      <c r="D103" s="34">
        <v>0</v>
      </c>
      <c r="E103" s="38">
        <v>35000</v>
      </c>
      <c r="F103" s="38">
        <v>0</v>
      </c>
      <c r="G103" s="38">
        <f t="shared" si="4"/>
        <v>0</v>
      </c>
      <c r="H103" s="38">
        <f t="shared" si="5"/>
        <v>35000</v>
      </c>
      <c r="I103" s="38">
        <f t="shared" si="6"/>
        <v>100</v>
      </c>
      <c r="J103" s="35"/>
    </row>
    <row r="104" spans="1:10" s="81" customFormat="1" ht="17.100000000000001" hidden="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4"/>
        <v>0</v>
      </c>
      <c r="H104" s="10">
        <f t="shared" si="5"/>
        <v>35000</v>
      </c>
      <c r="I104" s="10">
        <f t="shared" si="6"/>
        <v>100</v>
      </c>
      <c r="J104" s="4"/>
    </row>
    <row r="105" spans="1:10" s="52" customFormat="1" ht="17.100000000000001" customHeight="1" x14ac:dyDescent="0.3">
      <c r="A105" s="107" t="s">
        <v>29</v>
      </c>
      <c r="B105" s="108"/>
      <c r="C105" s="66">
        <f>SUM(C103,C99,C92,C89,C75,C67,C55,C52,C49,C37,C24,C16,C12,C7)</f>
        <v>435</v>
      </c>
      <c r="D105" s="66">
        <f t="shared" ref="D105:F105" si="13">SUM(D103,D99,D92,D89,D75,D67,D55,D52,D49,D37,D24,D16,D12,D7)</f>
        <v>139</v>
      </c>
      <c r="E105" s="67">
        <f>SUM(E103,E99,E92,E89,E75,E67,E55,E52,E49,E37,E24,E16,E12,E7)</f>
        <v>563659700</v>
      </c>
      <c r="F105" s="67">
        <f t="shared" si="13"/>
        <v>205759462.75</v>
      </c>
      <c r="G105" s="67">
        <f t="shared" ref="G105" si="14">F105*100/E105</f>
        <v>36.504199741439734</v>
      </c>
      <c r="H105" s="67">
        <f t="shared" ref="H105" si="15">E105-F105</f>
        <v>357900237.25</v>
      </c>
      <c r="I105" s="67">
        <f t="shared" ref="I105" si="16">H105*100/E105</f>
        <v>63.495800258560266</v>
      </c>
      <c r="J105" s="68"/>
    </row>
    <row r="106" spans="1:10" ht="17.100000000000001" customHeight="1" x14ac:dyDescent="0.3">
      <c r="A106" s="109" t="s">
        <v>30</v>
      </c>
      <c r="B106" s="109"/>
      <c r="C106" s="109"/>
      <c r="D106" s="109"/>
      <c r="E106" s="109"/>
      <c r="F106" s="109"/>
      <c r="G106" s="109"/>
      <c r="H106" s="109"/>
      <c r="I106" s="109"/>
      <c r="J106" s="109"/>
    </row>
    <row r="107" spans="1:10" x14ac:dyDescent="0.3">
      <c r="F107" s="55"/>
    </row>
    <row r="108" spans="1:10" x14ac:dyDescent="0.3">
      <c r="E108" s="17">
        <v>563659700</v>
      </c>
    </row>
    <row r="109" spans="1:10" x14ac:dyDescent="0.3">
      <c r="E109" s="17">
        <f>E105-E108</f>
        <v>0</v>
      </c>
    </row>
  </sheetData>
  <mergeCells count="10">
    <mergeCell ref="A105:B105"/>
    <mergeCell ref="A106:J10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9"/>
  <sheetViews>
    <sheetView showGridLines="0" view="pageBreakPreview" zoomScaleNormal="100" zoomScaleSheetLayoutView="100" workbookViewId="0">
      <pane ySplit="6" topLeftCell="A97" activePane="bottomLeft" state="frozen"/>
      <selection pane="bottomLeft" activeCell="E108" sqref="E108"/>
    </sheetView>
  </sheetViews>
  <sheetFormatPr defaultRowHeight="18.75" x14ac:dyDescent="0.3"/>
  <cols>
    <col min="1" max="1" width="6.125" style="54" customWidth="1"/>
    <col min="2" max="2" width="39.375" style="73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3" customWidth="1"/>
    <col min="11" max="11" width="9" style="73"/>
    <col min="12" max="12" width="13.75" style="73" bestFit="1" customWidth="1"/>
    <col min="13" max="16384" width="9" style="73"/>
  </cols>
  <sheetData>
    <row r="1" spans="1:10" ht="17.100000000000001" customHeight="1" x14ac:dyDescent="0.3">
      <c r="A1" s="110" t="s">
        <v>145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7.100000000000001" customHeight="1" x14ac:dyDescent="0.3">
      <c r="A2" s="110" t="s">
        <v>149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7.100000000000001" customHeight="1" x14ac:dyDescent="0.3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7.100000000000001" customHeight="1" x14ac:dyDescent="0.3">
      <c r="A4" s="112" t="s">
        <v>2</v>
      </c>
      <c r="B4" s="112" t="s">
        <v>3</v>
      </c>
      <c r="C4" s="115" t="s">
        <v>33</v>
      </c>
      <c r="D4" s="74" t="s">
        <v>4</v>
      </c>
      <c r="E4" s="74" t="s">
        <v>7</v>
      </c>
      <c r="F4" s="77" t="s">
        <v>9</v>
      </c>
      <c r="G4" s="77" t="s">
        <v>11</v>
      </c>
      <c r="H4" s="118" t="s">
        <v>31</v>
      </c>
      <c r="I4" s="77" t="s">
        <v>11</v>
      </c>
      <c r="J4" s="112" t="s">
        <v>14</v>
      </c>
    </row>
    <row r="5" spans="1:10" ht="17.100000000000001" customHeight="1" x14ac:dyDescent="0.3">
      <c r="A5" s="113"/>
      <c r="B5" s="113"/>
      <c r="C5" s="116"/>
      <c r="D5" s="75" t="s">
        <v>5</v>
      </c>
      <c r="E5" s="75" t="s">
        <v>8</v>
      </c>
      <c r="F5" s="78" t="s">
        <v>10</v>
      </c>
      <c r="G5" s="78" t="s">
        <v>12</v>
      </c>
      <c r="H5" s="119"/>
      <c r="I5" s="78" t="s">
        <v>32</v>
      </c>
      <c r="J5" s="113"/>
    </row>
    <row r="6" spans="1:10" ht="17.100000000000001" customHeight="1" x14ac:dyDescent="0.3">
      <c r="A6" s="114"/>
      <c r="B6" s="114"/>
      <c r="C6" s="117"/>
      <c r="D6" s="76" t="s">
        <v>6</v>
      </c>
      <c r="E6" s="76"/>
      <c r="F6" s="79"/>
      <c r="G6" s="79"/>
      <c r="H6" s="120"/>
      <c r="I6" s="79"/>
      <c r="J6" s="114"/>
    </row>
    <row r="7" spans="1:10" s="83" customFormat="1" ht="17.100000000000001" customHeight="1" x14ac:dyDescent="0.3">
      <c r="A7" s="95">
        <v>1</v>
      </c>
      <c r="B7" s="94" t="s">
        <v>27</v>
      </c>
      <c r="C7" s="95">
        <v>7</v>
      </c>
      <c r="D7" s="95">
        <v>5</v>
      </c>
      <c r="E7" s="96">
        <v>14119300</v>
      </c>
      <c r="F7" s="96">
        <v>13522900</v>
      </c>
      <c r="G7" s="96">
        <f t="shared" ref="G7:G36" si="0">F7*100/E7</f>
        <v>95.77599456063686</v>
      </c>
      <c r="H7" s="96">
        <f t="shared" ref="H7:H36" si="1">E7-F7</f>
        <v>596400</v>
      </c>
      <c r="I7" s="96">
        <f t="shared" ref="I7:I36" si="2">H7*100/E7</f>
        <v>4.2240054393631414</v>
      </c>
      <c r="J7" s="94"/>
    </row>
    <row r="8" spans="1:10" s="81" customFormat="1" ht="17.100000000000001" customHeight="1" x14ac:dyDescent="0.3">
      <c r="A8" s="97">
        <v>1.1000000000000001</v>
      </c>
      <c r="B8" s="97" t="s">
        <v>98</v>
      </c>
      <c r="C8" s="98">
        <v>1</v>
      </c>
      <c r="D8" s="98">
        <v>1</v>
      </c>
      <c r="E8" s="99">
        <v>651400</v>
      </c>
      <c r="F8" s="99">
        <v>651400</v>
      </c>
      <c r="G8" s="99">
        <f t="shared" si="0"/>
        <v>100</v>
      </c>
      <c r="H8" s="99">
        <f t="shared" si="1"/>
        <v>0</v>
      </c>
      <c r="I8" s="99">
        <f t="shared" si="2"/>
        <v>0</v>
      </c>
      <c r="J8" s="97"/>
    </row>
    <row r="9" spans="1:10" s="81" customFormat="1" ht="17.100000000000001" customHeight="1" x14ac:dyDescent="0.3">
      <c r="A9" s="25">
        <v>1.2</v>
      </c>
      <c r="B9" s="25" t="s">
        <v>38</v>
      </c>
      <c r="C9" s="100">
        <v>3</v>
      </c>
      <c r="D9" s="100">
        <v>2</v>
      </c>
      <c r="E9" s="28">
        <v>13270500</v>
      </c>
      <c r="F9" s="28">
        <v>12770500</v>
      </c>
      <c r="G9" s="28">
        <f t="shared" si="0"/>
        <v>96.232244451979952</v>
      </c>
      <c r="H9" s="28">
        <f t="shared" si="1"/>
        <v>500000</v>
      </c>
      <c r="I9" s="28">
        <f t="shared" si="2"/>
        <v>3.7677555480200446</v>
      </c>
      <c r="J9" s="25"/>
    </row>
    <row r="10" spans="1:10" s="83" customFormat="1" ht="17.100000000000001" customHeight="1" x14ac:dyDescent="0.3">
      <c r="A10" s="25">
        <v>1.3</v>
      </c>
      <c r="B10" s="25" t="s">
        <v>39</v>
      </c>
      <c r="C10" s="100">
        <v>2</v>
      </c>
      <c r="D10" s="100">
        <v>2</v>
      </c>
      <c r="E10" s="28">
        <v>162400</v>
      </c>
      <c r="F10" s="28">
        <v>101000</v>
      </c>
      <c r="G10" s="28">
        <f t="shared" si="0"/>
        <v>62.192118226600982</v>
      </c>
      <c r="H10" s="28">
        <f t="shared" si="1"/>
        <v>61400</v>
      </c>
      <c r="I10" s="28">
        <f t="shared" si="2"/>
        <v>37.807881773399018</v>
      </c>
      <c r="J10" s="25"/>
    </row>
    <row r="11" spans="1:10" s="81" customFormat="1" ht="17.100000000000001" customHeight="1" x14ac:dyDescent="0.3">
      <c r="A11" s="101">
        <v>1.4</v>
      </c>
      <c r="B11" s="101" t="s">
        <v>35</v>
      </c>
      <c r="C11" s="102">
        <v>1</v>
      </c>
      <c r="D11" s="102">
        <v>0</v>
      </c>
      <c r="E11" s="103">
        <v>35000</v>
      </c>
      <c r="F11" s="103">
        <v>0</v>
      </c>
      <c r="G11" s="103">
        <f t="shared" si="0"/>
        <v>0</v>
      </c>
      <c r="H11" s="103">
        <f t="shared" si="1"/>
        <v>35000</v>
      </c>
      <c r="I11" s="103">
        <f t="shared" si="2"/>
        <v>100</v>
      </c>
      <c r="J11" s="101"/>
    </row>
    <row r="12" spans="1:10" s="83" customFormat="1" ht="17.100000000000001" customHeight="1" x14ac:dyDescent="0.3">
      <c r="A12" s="95">
        <v>2</v>
      </c>
      <c r="B12" s="94" t="s">
        <v>26</v>
      </c>
      <c r="C12" s="95">
        <v>7</v>
      </c>
      <c r="D12" s="95">
        <v>4</v>
      </c>
      <c r="E12" s="96">
        <v>4240000</v>
      </c>
      <c r="F12" s="96">
        <v>2593089.5499999998</v>
      </c>
      <c r="G12" s="96">
        <f t="shared" si="0"/>
        <v>61.157772405660367</v>
      </c>
      <c r="H12" s="96">
        <f t="shared" si="1"/>
        <v>1646910.4500000002</v>
      </c>
      <c r="I12" s="96">
        <f t="shared" si="2"/>
        <v>38.842227594339633</v>
      </c>
      <c r="J12" s="94"/>
    </row>
    <row r="13" spans="1:10" s="83" customFormat="1" ht="17.100000000000001" customHeight="1" x14ac:dyDescent="0.3">
      <c r="A13" s="97">
        <v>2.1</v>
      </c>
      <c r="B13" s="97" t="s">
        <v>136</v>
      </c>
      <c r="C13" s="98">
        <v>1</v>
      </c>
      <c r="D13" s="98">
        <v>1</v>
      </c>
      <c r="E13" s="99">
        <v>1200000</v>
      </c>
      <c r="F13" s="99">
        <v>869439.55</v>
      </c>
      <c r="G13" s="99">
        <f t="shared" si="0"/>
        <v>72.453295833333328</v>
      </c>
      <c r="H13" s="99">
        <f t="shared" si="1"/>
        <v>330560.44999999995</v>
      </c>
      <c r="I13" s="99">
        <f t="shared" si="2"/>
        <v>27.546704166666665</v>
      </c>
      <c r="J13" s="97"/>
    </row>
    <row r="14" spans="1:10" s="81" customFormat="1" ht="17.100000000000001" customHeight="1" x14ac:dyDescent="0.3">
      <c r="A14" s="25">
        <v>2.2000000000000002</v>
      </c>
      <c r="B14" s="25" t="s">
        <v>99</v>
      </c>
      <c r="C14" s="100">
        <v>2</v>
      </c>
      <c r="D14" s="100">
        <v>1</v>
      </c>
      <c r="E14" s="28">
        <v>2700000</v>
      </c>
      <c r="F14" s="28">
        <v>1699160</v>
      </c>
      <c r="G14" s="28">
        <f t="shared" si="0"/>
        <v>62.931851851851853</v>
      </c>
      <c r="H14" s="28">
        <f t="shared" si="1"/>
        <v>1000840</v>
      </c>
      <c r="I14" s="28">
        <f t="shared" si="2"/>
        <v>37.068148148148147</v>
      </c>
      <c r="J14" s="25"/>
    </row>
    <row r="15" spans="1:10" s="83" customFormat="1" ht="17.100000000000001" customHeight="1" x14ac:dyDescent="0.3">
      <c r="A15" s="101">
        <v>2.2999999999999998</v>
      </c>
      <c r="B15" s="101" t="s">
        <v>35</v>
      </c>
      <c r="C15" s="102">
        <v>4</v>
      </c>
      <c r="D15" s="102">
        <v>2</v>
      </c>
      <c r="E15" s="103">
        <v>340000</v>
      </c>
      <c r="F15" s="103">
        <v>24490</v>
      </c>
      <c r="G15" s="103">
        <f t="shared" si="0"/>
        <v>7.2029411764705884</v>
      </c>
      <c r="H15" s="103">
        <f t="shared" si="1"/>
        <v>315510</v>
      </c>
      <c r="I15" s="103">
        <f t="shared" si="2"/>
        <v>92.797058823529412</v>
      </c>
      <c r="J15" s="101"/>
    </row>
    <row r="16" spans="1:10" s="52" customFormat="1" ht="17.100000000000001" customHeight="1" x14ac:dyDescent="0.3">
      <c r="A16" s="95">
        <v>3</v>
      </c>
      <c r="B16" s="94" t="s">
        <v>19</v>
      </c>
      <c r="C16" s="95">
        <v>37</v>
      </c>
      <c r="D16" s="95">
        <v>12</v>
      </c>
      <c r="E16" s="96">
        <v>4775200</v>
      </c>
      <c r="F16" s="96">
        <v>2228288.25</v>
      </c>
      <c r="G16" s="96">
        <f t="shared" si="0"/>
        <v>46.663768009716868</v>
      </c>
      <c r="H16" s="96">
        <f t="shared" si="1"/>
        <v>2546911.75</v>
      </c>
      <c r="I16" s="96">
        <f t="shared" si="2"/>
        <v>53.336231990283132</v>
      </c>
      <c r="J16" s="94"/>
    </row>
    <row r="17" spans="1:10" s="52" customFormat="1" ht="17.100000000000001" customHeight="1" x14ac:dyDescent="0.3">
      <c r="A17" s="97">
        <v>3.1</v>
      </c>
      <c r="B17" s="97" t="s">
        <v>83</v>
      </c>
      <c r="C17" s="98">
        <v>2</v>
      </c>
      <c r="D17" s="98">
        <v>2</v>
      </c>
      <c r="E17" s="99">
        <v>774646</v>
      </c>
      <c r="F17" s="99">
        <v>687713</v>
      </c>
      <c r="G17" s="99">
        <f t="shared" si="0"/>
        <v>88.777712658427205</v>
      </c>
      <c r="H17" s="99">
        <f t="shared" si="1"/>
        <v>86933</v>
      </c>
      <c r="I17" s="99">
        <f t="shared" si="2"/>
        <v>11.222287341572796</v>
      </c>
      <c r="J17" s="97"/>
    </row>
    <row r="18" spans="1:10" s="83" customFormat="1" ht="17.100000000000001" customHeight="1" x14ac:dyDescent="0.3">
      <c r="A18" s="25">
        <v>3.2</v>
      </c>
      <c r="B18" s="25" t="s">
        <v>80</v>
      </c>
      <c r="C18" s="100">
        <v>1</v>
      </c>
      <c r="D18" s="100">
        <v>1</v>
      </c>
      <c r="E18" s="28">
        <v>255980</v>
      </c>
      <c r="F18" s="28">
        <v>167561.65</v>
      </c>
      <c r="G18" s="28">
        <f t="shared" si="0"/>
        <v>65.458883506523946</v>
      </c>
      <c r="H18" s="28">
        <f t="shared" si="1"/>
        <v>88418.35</v>
      </c>
      <c r="I18" s="28">
        <f t="shared" si="2"/>
        <v>34.541116493476054</v>
      </c>
      <c r="J18" s="25"/>
    </row>
    <row r="19" spans="1:10" s="52" customFormat="1" ht="17.100000000000001" customHeight="1" x14ac:dyDescent="0.3">
      <c r="A19" s="25">
        <v>3.3</v>
      </c>
      <c r="B19" s="25" t="s">
        <v>84</v>
      </c>
      <c r="C19" s="100">
        <v>2</v>
      </c>
      <c r="D19" s="100">
        <v>2</v>
      </c>
      <c r="E19" s="28">
        <v>403210</v>
      </c>
      <c r="F19" s="28">
        <v>241928.3</v>
      </c>
      <c r="G19" s="28">
        <f t="shared" si="0"/>
        <v>60.000570422360553</v>
      </c>
      <c r="H19" s="28">
        <f t="shared" si="1"/>
        <v>161281.70000000001</v>
      </c>
      <c r="I19" s="28">
        <f t="shared" si="2"/>
        <v>39.999429577639447</v>
      </c>
      <c r="J19" s="25"/>
    </row>
    <row r="20" spans="1:10" s="52" customFormat="1" ht="17.100000000000001" customHeight="1" x14ac:dyDescent="0.3">
      <c r="A20" s="25">
        <v>3.4</v>
      </c>
      <c r="B20" s="25" t="s">
        <v>82</v>
      </c>
      <c r="C20" s="100">
        <v>1</v>
      </c>
      <c r="D20" s="100">
        <v>1</v>
      </c>
      <c r="E20" s="28">
        <v>302826</v>
      </c>
      <c r="F20" s="28">
        <v>164648.29999999999</v>
      </c>
      <c r="G20" s="28">
        <f t="shared" si="0"/>
        <v>54.370595655590996</v>
      </c>
      <c r="H20" s="28">
        <f t="shared" si="1"/>
        <v>138177.70000000001</v>
      </c>
      <c r="I20" s="28">
        <f t="shared" si="2"/>
        <v>45.629404344409004</v>
      </c>
      <c r="J20" s="25"/>
    </row>
    <row r="21" spans="1:10" s="52" customFormat="1" ht="17.100000000000001" customHeight="1" x14ac:dyDescent="0.3">
      <c r="A21" s="25">
        <v>3.5</v>
      </c>
      <c r="B21" s="25" t="s">
        <v>35</v>
      </c>
      <c r="C21" s="100">
        <v>28</v>
      </c>
      <c r="D21" s="100">
        <v>4</v>
      </c>
      <c r="E21" s="28">
        <v>2688800</v>
      </c>
      <c r="F21" s="28">
        <v>919577</v>
      </c>
      <c r="G21" s="28">
        <f t="shared" si="0"/>
        <v>34.20027521570961</v>
      </c>
      <c r="H21" s="28">
        <f t="shared" si="1"/>
        <v>1769223</v>
      </c>
      <c r="I21" s="28">
        <f t="shared" si="2"/>
        <v>65.79972478429039</v>
      </c>
      <c r="J21" s="25"/>
    </row>
    <row r="22" spans="1:10" s="83" customFormat="1" ht="17.100000000000001" customHeight="1" x14ac:dyDescent="0.3">
      <c r="A22" s="25">
        <v>3.6</v>
      </c>
      <c r="B22" s="25" t="s">
        <v>81</v>
      </c>
      <c r="C22" s="100">
        <v>1</v>
      </c>
      <c r="D22" s="100">
        <v>1</v>
      </c>
      <c r="E22" s="28">
        <v>25660</v>
      </c>
      <c r="F22" s="28">
        <v>7786</v>
      </c>
      <c r="G22" s="28">
        <f t="shared" si="0"/>
        <v>30.342946219797351</v>
      </c>
      <c r="H22" s="28">
        <f t="shared" si="1"/>
        <v>17874</v>
      </c>
      <c r="I22" s="28">
        <f t="shared" si="2"/>
        <v>69.657053780202645</v>
      </c>
      <c r="J22" s="25"/>
    </row>
    <row r="23" spans="1:10" s="81" customFormat="1" ht="17.100000000000001" customHeight="1" x14ac:dyDescent="0.3">
      <c r="A23" s="101">
        <v>3.7</v>
      </c>
      <c r="B23" s="101" t="s">
        <v>113</v>
      </c>
      <c r="C23" s="102">
        <v>2</v>
      </c>
      <c r="D23" s="102">
        <v>1</v>
      </c>
      <c r="E23" s="103">
        <v>324078</v>
      </c>
      <c r="F23" s="103">
        <v>39074</v>
      </c>
      <c r="G23" s="103">
        <f t="shared" si="0"/>
        <v>12.056973938372861</v>
      </c>
      <c r="H23" s="103">
        <f t="shared" si="1"/>
        <v>285004</v>
      </c>
      <c r="I23" s="103">
        <f t="shared" si="2"/>
        <v>87.943026061627137</v>
      </c>
      <c r="J23" s="101"/>
    </row>
    <row r="24" spans="1:10" s="83" customFormat="1" ht="17.100000000000001" customHeight="1" x14ac:dyDescent="0.3">
      <c r="A24" s="95">
        <v>4</v>
      </c>
      <c r="B24" s="94" t="s">
        <v>22</v>
      </c>
      <c r="C24" s="95">
        <v>54</v>
      </c>
      <c r="D24" s="95">
        <v>24</v>
      </c>
      <c r="E24" s="96">
        <v>4255688</v>
      </c>
      <c r="F24" s="96">
        <v>1842074.56</v>
      </c>
      <c r="G24" s="96">
        <f t="shared" si="0"/>
        <v>43.28500021618126</v>
      </c>
      <c r="H24" s="96">
        <f t="shared" si="1"/>
        <v>2413613.44</v>
      </c>
      <c r="I24" s="96">
        <f t="shared" si="2"/>
        <v>56.71499978381874</v>
      </c>
      <c r="J24" s="94"/>
    </row>
    <row r="25" spans="1:10" s="81" customFormat="1" ht="17.100000000000001" customHeight="1" x14ac:dyDescent="0.3">
      <c r="A25" s="97">
        <v>4.0999999999999996</v>
      </c>
      <c r="B25" s="97" t="s">
        <v>50</v>
      </c>
      <c r="C25" s="98">
        <v>2</v>
      </c>
      <c r="D25" s="98">
        <v>1</v>
      </c>
      <c r="E25" s="99">
        <v>726880</v>
      </c>
      <c r="F25" s="99">
        <v>624800</v>
      </c>
      <c r="G25" s="99">
        <f t="shared" si="0"/>
        <v>85.956416464891035</v>
      </c>
      <c r="H25" s="99">
        <f t="shared" si="1"/>
        <v>102080</v>
      </c>
      <c r="I25" s="99">
        <f t="shared" si="2"/>
        <v>14.043583535108958</v>
      </c>
      <c r="J25" s="97"/>
    </row>
    <row r="26" spans="1:10" s="81" customFormat="1" ht="17.100000000000001" customHeight="1" x14ac:dyDescent="0.3">
      <c r="A26" s="25">
        <v>4.2</v>
      </c>
      <c r="B26" s="25" t="s">
        <v>48</v>
      </c>
      <c r="C26" s="100">
        <v>1</v>
      </c>
      <c r="D26" s="100">
        <v>1</v>
      </c>
      <c r="E26" s="28">
        <v>61600</v>
      </c>
      <c r="F26" s="28">
        <v>49515</v>
      </c>
      <c r="G26" s="28">
        <f t="shared" si="0"/>
        <v>80.381493506493513</v>
      </c>
      <c r="H26" s="28">
        <f t="shared" si="1"/>
        <v>12085</v>
      </c>
      <c r="I26" s="28">
        <f t="shared" si="2"/>
        <v>19.618506493506494</v>
      </c>
      <c r="J26" s="25"/>
    </row>
    <row r="27" spans="1:10" s="81" customFormat="1" ht="17.100000000000001" customHeight="1" x14ac:dyDescent="0.3">
      <c r="A27" s="25">
        <v>4.3</v>
      </c>
      <c r="B27" s="25" t="s">
        <v>102</v>
      </c>
      <c r="C27" s="100">
        <v>4</v>
      </c>
      <c r="D27" s="100">
        <v>3</v>
      </c>
      <c r="E27" s="28">
        <v>137760</v>
      </c>
      <c r="F27" s="28">
        <v>110000</v>
      </c>
      <c r="G27" s="28">
        <f t="shared" si="0"/>
        <v>79.849012775842041</v>
      </c>
      <c r="H27" s="28">
        <f t="shared" si="1"/>
        <v>27760</v>
      </c>
      <c r="I27" s="28">
        <f t="shared" si="2"/>
        <v>20.150987224157955</v>
      </c>
      <c r="J27" s="25"/>
    </row>
    <row r="28" spans="1:10" s="81" customFormat="1" ht="17.100000000000001" customHeight="1" x14ac:dyDescent="0.3">
      <c r="A28" s="25">
        <v>4.4000000000000004</v>
      </c>
      <c r="B28" s="25" t="s">
        <v>43</v>
      </c>
      <c r="C28" s="100">
        <v>2</v>
      </c>
      <c r="D28" s="100">
        <v>2</v>
      </c>
      <c r="E28" s="28">
        <v>142240</v>
      </c>
      <c r="F28" s="28">
        <v>110240</v>
      </c>
      <c r="G28" s="28">
        <f t="shared" si="0"/>
        <v>77.502812148481439</v>
      </c>
      <c r="H28" s="28">
        <f t="shared" si="1"/>
        <v>32000</v>
      </c>
      <c r="I28" s="28">
        <f t="shared" si="2"/>
        <v>22.497187851518561</v>
      </c>
      <c r="J28" s="25"/>
    </row>
    <row r="29" spans="1:10" s="81" customFormat="1" ht="17.100000000000001" customHeight="1" x14ac:dyDescent="0.3">
      <c r="A29" s="25">
        <v>4.5</v>
      </c>
      <c r="B29" s="25" t="s">
        <v>46</v>
      </c>
      <c r="C29" s="100">
        <v>7</v>
      </c>
      <c r="D29" s="100">
        <v>2</v>
      </c>
      <c r="E29" s="28">
        <v>222988</v>
      </c>
      <c r="F29" s="28">
        <v>110400</v>
      </c>
      <c r="G29" s="28">
        <f t="shared" si="0"/>
        <v>49.509390639855063</v>
      </c>
      <c r="H29" s="28">
        <f t="shared" si="1"/>
        <v>112588</v>
      </c>
      <c r="I29" s="28">
        <f t="shared" si="2"/>
        <v>50.490609360144937</v>
      </c>
      <c r="J29" s="25"/>
    </row>
    <row r="30" spans="1:10" s="81" customFormat="1" ht="17.100000000000001" customHeight="1" x14ac:dyDescent="0.3">
      <c r="A30" s="25">
        <v>4.5999999999999996</v>
      </c>
      <c r="B30" s="25" t="s">
        <v>35</v>
      </c>
      <c r="C30" s="100">
        <v>16</v>
      </c>
      <c r="D30" s="100">
        <v>7</v>
      </c>
      <c r="E30" s="28">
        <v>1626060</v>
      </c>
      <c r="F30" s="28">
        <v>678221.56</v>
      </c>
      <c r="G30" s="28">
        <f t="shared" si="0"/>
        <v>41.709503954343631</v>
      </c>
      <c r="H30" s="28">
        <f t="shared" si="1"/>
        <v>947838.44</v>
      </c>
      <c r="I30" s="28">
        <f t="shared" si="2"/>
        <v>58.290496045656369</v>
      </c>
      <c r="J30" s="25"/>
    </row>
    <row r="31" spans="1:10" s="81" customFormat="1" ht="17.100000000000001" customHeight="1" x14ac:dyDescent="0.3">
      <c r="A31" s="25">
        <v>4.7</v>
      </c>
      <c r="B31" s="25" t="s">
        <v>131</v>
      </c>
      <c r="C31" s="100">
        <v>2</v>
      </c>
      <c r="D31" s="100">
        <v>1</v>
      </c>
      <c r="E31" s="28">
        <v>53670</v>
      </c>
      <c r="F31" s="28">
        <v>18100</v>
      </c>
      <c r="G31" s="28">
        <f t="shared" si="0"/>
        <v>33.724613378051053</v>
      </c>
      <c r="H31" s="28">
        <f t="shared" si="1"/>
        <v>35570</v>
      </c>
      <c r="I31" s="28">
        <f t="shared" si="2"/>
        <v>66.275386621948954</v>
      </c>
      <c r="J31" s="25"/>
    </row>
    <row r="32" spans="1:10" s="83" customFormat="1" ht="17.100000000000001" customHeight="1" x14ac:dyDescent="0.3">
      <c r="A32" s="25">
        <v>4.8</v>
      </c>
      <c r="B32" s="25" t="s">
        <v>52</v>
      </c>
      <c r="C32" s="100">
        <v>2</v>
      </c>
      <c r="D32" s="100">
        <v>1</v>
      </c>
      <c r="E32" s="28">
        <v>90720</v>
      </c>
      <c r="F32" s="28">
        <v>30406</v>
      </c>
      <c r="G32" s="28">
        <f t="shared" si="0"/>
        <v>33.516313932980601</v>
      </c>
      <c r="H32" s="28">
        <f t="shared" si="1"/>
        <v>60314</v>
      </c>
      <c r="I32" s="28">
        <f t="shared" si="2"/>
        <v>66.483686067019406</v>
      </c>
      <c r="J32" s="25"/>
    </row>
    <row r="33" spans="1:10" s="81" customFormat="1" ht="17.100000000000001" customHeight="1" x14ac:dyDescent="0.3">
      <c r="A33" s="25">
        <v>4.9000000000000004</v>
      </c>
      <c r="B33" s="25" t="s">
        <v>44</v>
      </c>
      <c r="C33" s="100">
        <v>5</v>
      </c>
      <c r="D33" s="100">
        <v>2</v>
      </c>
      <c r="E33" s="28">
        <v>144010</v>
      </c>
      <c r="F33" s="28">
        <v>44737</v>
      </c>
      <c r="G33" s="28">
        <f t="shared" si="0"/>
        <v>31.065203805291301</v>
      </c>
      <c r="H33" s="28">
        <f t="shared" si="1"/>
        <v>99273</v>
      </c>
      <c r="I33" s="28">
        <f t="shared" si="2"/>
        <v>68.934796194708696</v>
      </c>
      <c r="J33" s="25"/>
    </row>
    <row r="34" spans="1:10" s="81" customFormat="1" ht="17.100000000000001" customHeight="1" x14ac:dyDescent="0.3">
      <c r="A34" s="104">
        <v>4.0999999999999996</v>
      </c>
      <c r="B34" s="25" t="s">
        <v>42</v>
      </c>
      <c r="C34" s="100">
        <v>9</v>
      </c>
      <c r="D34" s="100">
        <v>4</v>
      </c>
      <c r="E34" s="28">
        <v>917594</v>
      </c>
      <c r="F34" s="28">
        <v>65655</v>
      </c>
      <c r="G34" s="28">
        <f t="shared" si="0"/>
        <v>7.1551252514728736</v>
      </c>
      <c r="H34" s="28">
        <f t="shared" si="1"/>
        <v>851939</v>
      </c>
      <c r="I34" s="28">
        <f t="shared" si="2"/>
        <v>92.844874748527133</v>
      </c>
      <c r="J34" s="25"/>
    </row>
    <row r="35" spans="1:10" s="81" customFormat="1" ht="17.100000000000001" customHeight="1" x14ac:dyDescent="0.3">
      <c r="A35" s="25">
        <v>4.1100000000000003</v>
      </c>
      <c r="B35" s="25" t="s">
        <v>47</v>
      </c>
      <c r="C35" s="100">
        <v>1</v>
      </c>
      <c r="D35" s="100">
        <v>0</v>
      </c>
      <c r="E35" s="28">
        <v>48726</v>
      </c>
      <c r="F35" s="28">
        <v>0</v>
      </c>
      <c r="G35" s="28">
        <f t="shared" si="0"/>
        <v>0</v>
      </c>
      <c r="H35" s="28">
        <f t="shared" si="1"/>
        <v>48726</v>
      </c>
      <c r="I35" s="28">
        <f t="shared" si="2"/>
        <v>100</v>
      </c>
      <c r="J35" s="25"/>
    </row>
    <row r="36" spans="1:10" s="83" customFormat="1" ht="17.100000000000001" customHeight="1" x14ac:dyDescent="0.3">
      <c r="A36" s="101">
        <v>4.12</v>
      </c>
      <c r="B36" s="101" t="s">
        <v>45</v>
      </c>
      <c r="C36" s="102">
        <v>3</v>
      </c>
      <c r="D36" s="102">
        <v>0</v>
      </c>
      <c r="E36" s="103">
        <v>83440</v>
      </c>
      <c r="F36" s="103">
        <v>0</v>
      </c>
      <c r="G36" s="103">
        <f t="shared" si="0"/>
        <v>0</v>
      </c>
      <c r="H36" s="103">
        <f t="shared" si="1"/>
        <v>83440</v>
      </c>
      <c r="I36" s="103">
        <f t="shared" si="2"/>
        <v>100</v>
      </c>
      <c r="J36" s="101"/>
    </row>
    <row r="37" spans="1:10" s="83" customFormat="1" ht="17.100000000000001" customHeight="1" x14ac:dyDescent="0.3">
      <c r="A37" s="95">
        <v>5</v>
      </c>
      <c r="B37" s="94" t="s">
        <v>15</v>
      </c>
      <c r="C37" s="95">
        <f>SUM(C38:C48)</f>
        <v>59</v>
      </c>
      <c r="D37" s="95">
        <f t="shared" ref="D37:E37" si="3">SUM(D38:D48)</f>
        <v>18</v>
      </c>
      <c r="E37" s="96">
        <f t="shared" si="3"/>
        <v>490940562</v>
      </c>
      <c r="F37" s="96">
        <f>SUM(F38:F48)</f>
        <v>178487890.81999999</v>
      </c>
      <c r="G37" s="96">
        <f t="shared" ref="G37:G104" si="4">F37*100/E37</f>
        <v>36.356313703816554</v>
      </c>
      <c r="H37" s="96">
        <f t="shared" ref="H37:H104" si="5">E37-F37</f>
        <v>312452671.18000001</v>
      </c>
      <c r="I37" s="96">
        <f t="shared" ref="I37:I104" si="6">H37*100/E37</f>
        <v>63.643686296183446</v>
      </c>
      <c r="J37" s="94"/>
    </row>
    <row r="38" spans="1:10" s="81" customFormat="1" ht="17.100000000000001" customHeight="1" x14ac:dyDescent="0.3">
      <c r="A38" s="97">
        <v>5.0999999999999996</v>
      </c>
      <c r="B38" s="97" t="s">
        <v>106</v>
      </c>
      <c r="C38" s="98">
        <v>3</v>
      </c>
      <c r="D38" s="98">
        <v>2</v>
      </c>
      <c r="E38" s="99">
        <v>303615400</v>
      </c>
      <c r="F38" s="99">
        <f>108209269.44+7373636.78</f>
        <v>115582906.22</v>
      </c>
      <c r="G38" s="99">
        <f t="shared" si="4"/>
        <v>38.068854946092983</v>
      </c>
      <c r="H38" s="99">
        <f t="shared" si="5"/>
        <v>188032493.78</v>
      </c>
      <c r="I38" s="99">
        <f t="shared" si="6"/>
        <v>61.931145053907017</v>
      </c>
      <c r="J38" s="97"/>
    </row>
    <row r="39" spans="1:10" s="81" customFormat="1" ht="17.100000000000001" customHeight="1" x14ac:dyDescent="0.3">
      <c r="A39" s="25">
        <v>5.2</v>
      </c>
      <c r="B39" s="25" t="s">
        <v>57</v>
      </c>
      <c r="C39" s="100">
        <v>13</v>
      </c>
      <c r="D39" s="100">
        <v>10</v>
      </c>
      <c r="E39" s="28">
        <v>177173520</v>
      </c>
      <c r="F39" s="28">
        <v>62677866</v>
      </c>
      <c r="G39" s="28">
        <f t="shared" si="4"/>
        <v>35.376542724894783</v>
      </c>
      <c r="H39" s="28">
        <f t="shared" si="5"/>
        <v>114495654</v>
      </c>
      <c r="I39" s="28">
        <f t="shared" si="6"/>
        <v>64.623457275105224</v>
      </c>
      <c r="J39" s="25"/>
    </row>
    <row r="40" spans="1:10" s="81" customFormat="1" ht="17.100000000000001" customHeight="1" x14ac:dyDescent="0.3">
      <c r="A40" s="25">
        <v>5.3</v>
      </c>
      <c r="B40" s="25" t="s">
        <v>55</v>
      </c>
      <c r="C40" s="100">
        <v>1</v>
      </c>
      <c r="D40" s="100">
        <v>1</v>
      </c>
      <c r="E40" s="28">
        <v>150000</v>
      </c>
      <c r="F40" s="28">
        <v>35000</v>
      </c>
      <c r="G40" s="28">
        <f t="shared" si="4"/>
        <v>23.333333333333332</v>
      </c>
      <c r="H40" s="28">
        <f t="shared" si="5"/>
        <v>115000</v>
      </c>
      <c r="I40" s="28">
        <f t="shared" si="6"/>
        <v>76.666666666666671</v>
      </c>
      <c r="J40" s="25"/>
    </row>
    <row r="41" spans="1:10" s="81" customFormat="1" ht="17.100000000000001" customHeight="1" x14ac:dyDescent="0.3">
      <c r="A41" s="25">
        <v>5.4</v>
      </c>
      <c r="B41" s="25" t="s">
        <v>36</v>
      </c>
      <c r="C41" s="100">
        <v>1</v>
      </c>
      <c r="D41" s="100">
        <v>1</v>
      </c>
      <c r="E41" s="28">
        <v>589000</v>
      </c>
      <c r="F41" s="28">
        <v>114437.5</v>
      </c>
      <c r="G41" s="28">
        <f t="shared" si="4"/>
        <v>19.429117147707981</v>
      </c>
      <c r="H41" s="28">
        <f t="shared" si="5"/>
        <v>474562.5</v>
      </c>
      <c r="I41" s="28">
        <f t="shared" si="6"/>
        <v>80.570882852292016</v>
      </c>
      <c r="J41" s="25"/>
    </row>
    <row r="42" spans="1:10" s="52" customFormat="1" ht="17.100000000000001" customHeight="1" x14ac:dyDescent="0.3">
      <c r="A42" s="25">
        <v>5.5</v>
      </c>
      <c r="B42" s="25" t="s">
        <v>53</v>
      </c>
      <c r="C42" s="100">
        <v>6</v>
      </c>
      <c r="D42" s="100">
        <v>3</v>
      </c>
      <c r="E42" s="28">
        <v>600000</v>
      </c>
      <c r="F42" s="28">
        <v>55735</v>
      </c>
      <c r="G42" s="28">
        <f t="shared" si="4"/>
        <v>9.2891666666666666</v>
      </c>
      <c r="H42" s="28">
        <f t="shared" si="5"/>
        <v>544265</v>
      </c>
      <c r="I42" s="28">
        <f t="shared" si="6"/>
        <v>90.710833333333326</v>
      </c>
      <c r="J42" s="25"/>
    </row>
    <row r="43" spans="1:10" ht="17.100000000000001" customHeight="1" x14ac:dyDescent="0.3">
      <c r="A43" s="25">
        <v>5.6</v>
      </c>
      <c r="B43" s="25" t="s">
        <v>54</v>
      </c>
      <c r="C43" s="100">
        <v>6</v>
      </c>
      <c r="D43" s="100">
        <v>1</v>
      </c>
      <c r="E43" s="28">
        <v>921700</v>
      </c>
      <c r="F43" s="28">
        <v>21946.1</v>
      </c>
      <c r="G43" s="28">
        <f t="shared" si="4"/>
        <v>2.381045893457741</v>
      </c>
      <c r="H43" s="28">
        <f t="shared" si="5"/>
        <v>899753.9</v>
      </c>
      <c r="I43" s="28">
        <f t="shared" si="6"/>
        <v>97.618954106542262</v>
      </c>
      <c r="J43" s="25"/>
    </row>
    <row r="44" spans="1:10" s="52" customFormat="1" ht="17.100000000000001" customHeight="1" x14ac:dyDescent="0.3">
      <c r="A44" s="25">
        <v>5.7</v>
      </c>
      <c r="B44" s="25" t="s">
        <v>35</v>
      </c>
      <c r="C44" s="100">
        <v>4</v>
      </c>
      <c r="D44" s="100">
        <v>0</v>
      </c>
      <c r="E44" s="28">
        <v>258950</v>
      </c>
      <c r="F44" s="28">
        <v>0</v>
      </c>
      <c r="G44" s="28">
        <f t="shared" si="4"/>
        <v>0</v>
      </c>
      <c r="H44" s="28">
        <f t="shared" si="5"/>
        <v>258950</v>
      </c>
      <c r="I44" s="28">
        <f t="shared" si="6"/>
        <v>100</v>
      </c>
      <c r="J44" s="25"/>
    </row>
    <row r="45" spans="1:10" s="83" customFormat="1" ht="17.100000000000001" customHeight="1" x14ac:dyDescent="0.3">
      <c r="A45" s="25">
        <v>5.8</v>
      </c>
      <c r="B45" s="25" t="s">
        <v>104</v>
      </c>
      <c r="C45" s="100">
        <v>1</v>
      </c>
      <c r="D45" s="100">
        <v>0</v>
      </c>
      <c r="E45" s="28">
        <v>80000</v>
      </c>
      <c r="F45" s="28">
        <v>0</v>
      </c>
      <c r="G45" s="28">
        <f t="shared" si="4"/>
        <v>0</v>
      </c>
      <c r="H45" s="28">
        <f t="shared" si="5"/>
        <v>80000</v>
      </c>
      <c r="I45" s="28">
        <f t="shared" si="6"/>
        <v>100</v>
      </c>
      <c r="J45" s="25"/>
    </row>
    <row r="46" spans="1:10" s="83" customFormat="1" ht="17.100000000000001" customHeight="1" x14ac:dyDescent="0.3">
      <c r="A46" s="25">
        <v>5.9</v>
      </c>
      <c r="B46" s="25" t="s">
        <v>37</v>
      </c>
      <c r="C46" s="100">
        <v>20</v>
      </c>
      <c r="D46" s="100">
        <v>0</v>
      </c>
      <c r="E46" s="28">
        <f>7476592-120000</f>
        <v>7356592</v>
      </c>
      <c r="F46" s="28">
        <v>0</v>
      </c>
      <c r="G46" s="28">
        <f t="shared" si="4"/>
        <v>0</v>
      </c>
      <c r="H46" s="28">
        <f t="shared" si="5"/>
        <v>7356592</v>
      </c>
      <c r="I46" s="28">
        <f t="shared" si="6"/>
        <v>100</v>
      </c>
      <c r="J46" s="25"/>
    </row>
    <row r="47" spans="1:10" s="81" customFormat="1" ht="17.100000000000001" customHeight="1" x14ac:dyDescent="0.3">
      <c r="A47" s="104">
        <v>5.0999999999999996</v>
      </c>
      <c r="B47" s="25" t="s">
        <v>58</v>
      </c>
      <c r="C47" s="100">
        <v>3</v>
      </c>
      <c r="D47" s="100">
        <v>0</v>
      </c>
      <c r="E47" s="28">
        <v>119800</v>
      </c>
      <c r="F47" s="28">
        <v>0</v>
      </c>
      <c r="G47" s="28">
        <f t="shared" si="4"/>
        <v>0</v>
      </c>
      <c r="H47" s="28">
        <f t="shared" si="5"/>
        <v>119800</v>
      </c>
      <c r="I47" s="28">
        <f t="shared" si="6"/>
        <v>100</v>
      </c>
      <c r="J47" s="25"/>
    </row>
    <row r="48" spans="1:10" s="81" customFormat="1" ht="17.100000000000001" customHeight="1" x14ac:dyDescent="0.3">
      <c r="A48" s="101">
        <v>5.1100000000000003</v>
      </c>
      <c r="B48" s="101" t="s">
        <v>56</v>
      </c>
      <c r="C48" s="102">
        <v>1</v>
      </c>
      <c r="D48" s="102">
        <v>0</v>
      </c>
      <c r="E48" s="103">
        <v>75600</v>
      </c>
      <c r="F48" s="103">
        <v>0</v>
      </c>
      <c r="G48" s="103">
        <f t="shared" si="4"/>
        <v>0</v>
      </c>
      <c r="H48" s="103">
        <f t="shared" si="5"/>
        <v>75600</v>
      </c>
      <c r="I48" s="103">
        <f t="shared" si="6"/>
        <v>100</v>
      </c>
      <c r="J48" s="101"/>
    </row>
    <row r="49" spans="1:10" s="83" customFormat="1" ht="17.100000000000001" customHeight="1" x14ac:dyDescent="0.3">
      <c r="A49" s="95">
        <v>6</v>
      </c>
      <c r="B49" s="94" t="s">
        <v>23</v>
      </c>
      <c r="C49" s="95">
        <v>29</v>
      </c>
      <c r="D49" s="95">
        <v>4</v>
      </c>
      <c r="E49" s="96">
        <v>2828200</v>
      </c>
      <c r="F49" s="96">
        <v>702509</v>
      </c>
      <c r="G49" s="96">
        <f t="shared" ref="G49:G88" si="7">F49*100/E49</f>
        <v>24.839438512127856</v>
      </c>
      <c r="H49" s="96">
        <f t="shared" ref="H49:H88" si="8">E49-F49</f>
        <v>2125691</v>
      </c>
      <c r="I49" s="96">
        <f t="shared" ref="I49:I88" si="9">H49*100/E49</f>
        <v>75.160561487872144</v>
      </c>
      <c r="J49" s="94"/>
    </row>
    <row r="50" spans="1:10" s="81" customFormat="1" ht="17.100000000000001" customHeight="1" x14ac:dyDescent="0.3">
      <c r="A50" s="97">
        <v>6.1</v>
      </c>
      <c r="B50" s="97" t="s">
        <v>49</v>
      </c>
      <c r="C50" s="98">
        <v>5</v>
      </c>
      <c r="D50" s="98">
        <v>3</v>
      </c>
      <c r="E50" s="99">
        <v>1049800</v>
      </c>
      <c r="F50" s="99">
        <v>282509</v>
      </c>
      <c r="G50" s="99">
        <f t="shared" si="7"/>
        <v>26.910744903791198</v>
      </c>
      <c r="H50" s="99">
        <f t="shared" si="8"/>
        <v>767291</v>
      </c>
      <c r="I50" s="99">
        <f t="shared" si="9"/>
        <v>73.089255096208802</v>
      </c>
      <c r="J50" s="97"/>
    </row>
    <row r="51" spans="1:10" s="81" customFormat="1" ht="17.100000000000001" customHeight="1" x14ac:dyDescent="0.3">
      <c r="A51" s="101">
        <v>6.2</v>
      </c>
      <c r="B51" s="101" t="s">
        <v>35</v>
      </c>
      <c r="C51" s="102">
        <v>24</v>
      </c>
      <c r="D51" s="102">
        <v>1</v>
      </c>
      <c r="E51" s="103">
        <v>1778400</v>
      </c>
      <c r="F51" s="103">
        <v>420000</v>
      </c>
      <c r="G51" s="103">
        <f t="shared" si="7"/>
        <v>23.616734143049932</v>
      </c>
      <c r="H51" s="103">
        <f t="shared" si="8"/>
        <v>1358400</v>
      </c>
      <c r="I51" s="103">
        <f t="shared" si="9"/>
        <v>76.383265856950061</v>
      </c>
      <c r="J51" s="101"/>
    </row>
    <row r="52" spans="1:10" s="83" customFormat="1" ht="17.100000000000001" customHeight="1" x14ac:dyDescent="0.3">
      <c r="A52" s="95">
        <v>7</v>
      </c>
      <c r="B52" s="94" t="s">
        <v>17</v>
      </c>
      <c r="C52" s="95">
        <v>4</v>
      </c>
      <c r="D52" s="95">
        <v>2</v>
      </c>
      <c r="E52" s="96">
        <v>520000</v>
      </c>
      <c r="F52" s="96">
        <v>125606</v>
      </c>
      <c r="G52" s="96">
        <f t="shared" si="7"/>
        <v>24.155000000000001</v>
      </c>
      <c r="H52" s="96">
        <f t="shared" si="8"/>
        <v>394394</v>
      </c>
      <c r="I52" s="96">
        <f t="shared" si="9"/>
        <v>75.844999999999999</v>
      </c>
      <c r="J52" s="94"/>
    </row>
    <row r="53" spans="1:10" s="83" customFormat="1" ht="17.100000000000001" customHeight="1" x14ac:dyDescent="0.3">
      <c r="A53" s="97">
        <v>7.1</v>
      </c>
      <c r="B53" s="97" t="s">
        <v>93</v>
      </c>
      <c r="C53" s="98">
        <v>2</v>
      </c>
      <c r="D53" s="98">
        <v>2</v>
      </c>
      <c r="E53" s="99">
        <v>420000</v>
      </c>
      <c r="F53" s="99">
        <v>125606</v>
      </c>
      <c r="G53" s="99">
        <f t="shared" si="7"/>
        <v>29.906190476190478</v>
      </c>
      <c r="H53" s="99">
        <f t="shared" si="8"/>
        <v>294394</v>
      </c>
      <c r="I53" s="99">
        <f t="shared" si="9"/>
        <v>70.093809523809526</v>
      </c>
      <c r="J53" s="97"/>
    </row>
    <row r="54" spans="1:10" s="81" customFormat="1" ht="17.100000000000001" customHeight="1" x14ac:dyDescent="0.3">
      <c r="A54" s="101">
        <v>7.2</v>
      </c>
      <c r="B54" s="101" t="s">
        <v>35</v>
      </c>
      <c r="C54" s="102">
        <v>2</v>
      </c>
      <c r="D54" s="102">
        <v>0</v>
      </c>
      <c r="E54" s="103">
        <v>100000</v>
      </c>
      <c r="F54" s="103">
        <v>0</v>
      </c>
      <c r="G54" s="103">
        <f t="shared" si="7"/>
        <v>0</v>
      </c>
      <c r="H54" s="103">
        <f t="shared" si="8"/>
        <v>100000</v>
      </c>
      <c r="I54" s="103">
        <f t="shared" si="9"/>
        <v>100</v>
      </c>
      <c r="J54" s="101"/>
    </row>
    <row r="55" spans="1:10" s="83" customFormat="1" ht="17.100000000000001" customHeight="1" x14ac:dyDescent="0.3">
      <c r="A55" s="95">
        <v>8</v>
      </c>
      <c r="B55" s="94" t="s">
        <v>24</v>
      </c>
      <c r="C55" s="95">
        <v>78</v>
      </c>
      <c r="D55" s="95">
        <v>26</v>
      </c>
      <c r="E55" s="96">
        <v>12339350</v>
      </c>
      <c r="F55" s="96">
        <v>2589958.4300000002</v>
      </c>
      <c r="G55" s="96">
        <f t="shared" si="7"/>
        <v>20.989423510962897</v>
      </c>
      <c r="H55" s="96">
        <f t="shared" si="8"/>
        <v>9749391.5700000003</v>
      </c>
      <c r="I55" s="96">
        <f t="shared" si="9"/>
        <v>79.010576489037106</v>
      </c>
      <c r="J55" s="94"/>
    </row>
    <row r="56" spans="1:10" s="81" customFormat="1" ht="17.100000000000001" customHeight="1" x14ac:dyDescent="0.3">
      <c r="A56" s="97">
        <v>8.1</v>
      </c>
      <c r="B56" s="97" t="s">
        <v>85</v>
      </c>
      <c r="C56" s="98">
        <v>5</v>
      </c>
      <c r="D56" s="98">
        <v>4</v>
      </c>
      <c r="E56" s="99">
        <v>1711000</v>
      </c>
      <c r="F56" s="99">
        <v>1370926</v>
      </c>
      <c r="G56" s="99">
        <f t="shared" si="7"/>
        <v>80.124254821741673</v>
      </c>
      <c r="H56" s="99">
        <f t="shared" si="8"/>
        <v>340074</v>
      </c>
      <c r="I56" s="99">
        <f t="shared" si="9"/>
        <v>19.875745178258327</v>
      </c>
      <c r="J56" s="97"/>
    </row>
    <row r="57" spans="1:10" s="81" customFormat="1" ht="17.100000000000001" customHeight="1" x14ac:dyDescent="0.3">
      <c r="A57" s="25">
        <v>8.1999999999999993</v>
      </c>
      <c r="B57" s="25" t="s">
        <v>88</v>
      </c>
      <c r="C57" s="100">
        <v>1</v>
      </c>
      <c r="D57" s="100">
        <v>1</v>
      </c>
      <c r="E57" s="28">
        <v>350600</v>
      </c>
      <c r="F57" s="28">
        <v>172612</v>
      </c>
      <c r="G57" s="28">
        <f t="shared" si="7"/>
        <v>49.233314318311464</v>
      </c>
      <c r="H57" s="28">
        <f t="shared" si="8"/>
        <v>177988</v>
      </c>
      <c r="I57" s="28">
        <f t="shared" si="9"/>
        <v>50.766685681688536</v>
      </c>
      <c r="J57" s="25"/>
    </row>
    <row r="58" spans="1:10" s="81" customFormat="1" ht="17.100000000000001" customHeight="1" x14ac:dyDescent="0.3">
      <c r="A58" s="25">
        <v>8.3000000000000007</v>
      </c>
      <c r="B58" s="25" t="s">
        <v>67</v>
      </c>
      <c r="C58" s="100">
        <v>7</v>
      </c>
      <c r="D58" s="100">
        <v>2</v>
      </c>
      <c r="E58" s="28">
        <v>314000</v>
      </c>
      <c r="F58" s="28">
        <v>69675</v>
      </c>
      <c r="G58" s="28">
        <f t="shared" si="7"/>
        <v>22.189490445859871</v>
      </c>
      <c r="H58" s="28">
        <f t="shared" si="8"/>
        <v>244325</v>
      </c>
      <c r="I58" s="28">
        <f t="shared" si="9"/>
        <v>77.810509554140125</v>
      </c>
      <c r="J58" s="25"/>
    </row>
    <row r="59" spans="1:10" s="83" customFormat="1" ht="17.100000000000001" customHeight="1" x14ac:dyDescent="0.3">
      <c r="A59" s="25">
        <v>8.4</v>
      </c>
      <c r="B59" s="25" t="s">
        <v>90</v>
      </c>
      <c r="C59" s="100">
        <v>4</v>
      </c>
      <c r="D59" s="100">
        <v>2</v>
      </c>
      <c r="E59" s="28">
        <v>286000</v>
      </c>
      <c r="F59" s="28">
        <v>47000</v>
      </c>
      <c r="G59" s="28">
        <f t="shared" si="7"/>
        <v>16.433566433566433</v>
      </c>
      <c r="H59" s="28">
        <f t="shared" si="8"/>
        <v>239000</v>
      </c>
      <c r="I59" s="28">
        <f t="shared" si="9"/>
        <v>83.56643356643356</v>
      </c>
      <c r="J59" s="25"/>
    </row>
    <row r="60" spans="1:10" s="81" customFormat="1" ht="17.100000000000001" customHeight="1" x14ac:dyDescent="0.3">
      <c r="A60" s="25">
        <v>8.5</v>
      </c>
      <c r="B60" s="25" t="s">
        <v>35</v>
      </c>
      <c r="C60" s="100">
        <v>42</v>
      </c>
      <c r="D60" s="100">
        <v>8</v>
      </c>
      <c r="E60" s="28">
        <v>3806950</v>
      </c>
      <c r="F60" s="28">
        <v>599431.43000000005</v>
      </c>
      <c r="G60" s="28">
        <f t="shared" si="7"/>
        <v>15.745713235004402</v>
      </c>
      <c r="H60" s="28">
        <f t="shared" si="8"/>
        <v>3207518.57</v>
      </c>
      <c r="I60" s="28">
        <f t="shared" si="9"/>
        <v>84.254286764995598</v>
      </c>
      <c r="J60" s="25"/>
    </row>
    <row r="61" spans="1:10" s="81" customFormat="1" ht="17.100000000000001" customHeight="1" x14ac:dyDescent="0.3">
      <c r="A61" s="25">
        <v>8.6</v>
      </c>
      <c r="B61" s="25" t="s">
        <v>87</v>
      </c>
      <c r="C61" s="100">
        <v>1</v>
      </c>
      <c r="D61" s="100">
        <v>1</v>
      </c>
      <c r="E61" s="28">
        <v>900000</v>
      </c>
      <c r="F61" s="28">
        <v>138859</v>
      </c>
      <c r="G61" s="28">
        <f t="shared" si="7"/>
        <v>15.428777777777778</v>
      </c>
      <c r="H61" s="28">
        <f t="shared" si="8"/>
        <v>761141</v>
      </c>
      <c r="I61" s="28">
        <f t="shared" si="9"/>
        <v>84.571222222222218</v>
      </c>
      <c r="J61" s="25"/>
    </row>
    <row r="62" spans="1:10" s="81" customFormat="1" ht="17.100000000000001" customHeight="1" x14ac:dyDescent="0.3">
      <c r="A62" s="25">
        <v>8.6999999999999993</v>
      </c>
      <c r="B62" s="25" t="s">
        <v>89</v>
      </c>
      <c r="C62" s="100">
        <v>7</v>
      </c>
      <c r="D62" s="100">
        <v>4</v>
      </c>
      <c r="E62" s="28">
        <v>974700</v>
      </c>
      <c r="F62" s="28">
        <v>85669</v>
      </c>
      <c r="G62" s="28">
        <f t="shared" si="7"/>
        <v>8.789268492869601</v>
      </c>
      <c r="H62" s="28">
        <f t="shared" si="8"/>
        <v>889031</v>
      </c>
      <c r="I62" s="28">
        <f t="shared" si="9"/>
        <v>91.210731507130404</v>
      </c>
      <c r="J62" s="25"/>
    </row>
    <row r="63" spans="1:10" s="83" customFormat="1" ht="17.100000000000001" customHeight="1" x14ac:dyDescent="0.3">
      <c r="A63" s="25">
        <v>8.8000000000000007</v>
      </c>
      <c r="B63" s="25" t="s">
        <v>86</v>
      </c>
      <c r="C63" s="100">
        <v>5</v>
      </c>
      <c r="D63" s="100">
        <v>3</v>
      </c>
      <c r="E63" s="28">
        <v>2975500</v>
      </c>
      <c r="F63" s="28">
        <v>102786</v>
      </c>
      <c r="G63" s="28">
        <f t="shared" si="7"/>
        <v>3.454411023357419</v>
      </c>
      <c r="H63" s="28">
        <f t="shared" si="8"/>
        <v>2872714</v>
      </c>
      <c r="I63" s="28">
        <f t="shared" si="9"/>
        <v>96.545588976642577</v>
      </c>
      <c r="J63" s="25"/>
    </row>
    <row r="64" spans="1:10" s="81" customFormat="1" ht="17.100000000000001" customHeight="1" x14ac:dyDescent="0.3">
      <c r="A64" s="25">
        <v>8.9</v>
      </c>
      <c r="B64" s="25" t="s">
        <v>49</v>
      </c>
      <c r="C64" s="100">
        <v>3</v>
      </c>
      <c r="D64" s="100">
        <v>1</v>
      </c>
      <c r="E64" s="28">
        <v>750000</v>
      </c>
      <c r="F64" s="28">
        <v>3000</v>
      </c>
      <c r="G64" s="28">
        <f t="shared" si="7"/>
        <v>0.4</v>
      </c>
      <c r="H64" s="28">
        <f t="shared" si="8"/>
        <v>747000</v>
      </c>
      <c r="I64" s="28">
        <f t="shared" si="9"/>
        <v>99.6</v>
      </c>
      <c r="J64" s="25"/>
    </row>
    <row r="65" spans="1:10" s="81" customFormat="1" ht="17.100000000000001" customHeight="1" x14ac:dyDescent="0.3">
      <c r="A65" s="104">
        <v>8.1</v>
      </c>
      <c r="B65" s="25" t="s">
        <v>91</v>
      </c>
      <c r="C65" s="100">
        <v>2</v>
      </c>
      <c r="D65" s="100">
        <v>0</v>
      </c>
      <c r="E65" s="28">
        <v>265200</v>
      </c>
      <c r="F65" s="28">
        <v>0</v>
      </c>
      <c r="G65" s="28">
        <f t="shared" si="7"/>
        <v>0</v>
      </c>
      <c r="H65" s="28">
        <f t="shared" si="8"/>
        <v>265200</v>
      </c>
      <c r="I65" s="28">
        <f t="shared" si="9"/>
        <v>100</v>
      </c>
      <c r="J65" s="25"/>
    </row>
    <row r="66" spans="1:10" s="81" customFormat="1" ht="17.100000000000001" customHeight="1" x14ac:dyDescent="0.3">
      <c r="A66" s="101">
        <v>8.11</v>
      </c>
      <c r="B66" s="101" t="s">
        <v>132</v>
      </c>
      <c r="C66" s="102">
        <v>1</v>
      </c>
      <c r="D66" s="102">
        <v>0</v>
      </c>
      <c r="E66" s="103">
        <v>5400</v>
      </c>
      <c r="F66" s="103">
        <v>0</v>
      </c>
      <c r="G66" s="103">
        <f t="shared" si="7"/>
        <v>0</v>
      </c>
      <c r="H66" s="103">
        <f t="shared" si="8"/>
        <v>5400</v>
      </c>
      <c r="I66" s="103">
        <f t="shared" si="9"/>
        <v>100</v>
      </c>
      <c r="J66" s="101"/>
    </row>
    <row r="67" spans="1:10" s="83" customFormat="1" ht="17.100000000000001" customHeight="1" x14ac:dyDescent="0.3">
      <c r="A67" s="95">
        <v>9</v>
      </c>
      <c r="B67" s="94" t="s">
        <v>25</v>
      </c>
      <c r="C67" s="95">
        <v>25</v>
      </c>
      <c r="D67" s="95">
        <v>10</v>
      </c>
      <c r="E67" s="96">
        <v>3985000</v>
      </c>
      <c r="F67" s="96">
        <v>801612</v>
      </c>
      <c r="G67" s="96">
        <f t="shared" si="7"/>
        <v>20.115734002509409</v>
      </c>
      <c r="H67" s="96">
        <f t="shared" si="8"/>
        <v>3183388</v>
      </c>
      <c r="I67" s="96">
        <f t="shared" si="9"/>
        <v>79.884265997490587</v>
      </c>
      <c r="J67" s="94"/>
    </row>
    <row r="68" spans="1:10" s="81" customFormat="1" ht="17.100000000000001" customHeight="1" x14ac:dyDescent="0.3">
      <c r="A68" s="97">
        <v>9.1</v>
      </c>
      <c r="B68" s="97" t="s">
        <v>66</v>
      </c>
      <c r="C68" s="98">
        <v>1</v>
      </c>
      <c r="D68" s="98">
        <v>1</v>
      </c>
      <c r="E68" s="99">
        <v>130000</v>
      </c>
      <c r="F68" s="99">
        <v>130000</v>
      </c>
      <c r="G68" s="99">
        <f t="shared" si="7"/>
        <v>100</v>
      </c>
      <c r="H68" s="99">
        <f t="shared" si="8"/>
        <v>0</v>
      </c>
      <c r="I68" s="99">
        <f t="shared" si="9"/>
        <v>0</v>
      </c>
      <c r="J68" s="97"/>
    </row>
    <row r="69" spans="1:10" s="81" customFormat="1" ht="17.100000000000001" customHeight="1" x14ac:dyDescent="0.3">
      <c r="A69" s="25">
        <v>9.1999999999999993</v>
      </c>
      <c r="B69" s="25" t="s">
        <v>35</v>
      </c>
      <c r="C69" s="100">
        <v>3</v>
      </c>
      <c r="D69" s="100">
        <v>1</v>
      </c>
      <c r="E69" s="28">
        <v>485000</v>
      </c>
      <c r="F69" s="28">
        <v>395000</v>
      </c>
      <c r="G69" s="28">
        <f t="shared" si="7"/>
        <v>81.44329896907216</v>
      </c>
      <c r="H69" s="28">
        <f t="shared" si="8"/>
        <v>90000</v>
      </c>
      <c r="I69" s="28">
        <f t="shared" si="9"/>
        <v>18.556701030927837</v>
      </c>
      <c r="J69" s="25"/>
    </row>
    <row r="70" spans="1:10" s="81" customFormat="1" ht="17.100000000000001" customHeight="1" x14ac:dyDescent="0.3">
      <c r="A70" s="25">
        <v>9.3000000000000007</v>
      </c>
      <c r="B70" s="25" t="s">
        <v>134</v>
      </c>
      <c r="C70" s="100">
        <v>8</v>
      </c>
      <c r="D70" s="100">
        <v>4</v>
      </c>
      <c r="E70" s="28">
        <v>370000</v>
      </c>
      <c r="F70" s="28">
        <v>155000</v>
      </c>
      <c r="G70" s="28">
        <f t="shared" si="7"/>
        <v>41.891891891891895</v>
      </c>
      <c r="H70" s="28">
        <f t="shared" si="8"/>
        <v>215000</v>
      </c>
      <c r="I70" s="28">
        <f t="shared" si="9"/>
        <v>58.108108108108105</v>
      </c>
      <c r="J70" s="25"/>
    </row>
    <row r="71" spans="1:10" s="83" customFormat="1" ht="17.100000000000001" customHeight="1" x14ac:dyDescent="0.3">
      <c r="A71" s="25">
        <v>9.4</v>
      </c>
      <c r="B71" s="25" t="s">
        <v>133</v>
      </c>
      <c r="C71" s="100">
        <v>3</v>
      </c>
      <c r="D71" s="100">
        <v>2</v>
      </c>
      <c r="E71" s="28">
        <v>228500</v>
      </c>
      <c r="F71" s="28">
        <v>65000</v>
      </c>
      <c r="G71" s="28">
        <f t="shared" si="7"/>
        <v>28.446389496717725</v>
      </c>
      <c r="H71" s="28">
        <f t="shared" si="8"/>
        <v>163500</v>
      </c>
      <c r="I71" s="28">
        <f t="shared" si="9"/>
        <v>71.553610503282272</v>
      </c>
      <c r="J71" s="25"/>
    </row>
    <row r="72" spans="1:10" s="81" customFormat="1" ht="17.100000000000001" customHeight="1" x14ac:dyDescent="0.3">
      <c r="A72" s="25">
        <v>9.5</v>
      </c>
      <c r="B72" s="25" t="s">
        <v>110</v>
      </c>
      <c r="C72" s="100">
        <v>1</v>
      </c>
      <c r="D72" s="100">
        <v>1</v>
      </c>
      <c r="E72" s="28">
        <v>135000</v>
      </c>
      <c r="F72" s="28">
        <v>26000</v>
      </c>
      <c r="G72" s="28">
        <f t="shared" si="7"/>
        <v>19.25925925925926</v>
      </c>
      <c r="H72" s="28">
        <f t="shared" si="8"/>
        <v>109000</v>
      </c>
      <c r="I72" s="28">
        <f t="shared" si="9"/>
        <v>80.740740740740748</v>
      </c>
      <c r="J72" s="25"/>
    </row>
    <row r="73" spans="1:10" s="81" customFormat="1" ht="17.100000000000001" customHeight="1" x14ac:dyDescent="0.3">
      <c r="A73" s="25">
        <v>9.6</v>
      </c>
      <c r="B73" s="25" t="s">
        <v>65</v>
      </c>
      <c r="C73" s="100">
        <v>8</v>
      </c>
      <c r="D73" s="100">
        <v>1</v>
      </c>
      <c r="E73" s="28">
        <v>636500</v>
      </c>
      <c r="F73" s="28">
        <v>30612</v>
      </c>
      <c r="G73" s="28">
        <f t="shared" si="7"/>
        <v>4.8094265514532601</v>
      </c>
      <c r="H73" s="28">
        <f t="shared" si="8"/>
        <v>605888</v>
      </c>
      <c r="I73" s="28">
        <f t="shared" si="9"/>
        <v>95.190573448546743</v>
      </c>
      <c r="J73" s="25"/>
    </row>
    <row r="74" spans="1:10" s="81" customFormat="1" ht="17.100000000000001" customHeight="1" x14ac:dyDescent="0.3">
      <c r="A74" s="101">
        <v>9.6999999999999993</v>
      </c>
      <c r="B74" s="101" t="s">
        <v>135</v>
      </c>
      <c r="C74" s="102">
        <v>1</v>
      </c>
      <c r="D74" s="102">
        <v>0</v>
      </c>
      <c r="E74" s="103">
        <v>2000000</v>
      </c>
      <c r="F74" s="103">
        <v>0</v>
      </c>
      <c r="G74" s="103">
        <f t="shared" si="7"/>
        <v>0</v>
      </c>
      <c r="H74" s="103">
        <f t="shared" si="8"/>
        <v>2000000</v>
      </c>
      <c r="I74" s="103">
        <f t="shared" si="9"/>
        <v>100</v>
      </c>
      <c r="J74" s="101"/>
    </row>
    <row r="75" spans="1:10" s="83" customFormat="1" ht="17.100000000000001" customHeight="1" x14ac:dyDescent="0.3">
      <c r="A75" s="95">
        <v>10</v>
      </c>
      <c r="B75" s="94" t="s">
        <v>18</v>
      </c>
      <c r="C75" s="95">
        <v>71</v>
      </c>
      <c r="D75" s="95">
        <v>12</v>
      </c>
      <c r="E75" s="96">
        <v>4689500</v>
      </c>
      <c r="F75" s="96">
        <v>833392.24</v>
      </c>
      <c r="G75" s="96">
        <f t="shared" si="7"/>
        <v>17.771451967160679</v>
      </c>
      <c r="H75" s="96">
        <f t="shared" si="8"/>
        <v>3856107.76</v>
      </c>
      <c r="I75" s="96">
        <f t="shared" si="9"/>
        <v>82.228548032839328</v>
      </c>
      <c r="J75" s="94"/>
    </row>
    <row r="76" spans="1:10" s="81" customFormat="1" ht="17.100000000000001" customHeight="1" x14ac:dyDescent="0.3">
      <c r="A76" s="97">
        <v>10.1</v>
      </c>
      <c r="B76" s="97" t="s">
        <v>71</v>
      </c>
      <c r="C76" s="98">
        <v>4</v>
      </c>
      <c r="D76" s="98">
        <v>1</v>
      </c>
      <c r="E76" s="99">
        <v>160650</v>
      </c>
      <c r="F76" s="99">
        <v>50000</v>
      </c>
      <c r="G76" s="99">
        <f t="shared" si="7"/>
        <v>31.12356053532524</v>
      </c>
      <c r="H76" s="99">
        <f t="shared" si="8"/>
        <v>110650</v>
      </c>
      <c r="I76" s="99">
        <f t="shared" si="9"/>
        <v>68.87643946467476</v>
      </c>
      <c r="J76" s="97"/>
    </row>
    <row r="77" spans="1:10" s="81" customFormat="1" ht="17.100000000000001" customHeight="1" x14ac:dyDescent="0.3">
      <c r="A77" s="25">
        <v>10.199999999999999</v>
      </c>
      <c r="B77" s="25" t="s">
        <v>45</v>
      </c>
      <c r="C77" s="100">
        <v>5</v>
      </c>
      <c r="D77" s="100">
        <v>2</v>
      </c>
      <c r="E77" s="28">
        <v>154325</v>
      </c>
      <c r="F77" s="28">
        <v>44325</v>
      </c>
      <c r="G77" s="28">
        <f t="shared" si="7"/>
        <v>28.721853231815974</v>
      </c>
      <c r="H77" s="28">
        <f t="shared" si="8"/>
        <v>110000</v>
      </c>
      <c r="I77" s="28">
        <f t="shared" si="9"/>
        <v>71.27814676818403</v>
      </c>
      <c r="J77" s="25"/>
    </row>
    <row r="78" spans="1:10" s="81" customFormat="1" ht="17.100000000000001" customHeight="1" x14ac:dyDescent="0.3">
      <c r="A78" s="25">
        <v>10.3</v>
      </c>
      <c r="B78" s="25" t="s">
        <v>35</v>
      </c>
      <c r="C78" s="100">
        <v>18</v>
      </c>
      <c r="D78" s="100">
        <v>4</v>
      </c>
      <c r="E78" s="28">
        <v>3052250</v>
      </c>
      <c r="F78" s="28">
        <v>657485.24</v>
      </c>
      <c r="G78" s="28">
        <f t="shared" si="7"/>
        <v>21.541002211483331</v>
      </c>
      <c r="H78" s="28">
        <f t="shared" si="8"/>
        <v>2394764.7599999998</v>
      </c>
      <c r="I78" s="28">
        <f t="shared" si="9"/>
        <v>78.458997788516655</v>
      </c>
      <c r="J78" s="25"/>
    </row>
    <row r="79" spans="1:10" s="81" customFormat="1" ht="17.100000000000001" customHeight="1" x14ac:dyDescent="0.3">
      <c r="A79" s="25">
        <v>10.4</v>
      </c>
      <c r="B79" s="25" t="s">
        <v>68</v>
      </c>
      <c r="C79" s="100">
        <v>5</v>
      </c>
      <c r="D79" s="100">
        <v>1</v>
      </c>
      <c r="E79" s="28">
        <v>154875</v>
      </c>
      <c r="F79" s="28">
        <v>30000</v>
      </c>
      <c r="G79" s="28">
        <f t="shared" si="7"/>
        <v>19.37046004842615</v>
      </c>
      <c r="H79" s="28">
        <f t="shared" si="8"/>
        <v>124875</v>
      </c>
      <c r="I79" s="28">
        <f t="shared" si="9"/>
        <v>80.629539951573847</v>
      </c>
      <c r="J79" s="25"/>
    </row>
    <row r="80" spans="1:10" s="83" customFormat="1" ht="17.100000000000001" customHeight="1" x14ac:dyDescent="0.3">
      <c r="A80" s="25">
        <v>10.5</v>
      </c>
      <c r="B80" s="25" t="s">
        <v>75</v>
      </c>
      <c r="C80" s="100">
        <v>11</v>
      </c>
      <c r="D80" s="100">
        <v>2</v>
      </c>
      <c r="E80" s="28">
        <v>111825</v>
      </c>
      <c r="F80" s="28">
        <v>11885</v>
      </c>
      <c r="G80" s="28">
        <f t="shared" si="7"/>
        <v>10.628213726805276</v>
      </c>
      <c r="H80" s="28">
        <f t="shared" si="8"/>
        <v>99940</v>
      </c>
      <c r="I80" s="28">
        <f t="shared" si="9"/>
        <v>89.371786273194729</v>
      </c>
      <c r="J80" s="25"/>
    </row>
    <row r="81" spans="1:10" s="81" customFormat="1" ht="17.100000000000001" customHeight="1" x14ac:dyDescent="0.3">
      <c r="A81" s="25">
        <v>10.6</v>
      </c>
      <c r="B81" s="25" t="s">
        <v>70</v>
      </c>
      <c r="C81" s="100">
        <v>3</v>
      </c>
      <c r="D81" s="100">
        <v>1</v>
      </c>
      <c r="E81" s="28">
        <v>300000</v>
      </c>
      <c r="F81" s="28">
        <v>27772</v>
      </c>
      <c r="G81" s="28">
        <f t="shared" si="7"/>
        <v>9.2573333333333334</v>
      </c>
      <c r="H81" s="28">
        <f t="shared" si="8"/>
        <v>272228</v>
      </c>
      <c r="I81" s="28">
        <f t="shared" si="9"/>
        <v>90.742666666666665</v>
      </c>
      <c r="J81" s="25"/>
    </row>
    <row r="82" spans="1:10" s="81" customFormat="1" ht="17.100000000000001" customHeight="1" x14ac:dyDescent="0.3">
      <c r="A82" s="25">
        <v>10.7</v>
      </c>
      <c r="B82" s="25" t="s">
        <v>67</v>
      </c>
      <c r="C82" s="100">
        <v>6</v>
      </c>
      <c r="D82" s="100">
        <v>1</v>
      </c>
      <c r="E82" s="28">
        <v>133850</v>
      </c>
      <c r="F82" s="28">
        <v>11925</v>
      </c>
      <c r="G82" s="28">
        <f t="shared" si="7"/>
        <v>8.9092267463578629</v>
      </c>
      <c r="H82" s="28">
        <f t="shared" si="8"/>
        <v>121925</v>
      </c>
      <c r="I82" s="28">
        <f t="shared" si="9"/>
        <v>91.090773253642141</v>
      </c>
      <c r="J82" s="25"/>
    </row>
    <row r="83" spans="1:10" s="83" customFormat="1" ht="17.100000000000001" customHeight="1" x14ac:dyDescent="0.3">
      <c r="A83" s="25">
        <v>10.8</v>
      </c>
      <c r="B83" s="25" t="s">
        <v>49</v>
      </c>
      <c r="C83" s="100">
        <v>1</v>
      </c>
      <c r="D83" s="100">
        <v>0</v>
      </c>
      <c r="E83" s="28">
        <v>30000</v>
      </c>
      <c r="F83" s="28">
        <v>0</v>
      </c>
      <c r="G83" s="28">
        <f t="shared" si="7"/>
        <v>0</v>
      </c>
      <c r="H83" s="28">
        <f t="shared" si="8"/>
        <v>30000</v>
      </c>
      <c r="I83" s="28">
        <f t="shared" si="9"/>
        <v>100</v>
      </c>
      <c r="J83" s="25"/>
    </row>
    <row r="84" spans="1:10" s="81" customFormat="1" ht="17.100000000000001" customHeight="1" x14ac:dyDescent="0.3">
      <c r="A84" s="25">
        <v>10.9</v>
      </c>
      <c r="B84" s="25" t="s">
        <v>73</v>
      </c>
      <c r="C84" s="100">
        <v>4</v>
      </c>
      <c r="D84" s="100">
        <v>0</v>
      </c>
      <c r="E84" s="28">
        <v>159600</v>
      </c>
      <c r="F84" s="28">
        <v>0</v>
      </c>
      <c r="G84" s="28">
        <f t="shared" si="7"/>
        <v>0</v>
      </c>
      <c r="H84" s="28">
        <f t="shared" si="8"/>
        <v>159600</v>
      </c>
      <c r="I84" s="28">
        <f t="shared" si="9"/>
        <v>100</v>
      </c>
      <c r="J84" s="25"/>
    </row>
    <row r="85" spans="1:10" s="81" customFormat="1" ht="17.100000000000001" customHeight="1" x14ac:dyDescent="0.3">
      <c r="A85" s="104">
        <v>10.1</v>
      </c>
      <c r="B85" s="25" t="s">
        <v>72</v>
      </c>
      <c r="C85" s="100">
        <v>4</v>
      </c>
      <c r="D85" s="100">
        <v>0</v>
      </c>
      <c r="E85" s="28">
        <v>156975</v>
      </c>
      <c r="F85" s="28">
        <v>0</v>
      </c>
      <c r="G85" s="28">
        <f t="shared" si="7"/>
        <v>0</v>
      </c>
      <c r="H85" s="28">
        <f t="shared" si="8"/>
        <v>156975</v>
      </c>
      <c r="I85" s="28">
        <f t="shared" si="9"/>
        <v>100</v>
      </c>
      <c r="J85" s="25"/>
    </row>
    <row r="86" spans="1:10" s="52" customFormat="1" ht="17.100000000000001" customHeight="1" x14ac:dyDescent="0.3">
      <c r="A86" s="25">
        <v>10.11</v>
      </c>
      <c r="B86" s="25" t="s">
        <v>74</v>
      </c>
      <c r="C86" s="100">
        <v>4</v>
      </c>
      <c r="D86" s="100">
        <v>0</v>
      </c>
      <c r="E86" s="28">
        <v>130700</v>
      </c>
      <c r="F86" s="28">
        <v>0</v>
      </c>
      <c r="G86" s="28">
        <f t="shared" si="7"/>
        <v>0</v>
      </c>
      <c r="H86" s="28">
        <f t="shared" si="8"/>
        <v>130700</v>
      </c>
      <c r="I86" s="28">
        <f t="shared" si="9"/>
        <v>100</v>
      </c>
      <c r="J86" s="25"/>
    </row>
    <row r="87" spans="1:10" s="52" customFormat="1" ht="17.100000000000001" customHeight="1" x14ac:dyDescent="0.3">
      <c r="A87" s="25">
        <v>10.119999999999999</v>
      </c>
      <c r="B87" s="25" t="s">
        <v>69</v>
      </c>
      <c r="C87" s="100">
        <v>1</v>
      </c>
      <c r="D87" s="100">
        <v>0</v>
      </c>
      <c r="E87" s="28">
        <v>30000</v>
      </c>
      <c r="F87" s="28">
        <v>0</v>
      </c>
      <c r="G87" s="28">
        <f t="shared" si="7"/>
        <v>0</v>
      </c>
      <c r="H87" s="28">
        <f t="shared" si="8"/>
        <v>30000</v>
      </c>
      <c r="I87" s="28">
        <f t="shared" si="9"/>
        <v>100</v>
      </c>
      <c r="J87" s="25"/>
    </row>
    <row r="88" spans="1:10" s="52" customFormat="1" ht="17.100000000000001" customHeight="1" x14ac:dyDescent="0.3">
      <c r="A88" s="101">
        <v>10.130000000000001</v>
      </c>
      <c r="B88" s="101" t="s">
        <v>76</v>
      </c>
      <c r="C88" s="102">
        <v>5</v>
      </c>
      <c r="D88" s="102">
        <v>0</v>
      </c>
      <c r="E88" s="103">
        <v>114450</v>
      </c>
      <c r="F88" s="103">
        <v>0</v>
      </c>
      <c r="G88" s="103">
        <f t="shared" si="7"/>
        <v>0</v>
      </c>
      <c r="H88" s="103">
        <f t="shared" si="8"/>
        <v>114450</v>
      </c>
      <c r="I88" s="103">
        <f t="shared" si="9"/>
        <v>100</v>
      </c>
      <c r="J88" s="101"/>
    </row>
    <row r="89" spans="1:10" s="83" customFormat="1" ht="17.100000000000001" customHeight="1" x14ac:dyDescent="0.3">
      <c r="A89" s="95">
        <v>11</v>
      </c>
      <c r="B89" s="94" t="s">
        <v>28</v>
      </c>
      <c r="C89" s="95">
        <v>11</v>
      </c>
      <c r="D89" s="95">
        <v>4</v>
      </c>
      <c r="E89" s="96">
        <v>2441900</v>
      </c>
      <c r="F89" s="96">
        <v>332544.5</v>
      </c>
      <c r="G89" s="96">
        <f t="shared" ref="G89:G91" si="10">F89*100/E89</f>
        <v>13.618268561366149</v>
      </c>
      <c r="H89" s="96">
        <f t="shared" ref="H89:H91" si="11">E89-F89</f>
        <v>2109355.5</v>
      </c>
      <c r="I89" s="96">
        <f t="shared" ref="I89:I91" si="12">H89*100/E89</f>
        <v>86.38173143863385</v>
      </c>
      <c r="J89" s="94"/>
    </row>
    <row r="90" spans="1:10" s="83" customFormat="1" ht="17.100000000000001" customHeight="1" x14ac:dyDescent="0.3">
      <c r="A90" s="97">
        <v>11.1</v>
      </c>
      <c r="B90" s="97" t="s">
        <v>49</v>
      </c>
      <c r="C90" s="98">
        <v>7</v>
      </c>
      <c r="D90" s="98">
        <v>3</v>
      </c>
      <c r="E90" s="99">
        <v>1914900</v>
      </c>
      <c r="F90" s="99">
        <v>291544.5</v>
      </c>
      <c r="G90" s="99">
        <f t="shared" si="10"/>
        <v>15.225050916496945</v>
      </c>
      <c r="H90" s="99">
        <f t="shared" si="11"/>
        <v>1623355.5</v>
      </c>
      <c r="I90" s="99">
        <f t="shared" si="12"/>
        <v>84.77494908350306</v>
      </c>
      <c r="J90" s="97"/>
    </row>
    <row r="91" spans="1:10" s="81" customFormat="1" ht="17.100000000000001" customHeight="1" x14ac:dyDescent="0.3">
      <c r="A91" s="101">
        <v>11.2</v>
      </c>
      <c r="B91" s="101" t="s">
        <v>35</v>
      </c>
      <c r="C91" s="102">
        <v>4</v>
      </c>
      <c r="D91" s="102">
        <v>1</v>
      </c>
      <c r="E91" s="103">
        <v>527000</v>
      </c>
      <c r="F91" s="103">
        <v>41000</v>
      </c>
      <c r="G91" s="103">
        <f t="shared" si="10"/>
        <v>7.7798861480075905</v>
      </c>
      <c r="H91" s="103">
        <f t="shared" si="11"/>
        <v>486000</v>
      </c>
      <c r="I91" s="103">
        <f t="shared" si="12"/>
        <v>92.220113851992409</v>
      </c>
      <c r="J91" s="101"/>
    </row>
    <row r="92" spans="1:10" s="83" customFormat="1" ht="17.100000000000001" customHeight="1" x14ac:dyDescent="0.3">
      <c r="A92" s="95">
        <v>12</v>
      </c>
      <c r="B92" s="94" t="s">
        <v>20</v>
      </c>
      <c r="C92" s="95">
        <v>39</v>
      </c>
      <c r="D92" s="95">
        <v>14</v>
      </c>
      <c r="E92" s="96">
        <v>17240000</v>
      </c>
      <c r="F92" s="96">
        <v>1609892.4</v>
      </c>
      <c r="G92" s="96">
        <f t="shared" si="4"/>
        <v>9.3381229698375865</v>
      </c>
      <c r="H92" s="96">
        <f t="shared" si="5"/>
        <v>15630107.6</v>
      </c>
      <c r="I92" s="96">
        <f t="shared" si="6"/>
        <v>90.661877030162415</v>
      </c>
      <c r="J92" s="94"/>
    </row>
    <row r="93" spans="1:10" s="83" customFormat="1" ht="17.100000000000001" customHeight="1" x14ac:dyDescent="0.3">
      <c r="A93" s="97">
        <v>12.1</v>
      </c>
      <c r="B93" s="97" t="s">
        <v>62</v>
      </c>
      <c r="C93" s="98">
        <v>3</v>
      </c>
      <c r="D93" s="98">
        <v>3</v>
      </c>
      <c r="E93" s="99">
        <v>423535</v>
      </c>
      <c r="F93" s="99">
        <v>320107</v>
      </c>
      <c r="G93" s="99">
        <f t="shared" si="4"/>
        <v>75.579822210679168</v>
      </c>
      <c r="H93" s="99">
        <f t="shared" si="5"/>
        <v>103428</v>
      </c>
      <c r="I93" s="99">
        <f t="shared" si="6"/>
        <v>24.420177789320835</v>
      </c>
      <c r="J93" s="97"/>
    </row>
    <row r="94" spans="1:10" s="81" customFormat="1" ht="17.100000000000001" customHeight="1" x14ac:dyDescent="0.3">
      <c r="A94" s="25">
        <v>12.2</v>
      </c>
      <c r="B94" s="25" t="s">
        <v>61</v>
      </c>
      <c r="C94" s="100">
        <v>2</v>
      </c>
      <c r="D94" s="100">
        <v>1</v>
      </c>
      <c r="E94" s="28">
        <v>446894</v>
      </c>
      <c r="F94" s="28">
        <v>295947.40000000002</v>
      </c>
      <c r="G94" s="28">
        <f t="shared" si="4"/>
        <v>66.223175965665249</v>
      </c>
      <c r="H94" s="28">
        <f t="shared" si="5"/>
        <v>150946.59999999998</v>
      </c>
      <c r="I94" s="28">
        <f t="shared" si="6"/>
        <v>33.776824034334759</v>
      </c>
      <c r="J94" s="25"/>
    </row>
    <row r="95" spans="1:10" s="81" customFormat="1" ht="17.100000000000001" customHeight="1" x14ac:dyDescent="0.3">
      <c r="A95" s="25">
        <v>12.3</v>
      </c>
      <c r="B95" s="25" t="s">
        <v>64</v>
      </c>
      <c r="C95" s="100">
        <v>1</v>
      </c>
      <c r="D95" s="100">
        <v>1</v>
      </c>
      <c r="E95" s="28">
        <v>56105</v>
      </c>
      <c r="F95" s="28">
        <v>24240</v>
      </c>
      <c r="G95" s="28">
        <f t="shared" si="4"/>
        <v>43.204705462971212</v>
      </c>
      <c r="H95" s="28">
        <f t="shared" si="5"/>
        <v>31865</v>
      </c>
      <c r="I95" s="28">
        <f t="shared" si="6"/>
        <v>56.795294537028788</v>
      </c>
      <c r="J95" s="25"/>
    </row>
    <row r="96" spans="1:10" s="83" customFormat="1" ht="17.100000000000001" customHeight="1" x14ac:dyDescent="0.3">
      <c r="A96" s="25">
        <v>12.4</v>
      </c>
      <c r="B96" s="25" t="s">
        <v>130</v>
      </c>
      <c r="C96" s="100">
        <v>1</v>
      </c>
      <c r="D96" s="100">
        <v>1</v>
      </c>
      <c r="E96" s="28">
        <v>100835</v>
      </c>
      <c r="F96" s="28">
        <v>35668</v>
      </c>
      <c r="G96" s="28">
        <f t="shared" si="4"/>
        <v>35.372638468785638</v>
      </c>
      <c r="H96" s="28">
        <f t="shared" si="5"/>
        <v>65167</v>
      </c>
      <c r="I96" s="28">
        <f t="shared" si="6"/>
        <v>64.627361531214362</v>
      </c>
      <c r="J96" s="25"/>
    </row>
    <row r="97" spans="1:10" s="83" customFormat="1" ht="17.100000000000001" customHeight="1" x14ac:dyDescent="0.3">
      <c r="A97" s="25">
        <v>12.5</v>
      </c>
      <c r="B97" s="25" t="s">
        <v>63</v>
      </c>
      <c r="C97" s="100">
        <v>3</v>
      </c>
      <c r="D97" s="100">
        <v>2</v>
      </c>
      <c r="E97" s="28">
        <v>414274</v>
      </c>
      <c r="F97" s="28">
        <v>56430</v>
      </c>
      <c r="G97" s="28">
        <f t="shared" si="4"/>
        <v>13.621419640141548</v>
      </c>
      <c r="H97" s="28">
        <f t="shared" si="5"/>
        <v>357844</v>
      </c>
      <c r="I97" s="28">
        <f t="shared" si="6"/>
        <v>86.378580359858447</v>
      </c>
      <c r="J97" s="25"/>
    </row>
    <row r="98" spans="1:10" s="81" customFormat="1" ht="17.100000000000001" customHeight="1" x14ac:dyDescent="0.3">
      <c r="A98" s="101">
        <v>12.6</v>
      </c>
      <c r="B98" s="101" t="s">
        <v>35</v>
      </c>
      <c r="C98" s="102">
        <v>29</v>
      </c>
      <c r="D98" s="102">
        <v>6</v>
      </c>
      <c r="E98" s="103">
        <v>15798357</v>
      </c>
      <c r="F98" s="103">
        <v>877500</v>
      </c>
      <c r="G98" s="103">
        <f t="shared" si="4"/>
        <v>5.5543750530514027</v>
      </c>
      <c r="H98" s="103">
        <f t="shared" si="5"/>
        <v>14920857</v>
      </c>
      <c r="I98" s="103">
        <f t="shared" si="6"/>
        <v>94.445624946948598</v>
      </c>
      <c r="J98" s="101"/>
    </row>
    <row r="99" spans="1:10" s="83" customFormat="1" ht="17.100000000000001" customHeight="1" x14ac:dyDescent="0.3">
      <c r="A99" s="95">
        <v>13</v>
      </c>
      <c r="B99" s="94" t="s">
        <v>16</v>
      </c>
      <c r="C99" s="95">
        <v>13</v>
      </c>
      <c r="D99" s="95">
        <v>4</v>
      </c>
      <c r="E99" s="96">
        <v>1250000</v>
      </c>
      <c r="F99" s="96">
        <v>89705</v>
      </c>
      <c r="G99" s="96">
        <f>F99*100/E99</f>
        <v>7.1764000000000001</v>
      </c>
      <c r="H99" s="96">
        <f>E99-F99</f>
        <v>1160295</v>
      </c>
      <c r="I99" s="96">
        <f>H99*100/E99</f>
        <v>92.823599999999999</v>
      </c>
      <c r="J99" s="94"/>
    </row>
    <row r="100" spans="1:10" s="81" customFormat="1" ht="17.100000000000001" customHeight="1" x14ac:dyDescent="0.3">
      <c r="A100" s="97">
        <v>13.1</v>
      </c>
      <c r="B100" s="97" t="s">
        <v>78</v>
      </c>
      <c r="C100" s="98">
        <v>2</v>
      </c>
      <c r="D100" s="98">
        <v>1</v>
      </c>
      <c r="E100" s="99">
        <v>100900</v>
      </c>
      <c r="F100" s="99">
        <v>50175</v>
      </c>
      <c r="G100" s="99">
        <f>F100*100/E100</f>
        <v>49.727452923686819</v>
      </c>
      <c r="H100" s="99">
        <f>E100-F100</f>
        <v>50725</v>
      </c>
      <c r="I100" s="99">
        <f>H100*100/E100</f>
        <v>50.272547076313181</v>
      </c>
      <c r="J100" s="97"/>
    </row>
    <row r="101" spans="1:10" s="81" customFormat="1" ht="17.100000000000001" customHeight="1" x14ac:dyDescent="0.3">
      <c r="A101" s="25">
        <v>13.2</v>
      </c>
      <c r="B101" s="25" t="s">
        <v>77</v>
      </c>
      <c r="C101" s="100">
        <v>7</v>
      </c>
      <c r="D101" s="100">
        <v>1</v>
      </c>
      <c r="E101" s="28">
        <v>681960</v>
      </c>
      <c r="F101" s="28">
        <v>23700</v>
      </c>
      <c r="G101" s="28">
        <f>F101*100/E101</f>
        <v>3.4752771423543902</v>
      </c>
      <c r="H101" s="28">
        <f>E101-F101</f>
        <v>658260</v>
      </c>
      <c r="I101" s="28">
        <f>H101*100/E101</f>
        <v>96.524722857645614</v>
      </c>
      <c r="J101" s="25"/>
    </row>
    <row r="102" spans="1:10" s="81" customFormat="1" ht="17.100000000000001" customHeight="1" x14ac:dyDescent="0.3">
      <c r="A102" s="101">
        <v>13.3</v>
      </c>
      <c r="B102" s="101" t="s">
        <v>35</v>
      </c>
      <c r="C102" s="102">
        <v>4</v>
      </c>
      <c r="D102" s="102">
        <v>2</v>
      </c>
      <c r="E102" s="103">
        <v>467140</v>
      </c>
      <c r="F102" s="103">
        <v>15830</v>
      </c>
      <c r="G102" s="103">
        <f>F102*100/E102</f>
        <v>3.388705741319519</v>
      </c>
      <c r="H102" s="103">
        <f>E102-F102</f>
        <v>451310</v>
      </c>
      <c r="I102" s="103">
        <f>H102*100/E102</f>
        <v>96.611294258680488</v>
      </c>
      <c r="J102" s="101"/>
    </row>
    <row r="103" spans="1:10" s="83" customFormat="1" ht="17.100000000000001" customHeight="1" x14ac:dyDescent="0.3">
      <c r="A103" s="95">
        <v>14</v>
      </c>
      <c r="B103" s="94" t="s">
        <v>21</v>
      </c>
      <c r="C103" s="95">
        <v>1</v>
      </c>
      <c r="D103" s="95">
        <v>0</v>
      </c>
      <c r="E103" s="96">
        <v>35000</v>
      </c>
      <c r="F103" s="96">
        <v>0</v>
      </c>
      <c r="G103" s="96">
        <f t="shared" si="4"/>
        <v>0</v>
      </c>
      <c r="H103" s="96">
        <f t="shared" si="5"/>
        <v>35000</v>
      </c>
      <c r="I103" s="96">
        <f t="shared" si="6"/>
        <v>100</v>
      </c>
      <c r="J103" s="94"/>
    </row>
    <row r="104" spans="1:10" s="81" customFormat="1" ht="17.10000000000000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4"/>
        <v>0</v>
      </c>
      <c r="H104" s="10">
        <f t="shared" si="5"/>
        <v>35000</v>
      </c>
      <c r="I104" s="10">
        <f t="shared" si="6"/>
        <v>100</v>
      </c>
      <c r="J104" s="4"/>
    </row>
    <row r="105" spans="1:10" s="52" customFormat="1" ht="17.100000000000001" customHeight="1" x14ac:dyDescent="0.3">
      <c r="A105" s="107" t="s">
        <v>29</v>
      </c>
      <c r="B105" s="108"/>
      <c r="C105" s="66">
        <f>SUM(C103,C99,C92,C89,C75,C67,C55,C52,C49,C37,C24,C16,C12,C7)</f>
        <v>435</v>
      </c>
      <c r="D105" s="66">
        <f t="shared" ref="D105:F105" si="13">SUM(D103,D99,D92,D89,D75,D67,D55,D52,D49,D37,D24,D16,D12,D7)</f>
        <v>139</v>
      </c>
      <c r="E105" s="67">
        <f>SUM(E103,E99,E92,E89,E75,E67,E55,E52,E49,E37,E24,E16,E12,E7)</f>
        <v>563659700</v>
      </c>
      <c r="F105" s="67">
        <f t="shared" si="13"/>
        <v>205759462.75</v>
      </c>
      <c r="G105" s="67">
        <f t="shared" ref="G105" si="14">F105*100/E105</f>
        <v>36.504199741439734</v>
      </c>
      <c r="H105" s="67">
        <f t="shared" ref="H105" si="15">E105-F105</f>
        <v>357900237.25</v>
      </c>
      <c r="I105" s="67">
        <f t="shared" ref="I105" si="16">H105*100/E105</f>
        <v>63.495800258560266</v>
      </c>
      <c r="J105" s="68"/>
    </row>
    <row r="106" spans="1:10" ht="17.100000000000001" customHeight="1" x14ac:dyDescent="0.3">
      <c r="A106" s="109" t="s">
        <v>30</v>
      </c>
      <c r="B106" s="109"/>
      <c r="C106" s="109"/>
      <c r="D106" s="109"/>
      <c r="E106" s="109"/>
      <c r="F106" s="109"/>
      <c r="G106" s="109"/>
      <c r="H106" s="109"/>
      <c r="I106" s="109"/>
      <c r="J106" s="109"/>
    </row>
    <row r="107" spans="1:10" x14ac:dyDescent="0.3">
      <c r="B107" s="80"/>
      <c r="F107" s="55"/>
      <c r="J107" s="80"/>
    </row>
    <row r="108" spans="1:10" x14ac:dyDescent="0.3">
      <c r="B108" s="80"/>
      <c r="E108" s="17">
        <v>563659700</v>
      </c>
      <c r="J108" s="80"/>
    </row>
    <row r="109" spans="1:10" x14ac:dyDescent="0.3">
      <c r="E109" s="17">
        <f>E105-E108</f>
        <v>0</v>
      </c>
    </row>
  </sheetData>
  <sortState ref="A8:J9">
    <sortCondition descending="1" ref="G103:G104"/>
  </sortState>
  <mergeCells count="10">
    <mergeCell ref="A106:J106"/>
    <mergeCell ref="A1:J1"/>
    <mergeCell ref="A2:J2"/>
    <mergeCell ref="A3:J3"/>
    <mergeCell ref="A4:A6"/>
    <mergeCell ref="B4:B6"/>
    <mergeCell ref="C4:C6"/>
    <mergeCell ref="H4:H6"/>
    <mergeCell ref="J4:J6"/>
    <mergeCell ref="A105:B105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  <rowBreaks count="1" manualBreakCount="1"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8"/>
  <sheetViews>
    <sheetView showGridLines="0" view="pageBreakPreview" zoomScaleNormal="85" zoomScaleSheetLayoutView="10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G146" sqref="G146"/>
    </sheetView>
  </sheetViews>
  <sheetFormatPr defaultRowHeight="18.75" x14ac:dyDescent="0.3"/>
  <cols>
    <col min="1" max="1" width="7.5" style="87" customWidth="1"/>
    <col min="2" max="2" width="43.5" style="87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87" customWidth="1"/>
    <col min="11" max="11" width="11.125" style="87" bestFit="1" customWidth="1"/>
    <col min="12" max="12" width="9.625" style="87" bestFit="1" customWidth="1"/>
    <col min="13" max="13" width="10.875" style="87" bestFit="1" customWidth="1"/>
    <col min="14" max="16384" width="9" style="87"/>
  </cols>
  <sheetData>
    <row r="1" spans="1:13" ht="17.100000000000001" customHeight="1" x14ac:dyDescent="0.3">
      <c r="A1" s="110" t="s">
        <v>146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3" ht="17.100000000000001" customHeight="1" x14ac:dyDescent="0.3">
      <c r="A2" s="110" t="s">
        <v>149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3" ht="17.100000000000001" customHeight="1" x14ac:dyDescent="0.3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3" ht="17.100000000000001" customHeight="1" x14ac:dyDescent="0.3">
      <c r="A4" s="112" t="s">
        <v>2</v>
      </c>
      <c r="B4" s="112" t="s">
        <v>3</v>
      </c>
      <c r="C4" s="115" t="s">
        <v>33</v>
      </c>
      <c r="D4" s="88" t="s">
        <v>4</v>
      </c>
      <c r="E4" s="88" t="s">
        <v>7</v>
      </c>
      <c r="F4" s="91" t="s">
        <v>9</v>
      </c>
      <c r="G4" s="91" t="s">
        <v>11</v>
      </c>
      <c r="H4" s="118" t="s">
        <v>31</v>
      </c>
      <c r="I4" s="91" t="s">
        <v>11</v>
      </c>
      <c r="J4" s="112" t="s">
        <v>14</v>
      </c>
    </row>
    <row r="5" spans="1:13" ht="17.100000000000001" customHeight="1" x14ac:dyDescent="0.3">
      <c r="A5" s="113"/>
      <c r="B5" s="113"/>
      <c r="C5" s="116"/>
      <c r="D5" s="89" t="s">
        <v>5</v>
      </c>
      <c r="E5" s="89" t="s">
        <v>8</v>
      </c>
      <c r="F5" s="92" t="s">
        <v>10</v>
      </c>
      <c r="G5" s="92" t="s">
        <v>12</v>
      </c>
      <c r="H5" s="119"/>
      <c r="I5" s="92" t="s">
        <v>32</v>
      </c>
      <c r="J5" s="113"/>
    </row>
    <row r="6" spans="1:13" ht="17.100000000000001" customHeight="1" x14ac:dyDescent="0.3">
      <c r="A6" s="114"/>
      <c r="B6" s="114"/>
      <c r="C6" s="117"/>
      <c r="D6" s="90" t="s">
        <v>6</v>
      </c>
      <c r="E6" s="90"/>
      <c r="F6" s="93"/>
      <c r="G6" s="93"/>
      <c r="H6" s="120"/>
      <c r="I6" s="93"/>
      <c r="J6" s="114"/>
    </row>
    <row r="7" spans="1:13" s="56" customFormat="1" ht="17.100000000000001" customHeight="1" x14ac:dyDescent="0.3">
      <c r="A7" s="39">
        <v>1</v>
      </c>
      <c r="B7" s="40" t="s">
        <v>17</v>
      </c>
      <c r="C7" s="39">
        <f>SUM(C8:C13)</f>
        <v>27</v>
      </c>
      <c r="D7" s="39">
        <f t="shared" ref="D7:F7" si="0">SUM(D8:D13)</f>
        <v>10</v>
      </c>
      <c r="E7" s="43">
        <f t="shared" si="0"/>
        <v>6485940</v>
      </c>
      <c r="F7" s="43">
        <f t="shared" si="0"/>
        <v>2522576.3199999998</v>
      </c>
      <c r="G7" s="43">
        <f t="shared" ref="G7:G38" si="1">F7*100/E7</f>
        <v>38.892995001495535</v>
      </c>
      <c r="H7" s="43">
        <f t="shared" ref="H7:H38" si="2">E7-F7</f>
        <v>3963363.68</v>
      </c>
      <c r="I7" s="43">
        <f t="shared" ref="I7:I38" si="3">H7*100/E7</f>
        <v>61.107004998504458</v>
      </c>
      <c r="J7" s="40"/>
      <c r="K7" s="52"/>
      <c r="L7" s="52"/>
      <c r="M7" s="52"/>
    </row>
    <row r="8" spans="1:13" ht="17.100000000000001" hidden="1" customHeight="1" x14ac:dyDescent="0.3">
      <c r="A8" s="30">
        <v>1.1000000000000001</v>
      </c>
      <c r="B8" s="30" t="s">
        <v>94</v>
      </c>
      <c r="C8" s="29">
        <v>10</v>
      </c>
      <c r="D8" s="29">
        <v>5</v>
      </c>
      <c r="E8" s="33">
        <v>2822900</v>
      </c>
      <c r="F8" s="33">
        <v>1686352</v>
      </c>
      <c r="G8" s="33">
        <f t="shared" si="1"/>
        <v>59.73828332565801</v>
      </c>
      <c r="H8" s="33">
        <f t="shared" si="2"/>
        <v>1136548</v>
      </c>
      <c r="I8" s="33">
        <f t="shared" si="3"/>
        <v>40.26171667434199</v>
      </c>
      <c r="J8" s="30"/>
      <c r="K8" s="56"/>
      <c r="L8" s="56"/>
      <c r="M8" s="56"/>
    </row>
    <row r="9" spans="1:13" ht="17.100000000000001" hidden="1" customHeight="1" x14ac:dyDescent="0.3">
      <c r="A9" s="30">
        <v>1.2</v>
      </c>
      <c r="B9" s="30" t="s">
        <v>35</v>
      </c>
      <c r="C9" s="29">
        <v>2</v>
      </c>
      <c r="D9" s="29">
        <v>2</v>
      </c>
      <c r="E9" s="33">
        <v>1467965</v>
      </c>
      <c r="F9" s="33">
        <f>596366.63+40570+2403</f>
        <v>639339.63</v>
      </c>
      <c r="G9" s="33">
        <f t="shared" si="1"/>
        <v>43.552784296628325</v>
      </c>
      <c r="H9" s="33">
        <f t="shared" si="2"/>
        <v>828625.37</v>
      </c>
      <c r="I9" s="33">
        <f t="shared" si="3"/>
        <v>56.447215703371675</v>
      </c>
      <c r="J9" s="30"/>
      <c r="K9" s="52"/>
      <c r="L9" s="52"/>
      <c r="M9" s="52"/>
    </row>
    <row r="10" spans="1:13" s="52" customFormat="1" ht="17.100000000000001" hidden="1" customHeight="1" x14ac:dyDescent="0.3">
      <c r="A10" s="30">
        <v>1.3</v>
      </c>
      <c r="B10" s="30" t="s">
        <v>95</v>
      </c>
      <c r="C10" s="29">
        <v>6</v>
      </c>
      <c r="D10" s="29">
        <v>3</v>
      </c>
      <c r="E10" s="33">
        <v>602275</v>
      </c>
      <c r="F10" s="33">
        <v>196884.69</v>
      </c>
      <c r="G10" s="33">
        <f t="shared" si="1"/>
        <v>32.690164791830973</v>
      </c>
      <c r="H10" s="33">
        <f t="shared" si="2"/>
        <v>405390.31</v>
      </c>
      <c r="I10" s="33">
        <f t="shared" si="3"/>
        <v>67.309835208169019</v>
      </c>
      <c r="J10" s="30"/>
      <c r="K10" s="53"/>
      <c r="L10" s="53"/>
    </row>
    <row r="11" spans="1:13" s="52" customFormat="1" ht="17.100000000000001" hidden="1" customHeight="1" x14ac:dyDescent="0.3">
      <c r="A11" s="30">
        <v>1.4</v>
      </c>
      <c r="B11" s="30" t="s">
        <v>93</v>
      </c>
      <c r="C11" s="29">
        <v>4</v>
      </c>
      <c r="D11" s="29">
        <v>0</v>
      </c>
      <c r="E11" s="33">
        <v>120000</v>
      </c>
      <c r="F11" s="33">
        <v>0</v>
      </c>
      <c r="G11" s="33">
        <f t="shared" si="1"/>
        <v>0</v>
      </c>
      <c r="H11" s="33">
        <f t="shared" si="2"/>
        <v>120000</v>
      </c>
      <c r="I11" s="33">
        <f t="shared" si="3"/>
        <v>100</v>
      </c>
      <c r="J11" s="30"/>
    </row>
    <row r="12" spans="1:13" s="52" customFormat="1" ht="17.100000000000001" hidden="1" customHeight="1" x14ac:dyDescent="0.3">
      <c r="A12" s="30">
        <v>1.5</v>
      </c>
      <c r="B12" s="30" t="s">
        <v>96</v>
      </c>
      <c r="C12" s="29">
        <v>2</v>
      </c>
      <c r="D12" s="29">
        <v>0</v>
      </c>
      <c r="E12" s="33">
        <v>1227500</v>
      </c>
      <c r="F12" s="33">
        <v>0</v>
      </c>
      <c r="G12" s="33">
        <f t="shared" si="1"/>
        <v>0</v>
      </c>
      <c r="H12" s="33">
        <f t="shared" si="2"/>
        <v>1227500</v>
      </c>
      <c r="I12" s="33">
        <f t="shared" si="3"/>
        <v>100</v>
      </c>
      <c r="J12" s="30"/>
    </row>
    <row r="13" spans="1:13" s="52" customFormat="1" ht="17.100000000000001" hidden="1" customHeight="1" x14ac:dyDescent="0.3">
      <c r="A13" s="30">
        <v>1.6</v>
      </c>
      <c r="B13" s="30" t="s">
        <v>97</v>
      </c>
      <c r="C13" s="29">
        <v>3</v>
      </c>
      <c r="D13" s="29">
        <v>0</v>
      </c>
      <c r="E13" s="33">
        <v>245300</v>
      </c>
      <c r="F13" s="33">
        <v>0</v>
      </c>
      <c r="G13" s="33">
        <f t="shared" si="1"/>
        <v>0</v>
      </c>
      <c r="H13" s="33">
        <f t="shared" si="2"/>
        <v>245300</v>
      </c>
      <c r="I13" s="33">
        <f t="shared" si="3"/>
        <v>100</v>
      </c>
      <c r="J13" s="30"/>
    </row>
    <row r="14" spans="1:13" s="52" customFormat="1" ht="17.100000000000001" customHeight="1" x14ac:dyDescent="0.3">
      <c r="A14" s="29">
        <v>2</v>
      </c>
      <c r="B14" s="30" t="s">
        <v>15</v>
      </c>
      <c r="C14" s="29">
        <f>SUM(C15:C27)</f>
        <v>58</v>
      </c>
      <c r="D14" s="29">
        <f t="shared" ref="D14:F14" si="4">SUM(D15:D27)</f>
        <v>25</v>
      </c>
      <c r="E14" s="33">
        <f t="shared" si="4"/>
        <v>65333837</v>
      </c>
      <c r="F14" s="33">
        <f t="shared" si="4"/>
        <v>24946230.620000001</v>
      </c>
      <c r="G14" s="33">
        <f t="shared" si="1"/>
        <v>38.182711693482815</v>
      </c>
      <c r="H14" s="33">
        <f t="shared" si="2"/>
        <v>40387606.379999995</v>
      </c>
      <c r="I14" s="33">
        <f t="shared" si="3"/>
        <v>61.817288306517177</v>
      </c>
      <c r="J14" s="30"/>
    </row>
    <row r="15" spans="1:13" ht="17.100000000000001" hidden="1" customHeight="1" x14ac:dyDescent="0.3">
      <c r="A15" s="30">
        <v>2.1</v>
      </c>
      <c r="B15" s="30" t="s">
        <v>57</v>
      </c>
      <c r="C15" s="29">
        <v>2</v>
      </c>
      <c r="D15" s="29">
        <v>1</v>
      </c>
      <c r="E15" s="33">
        <v>5017990</v>
      </c>
      <c r="F15" s="33">
        <v>2754077.5</v>
      </c>
      <c r="G15" s="33">
        <f t="shared" si="1"/>
        <v>54.884077090627919</v>
      </c>
      <c r="H15" s="33">
        <f t="shared" si="2"/>
        <v>2263912.5</v>
      </c>
      <c r="I15" s="33">
        <f t="shared" si="3"/>
        <v>45.115922909372081</v>
      </c>
      <c r="J15" s="30"/>
    </row>
    <row r="16" spans="1:13" ht="17.100000000000001" hidden="1" customHeight="1" x14ac:dyDescent="0.3">
      <c r="A16" s="30">
        <v>2.2000000000000002</v>
      </c>
      <c r="B16" s="30" t="s">
        <v>106</v>
      </c>
      <c r="C16" s="29">
        <v>2</v>
      </c>
      <c r="D16" s="29">
        <v>2</v>
      </c>
      <c r="E16" s="33">
        <v>20982917</v>
      </c>
      <c r="F16" s="33">
        <v>8839514.2100000009</v>
      </c>
      <c r="G16" s="33">
        <f t="shared" si="1"/>
        <v>42.127194279041383</v>
      </c>
      <c r="H16" s="33">
        <f t="shared" si="2"/>
        <v>12143402.789999999</v>
      </c>
      <c r="I16" s="33">
        <f t="shared" si="3"/>
        <v>57.872805720958624</v>
      </c>
      <c r="J16" s="30"/>
    </row>
    <row r="17" spans="1:13" ht="17.100000000000001" hidden="1" customHeight="1" x14ac:dyDescent="0.3">
      <c r="A17" s="30">
        <v>2.2999999999999998</v>
      </c>
      <c r="B17" s="30" t="s">
        <v>103</v>
      </c>
      <c r="C17" s="29">
        <v>2</v>
      </c>
      <c r="D17" s="29">
        <v>2</v>
      </c>
      <c r="E17" s="33">
        <v>1858349</v>
      </c>
      <c r="F17" s="33">
        <v>715571.73</v>
      </c>
      <c r="G17" s="33">
        <f t="shared" si="1"/>
        <v>38.505777440082568</v>
      </c>
      <c r="H17" s="33">
        <f t="shared" si="2"/>
        <v>1142777.27</v>
      </c>
      <c r="I17" s="33">
        <f t="shared" si="3"/>
        <v>61.494222559917432</v>
      </c>
      <c r="J17" s="30"/>
    </row>
    <row r="18" spans="1:13" s="52" customFormat="1" hidden="1" x14ac:dyDescent="0.3">
      <c r="A18" s="30">
        <v>2.4</v>
      </c>
      <c r="B18" s="30" t="s">
        <v>54</v>
      </c>
      <c r="C18" s="29">
        <v>4</v>
      </c>
      <c r="D18" s="29">
        <v>3</v>
      </c>
      <c r="E18" s="33">
        <v>24722966</v>
      </c>
      <c r="F18" s="33">
        <f>8759514.96+1254377.84+72956+344893.64+13500</f>
        <v>10445242.440000001</v>
      </c>
      <c r="G18" s="33">
        <f t="shared" si="1"/>
        <v>42.249147776201291</v>
      </c>
      <c r="H18" s="33">
        <f t="shared" si="2"/>
        <v>14277723.559999999</v>
      </c>
      <c r="I18" s="33">
        <f t="shared" si="3"/>
        <v>57.750852223798702</v>
      </c>
      <c r="J18" s="30"/>
    </row>
    <row r="19" spans="1:13" s="52" customFormat="1" hidden="1" x14ac:dyDescent="0.3">
      <c r="A19" s="30">
        <v>2.5</v>
      </c>
      <c r="B19" s="30" t="s">
        <v>36</v>
      </c>
      <c r="C19" s="29">
        <v>8</v>
      </c>
      <c r="D19" s="29">
        <v>4</v>
      </c>
      <c r="E19" s="33">
        <v>2762400</v>
      </c>
      <c r="F19" s="33">
        <v>718251.4</v>
      </c>
      <c r="G19" s="33">
        <f t="shared" si="1"/>
        <v>26.00099189110918</v>
      </c>
      <c r="H19" s="33">
        <f t="shared" si="2"/>
        <v>2044148.6</v>
      </c>
      <c r="I19" s="33">
        <f t="shared" si="3"/>
        <v>73.99900810889082</v>
      </c>
      <c r="J19" s="30"/>
      <c r="K19" s="87"/>
      <c r="L19" s="87"/>
      <c r="M19" s="87"/>
    </row>
    <row r="20" spans="1:13" ht="17.100000000000001" hidden="1" customHeight="1" x14ac:dyDescent="0.3">
      <c r="A20" s="30">
        <v>2.6</v>
      </c>
      <c r="B20" s="30" t="s">
        <v>107</v>
      </c>
      <c r="C20" s="29">
        <v>9</v>
      </c>
      <c r="D20" s="29">
        <v>3</v>
      </c>
      <c r="E20" s="33">
        <v>2604575</v>
      </c>
      <c r="F20" s="33">
        <v>611576.34</v>
      </c>
      <c r="G20" s="33">
        <f t="shared" si="1"/>
        <v>23.480849658773504</v>
      </c>
      <c r="H20" s="33">
        <f t="shared" si="2"/>
        <v>1992998.6600000001</v>
      </c>
      <c r="I20" s="33">
        <f t="shared" si="3"/>
        <v>76.519150341226492</v>
      </c>
      <c r="J20" s="30"/>
    </row>
    <row r="21" spans="1:13" s="52" customFormat="1" ht="17.100000000000001" hidden="1" customHeight="1" x14ac:dyDescent="0.3">
      <c r="A21" s="30">
        <v>2.7</v>
      </c>
      <c r="B21" s="30" t="s">
        <v>55</v>
      </c>
      <c r="C21" s="29">
        <v>1</v>
      </c>
      <c r="D21" s="29">
        <v>1</v>
      </c>
      <c r="E21" s="33">
        <v>135820</v>
      </c>
      <c r="F21" s="33">
        <v>24000</v>
      </c>
      <c r="G21" s="33">
        <f t="shared" si="1"/>
        <v>17.670446178766014</v>
      </c>
      <c r="H21" s="33">
        <f t="shared" si="2"/>
        <v>111820</v>
      </c>
      <c r="I21" s="33">
        <f t="shared" si="3"/>
        <v>82.329553821233986</v>
      </c>
      <c r="J21" s="30"/>
    </row>
    <row r="22" spans="1:13" s="52" customFormat="1" ht="16.5" hidden="1" customHeight="1" x14ac:dyDescent="0.3">
      <c r="A22" s="30">
        <v>2.8</v>
      </c>
      <c r="B22" s="30" t="s">
        <v>108</v>
      </c>
      <c r="C22" s="29">
        <v>3</v>
      </c>
      <c r="D22" s="29">
        <v>1</v>
      </c>
      <c r="E22" s="33">
        <v>569450</v>
      </c>
      <c r="F22" s="33">
        <v>75870</v>
      </c>
      <c r="G22" s="33">
        <f t="shared" si="1"/>
        <v>13.32338221090526</v>
      </c>
      <c r="H22" s="33">
        <f t="shared" si="2"/>
        <v>493580</v>
      </c>
      <c r="I22" s="33">
        <f t="shared" si="3"/>
        <v>86.676617789094735</v>
      </c>
      <c r="J22" s="30"/>
    </row>
    <row r="23" spans="1:13" s="52" customFormat="1" ht="17.100000000000001" hidden="1" customHeight="1" x14ac:dyDescent="0.3">
      <c r="A23" s="30">
        <v>2.9</v>
      </c>
      <c r="B23" s="30" t="s">
        <v>35</v>
      </c>
      <c r="C23" s="29">
        <v>9</v>
      </c>
      <c r="D23" s="29">
        <v>5</v>
      </c>
      <c r="E23" s="33">
        <v>3955710</v>
      </c>
      <c r="F23" s="33">
        <v>515071</v>
      </c>
      <c r="G23" s="33">
        <f t="shared" si="1"/>
        <v>13.020949462928273</v>
      </c>
      <c r="H23" s="33">
        <f t="shared" si="2"/>
        <v>3440639</v>
      </c>
      <c r="I23" s="33">
        <f t="shared" si="3"/>
        <v>86.979050537071728</v>
      </c>
      <c r="J23" s="30"/>
    </row>
    <row r="24" spans="1:13" s="52" customFormat="1" ht="17.100000000000001" hidden="1" customHeight="1" x14ac:dyDescent="0.3">
      <c r="A24" s="106">
        <v>2.1</v>
      </c>
      <c r="B24" s="30" t="s">
        <v>105</v>
      </c>
      <c r="C24" s="29">
        <v>6</v>
      </c>
      <c r="D24" s="29">
        <v>1</v>
      </c>
      <c r="E24" s="33">
        <v>1727700</v>
      </c>
      <c r="F24" s="33">
        <v>191650</v>
      </c>
      <c r="G24" s="33">
        <f t="shared" si="1"/>
        <v>11.092782311743937</v>
      </c>
      <c r="H24" s="33">
        <f t="shared" si="2"/>
        <v>1536050</v>
      </c>
      <c r="I24" s="33">
        <f t="shared" si="3"/>
        <v>88.907217688256068</v>
      </c>
      <c r="J24" s="30"/>
    </row>
    <row r="25" spans="1:13" s="52" customFormat="1" hidden="1" x14ac:dyDescent="0.3">
      <c r="A25" s="30">
        <v>2.11</v>
      </c>
      <c r="B25" s="30" t="s">
        <v>53</v>
      </c>
      <c r="C25" s="29">
        <v>6</v>
      </c>
      <c r="D25" s="29">
        <v>1</v>
      </c>
      <c r="E25" s="33">
        <v>400000</v>
      </c>
      <c r="F25" s="33">
        <v>35164</v>
      </c>
      <c r="G25" s="33">
        <f t="shared" si="1"/>
        <v>8.7910000000000004</v>
      </c>
      <c r="H25" s="33">
        <f t="shared" si="2"/>
        <v>364836</v>
      </c>
      <c r="I25" s="33">
        <f t="shared" si="3"/>
        <v>91.209000000000003</v>
      </c>
      <c r="J25" s="30"/>
    </row>
    <row r="26" spans="1:13" hidden="1" x14ac:dyDescent="0.3">
      <c r="A26" s="30">
        <v>2.12</v>
      </c>
      <c r="B26" s="30" t="s">
        <v>56</v>
      </c>
      <c r="C26" s="29">
        <v>3</v>
      </c>
      <c r="D26" s="29">
        <v>1</v>
      </c>
      <c r="E26" s="33">
        <v>298380</v>
      </c>
      <c r="F26" s="33">
        <v>20242</v>
      </c>
      <c r="G26" s="33">
        <f t="shared" si="1"/>
        <v>6.7839667538038739</v>
      </c>
      <c r="H26" s="33">
        <f t="shared" si="2"/>
        <v>278138</v>
      </c>
      <c r="I26" s="33">
        <f t="shared" si="3"/>
        <v>93.216033246196119</v>
      </c>
      <c r="J26" s="30"/>
      <c r="K26" s="52"/>
      <c r="L26" s="52"/>
      <c r="M26" s="52"/>
    </row>
    <row r="27" spans="1:13" s="52" customFormat="1" ht="17.100000000000001" hidden="1" customHeight="1" x14ac:dyDescent="0.3">
      <c r="A27" s="30">
        <v>2.13</v>
      </c>
      <c r="B27" s="30" t="s">
        <v>109</v>
      </c>
      <c r="C27" s="29">
        <v>3</v>
      </c>
      <c r="D27" s="29">
        <v>0</v>
      </c>
      <c r="E27" s="33">
        <v>297580</v>
      </c>
      <c r="F27" s="33">
        <v>0</v>
      </c>
      <c r="G27" s="33">
        <f t="shared" si="1"/>
        <v>0</v>
      </c>
      <c r="H27" s="33">
        <f t="shared" si="2"/>
        <v>297580</v>
      </c>
      <c r="I27" s="33">
        <f t="shared" si="3"/>
        <v>100</v>
      </c>
      <c r="J27" s="30"/>
    </row>
    <row r="28" spans="1:13" s="52" customFormat="1" ht="17.100000000000001" customHeight="1" x14ac:dyDescent="0.3">
      <c r="A28" s="29">
        <v>3</v>
      </c>
      <c r="B28" s="30" t="s">
        <v>19</v>
      </c>
      <c r="C28" s="29">
        <f>SUM(C29:C38)</f>
        <v>14</v>
      </c>
      <c r="D28" s="29">
        <f t="shared" ref="D28:F28" si="5">SUM(D29:D38)</f>
        <v>11</v>
      </c>
      <c r="E28" s="33">
        <f t="shared" si="5"/>
        <v>2889671</v>
      </c>
      <c r="F28" s="33">
        <f t="shared" si="5"/>
        <v>1086625.95</v>
      </c>
      <c r="G28" s="33">
        <f t="shared" si="1"/>
        <v>37.603794688045802</v>
      </c>
      <c r="H28" s="33">
        <f t="shared" si="2"/>
        <v>1803045.05</v>
      </c>
      <c r="I28" s="33">
        <f t="shared" si="3"/>
        <v>62.396205311954198</v>
      </c>
      <c r="J28" s="30"/>
    </row>
    <row r="29" spans="1:13" s="52" customFormat="1" ht="17.100000000000001" hidden="1" customHeight="1" x14ac:dyDescent="0.3">
      <c r="A29" s="30">
        <v>3.1</v>
      </c>
      <c r="B29" s="30" t="s">
        <v>83</v>
      </c>
      <c r="C29" s="29">
        <v>1</v>
      </c>
      <c r="D29" s="29">
        <v>1</v>
      </c>
      <c r="E29" s="33">
        <v>192777</v>
      </c>
      <c r="F29" s="33">
        <v>170897.6</v>
      </c>
      <c r="G29" s="33">
        <f t="shared" si="1"/>
        <v>88.65040954055722</v>
      </c>
      <c r="H29" s="33">
        <f t="shared" si="2"/>
        <v>21879.399999999994</v>
      </c>
      <c r="I29" s="33">
        <f t="shared" si="3"/>
        <v>11.349590459442773</v>
      </c>
      <c r="J29" s="30"/>
    </row>
    <row r="30" spans="1:13" s="52" customFormat="1" hidden="1" x14ac:dyDescent="0.3">
      <c r="A30" s="30">
        <v>3.2</v>
      </c>
      <c r="B30" s="30" t="s">
        <v>113</v>
      </c>
      <c r="C30" s="29">
        <v>1</v>
      </c>
      <c r="D30" s="29">
        <v>1</v>
      </c>
      <c r="E30" s="33">
        <v>122686</v>
      </c>
      <c r="F30" s="33">
        <v>60924.98</v>
      </c>
      <c r="G30" s="33">
        <f t="shared" si="1"/>
        <v>49.659276527069103</v>
      </c>
      <c r="H30" s="33">
        <f t="shared" si="2"/>
        <v>61761.02</v>
      </c>
      <c r="I30" s="33">
        <f t="shared" si="3"/>
        <v>50.340723472930897</v>
      </c>
      <c r="J30" s="30"/>
      <c r="K30" s="87"/>
      <c r="L30" s="87"/>
      <c r="M30" s="87"/>
    </row>
    <row r="31" spans="1:13" hidden="1" x14ac:dyDescent="0.3">
      <c r="A31" s="30">
        <v>3.3</v>
      </c>
      <c r="B31" s="30" t="s">
        <v>84</v>
      </c>
      <c r="C31" s="29">
        <v>1</v>
      </c>
      <c r="D31" s="29">
        <v>1</v>
      </c>
      <c r="E31" s="33">
        <v>231244</v>
      </c>
      <c r="F31" s="33">
        <v>114714.5</v>
      </c>
      <c r="G31" s="33">
        <f t="shared" si="1"/>
        <v>49.607557385272699</v>
      </c>
      <c r="H31" s="33">
        <f t="shared" si="2"/>
        <v>116529.5</v>
      </c>
      <c r="I31" s="33">
        <f t="shared" si="3"/>
        <v>50.392442614727301</v>
      </c>
      <c r="J31" s="30"/>
      <c r="K31" s="52"/>
      <c r="L31" s="52"/>
      <c r="M31" s="52"/>
    </row>
    <row r="32" spans="1:13" s="52" customFormat="1" ht="17.100000000000001" hidden="1" customHeight="1" x14ac:dyDescent="0.3">
      <c r="A32" s="30">
        <v>3.4</v>
      </c>
      <c r="B32" s="30" t="s">
        <v>138</v>
      </c>
      <c r="C32" s="29">
        <v>1</v>
      </c>
      <c r="D32" s="29">
        <v>1</v>
      </c>
      <c r="E32" s="33">
        <v>304495</v>
      </c>
      <c r="F32" s="33">
        <v>122687</v>
      </c>
      <c r="G32" s="33">
        <f t="shared" si="1"/>
        <v>40.291958817057754</v>
      </c>
      <c r="H32" s="33">
        <f t="shared" si="2"/>
        <v>181808</v>
      </c>
      <c r="I32" s="33">
        <f t="shared" si="3"/>
        <v>59.708041182942246</v>
      </c>
      <c r="J32" s="30"/>
    </row>
    <row r="33" spans="1:13" ht="17.100000000000001" hidden="1" customHeight="1" x14ac:dyDescent="0.3">
      <c r="A33" s="30">
        <v>3.5</v>
      </c>
      <c r="B33" s="30" t="s">
        <v>35</v>
      </c>
      <c r="C33" s="29">
        <v>5</v>
      </c>
      <c r="D33" s="29">
        <v>3</v>
      </c>
      <c r="E33" s="33">
        <v>1276712</v>
      </c>
      <c r="F33" s="33">
        <f>478701.87+33410+1972</f>
        <v>514083.87</v>
      </c>
      <c r="G33" s="33">
        <f t="shared" si="1"/>
        <v>40.266236238086584</v>
      </c>
      <c r="H33" s="33">
        <f t="shared" si="2"/>
        <v>762628.13</v>
      </c>
      <c r="I33" s="33">
        <f t="shared" si="3"/>
        <v>59.733763761913416</v>
      </c>
      <c r="J33" s="30"/>
      <c r="K33" s="52"/>
      <c r="L33" s="52"/>
      <c r="M33" s="52"/>
    </row>
    <row r="34" spans="1:13" s="52" customFormat="1" ht="17.100000000000001" hidden="1" customHeight="1" x14ac:dyDescent="0.3">
      <c r="A34" s="30">
        <v>3.6</v>
      </c>
      <c r="B34" s="30" t="s">
        <v>82</v>
      </c>
      <c r="C34" s="29">
        <v>1</v>
      </c>
      <c r="D34" s="29">
        <v>1</v>
      </c>
      <c r="E34" s="33">
        <v>183745</v>
      </c>
      <c r="F34" s="33">
        <v>42910</v>
      </c>
      <c r="G34" s="33">
        <f t="shared" si="1"/>
        <v>23.353016408609758</v>
      </c>
      <c r="H34" s="33">
        <f t="shared" si="2"/>
        <v>140835</v>
      </c>
      <c r="I34" s="33">
        <f t="shared" si="3"/>
        <v>76.646983591390239</v>
      </c>
      <c r="J34" s="30"/>
    </row>
    <row r="35" spans="1:13" ht="17.100000000000001" hidden="1" customHeight="1" x14ac:dyDescent="0.3">
      <c r="A35" s="30">
        <v>3.7</v>
      </c>
      <c r="B35" s="30" t="s">
        <v>139</v>
      </c>
      <c r="C35" s="29">
        <v>1</v>
      </c>
      <c r="D35" s="29">
        <v>1</v>
      </c>
      <c r="E35" s="33">
        <v>121293</v>
      </c>
      <c r="F35" s="33">
        <v>24958</v>
      </c>
      <c r="G35" s="33">
        <f t="shared" si="1"/>
        <v>20.576620250138095</v>
      </c>
      <c r="H35" s="33">
        <f t="shared" si="2"/>
        <v>96335</v>
      </c>
      <c r="I35" s="33">
        <f t="shared" si="3"/>
        <v>79.423379749861908</v>
      </c>
      <c r="J35" s="30"/>
      <c r="K35" s="52"/>
      <c r="L35" s="52"/>
      <c r="M35" s="52"/>
    </row>
    <row r="36" spans="1:13" s="52" customFormat="1" ht="17.100000000000001" hidden="1" customHeight="1" x14ac:dyDescent="0.3">
      <c r="A36" s="30">
        <v>3.8</v>
      </c>
      <c r="B36" s="30" t="s">
        <v>137</v>
      </c>
      <c r="C36" s="29">
        <v>1</v>
      </c>
      <c r="D36" s="29">
        <v>1</v>
      </c>
      <c r="E36" s="33">
        <v>287183</v>
      </c>
      <c r="F36" s="33">
        <v>32660</v>
      </c>
      <c r="G36" s="33">
        <f t="shared" si="1"/>
        <v>11.372539460901237</v>
      </c>
      <c r="H36" s="33">
        <f t="shared" si="2"/>
        <v>254523</v>
      </c>
      <c r="I36" s="33">
        <f t="shared" si="3"/>
        <v>88.627460539098763</v>
      </c>
      <c r="J36" s="30"/>
    </row>
    <row r="37" spans="1:13" s="52" customFormat="1" ht="17.100000000000001" hidden="1" customHeight="1" x14ac:dyDescent="0.3">
      <c r="A37" s="30">
        <v>3.9</v>
      </c>
      <c r="B37" s="30" t="s">
        <v>81</v>
      </c>
      <c r="C37" s="29">
        <v>1</v>
      </c>
      <c r="D37" s="29">
        <v>1</v>
      </c>
      <c r="E37" s="33">
        <v>94536</v>
      </c>
      <c r="F37" s="33">
        <v>2790</v>
      </c>
      <c r="G37" s="33">
        <f t="shared" si="1"/>
        <v>2.9512566641279512</v>
      </c>
      <c r="H37" s="33">
        <f t="shared" si="2"/>
        <v>91746</v>
      </c>
      <c r="I37" s="33">
        <f t="shared" si="3"/>
        <v>97.048743335872047</v>
      </c>
      <c r="J37" s="30"/>
      <c r="K37" s="87"/>
      <c r="L37" s="87"/>
      <c r="M37" s="87"/>
    </row>
    <row r="38" spans="1:13" s="52" customFormat="1" hidden="1" x14ac:dyDescent="0.3">
      <c r="A38" s="106">
        <v>3.1</v>
      </c>
      <c r="B38" s="30" t="s">
        <v>51</v>
      </c>
      <c r="C38" s="29">
        <v>1</v>
      </c>
      <c r="D38" s="29">
        <v>0</v>
      </c>
      <c r="E38" s="33">
        <v>75000</v>
      </c>
      <c r="F38" s="33">
        <v>0</v>
      </c>
      <c r="G38" s="33">
        <f t="shared" si="1"/>
        <v>0</v>
      </c>
      <c r="H38" s="33">
        <f t="shared" si="2"/>
        <v>75000</v>
      </c>
      <c r="I38" s="33">
        <f t="shared" si="3"/>
        <v>100</v>
      </c>
      <c r="J38" s="30"/>
    </row>
    <row r="39" spans="1:13" s="52" customFormat="1" ht="17.100000000000001" customHeight="1" x14ac:dyDescent="0.3">
      <c r="A39" s="29">
        <v>4</v>
      </c>
      <c r="B39" s="30" t="s">
        <v>28</v>
      </c>
      <c r="C39" s="29">
        <f>SUM(C40:C43)</f>
        <v>30</v>
      </c>
      <c r="D39" s="29">
        <f t="shared" ref="D39:F39" si="6">SUM(D40:D43)</f>
        <v>11</v>
      </c>
      <c r="E39" s="33">
        <f t="shared" si="6"/>
        <v>25554693</v>
      </c>
      <c r="F39" s="33">
        <f t="shared" si="6"/>
        <v>9101761.4900000002</v>
      </c>
      <c r="G39" s="33">
        <f t="shared" ref="G39" si="7">F39*100/E39</f>
        <v>35.616790583240423</v>
      </c>
      <c r="H39" s="33">
        <f t="shared" ref="H39" si="8">E39-F39</f>
        <v>16452931.51</v>
      </c>
      <c r="I39" s="33">
        <f t="shared" ref="I39" si="9">H39*100/E39</f>
        <v>64.38320941675957</v>
      </c>
      <c r="J39" s="30"/>
    </row>
    <row r="40" spans="1:13" s="52" customFormat="1" ht="17.100000000000001" hidden="1" customHeight="1" x14ac:dyDescent="0.3">
      <c r="A40" s="30">
        <v>4.0999999999999996</v>
      </c>
      <c r="B40" s="30" t="s">
        <v>35</v>
      </c>
      <c r="C40" s="29">
        <v>7</v>
      </c>
      <c r="D40" s="29">
        <v>4</v>
      </c>
      <c r="E40" s="33">
        <v>17435728</v>
      </c>
      <c r="F40" s="33">
        <f>7040615.51+39080+2255+572955.14+20765</f>
        <v>7675670.6499999994</v>
      </c>
      <c r="G40" s="33">
        <f t="shared" ref="G40:G47" si="10">F40*100/E40</f>
        <v>44.022656524579872</v>
      </c>
      <c r="H40" s="33">
        <f t="shared" ref="H40:H47" si="11">E40-F40</f>
        <v>9760057.3500000015</v>
      </c>
      <c r="I40" s="33">
        <f t="shared" ref="I40:I47" si="12">H40*100/E40</f>
        <v>55.977343475420135</v>
      </c>
      <c r="J40" s="30"/>
      <c r="K40" s="87"/>
      <c r="L40" s="87"/>
      <c r="M40" s="87"/>
    </row>
    <row r="41" spans="1:13" s="52" customFormat="1" hidden="1" x14ac:dyDescent="0.3">
      <c r="A41" s="30">
        <v>4.2</v>
      </c>
      <c r="B41" s="30" t="s">
        <v>92</v>
      </c>
      <c r="C41" s="29">
        <v>7</v>
      </c>
      <c r="D41" s="29">
        <v>2</v>
      </c>
      <c r="E41" s="33">
        <v>2260000</v>
      </c>
      <c r="F41" s="33">
        <v>506890</v>
      </c>
      <c r="G41" s="33">
        <f t="shared" si="10"/>
        <v>22.428761061946904</v>
      </c>
      <c r="H41" s="33">
        <f t="shared" si="11"/>
        <v>1753110</v>
      </c>
      <c r="I41" s="33">
        <f t="shared" si="12"/>
        <v>77.571238938053099</v>
      </c>
      <c r="J41" s="30"/>
    </row>
    <row r="42" spans="1:13" s="52" customFormat="1" ht="17.100000000000001" hidden="1" customHeight="1" x14ac:dyDescent="0.3">
      <c r="A42" s="30">
        <v>4.3</v>
      </c>
      <c r="B42" s="30" t="s">
        <v>112</v>
      </c>
      <c r="C42" s="29">
        <v>6</v>
      </c>
      <c r="D42" s="29">
        <v>4</v>
      </c>
      <c r="E42" s="33">
        <v>4358965</v>
      </c>
      <c r="F42" s="33">
        <f>896476.84+9970+574</f>
        <v>907020.84</v>
      </c>
      <c r="G42" s="33">
        <f t="shared" si="10"/>
        <v>20.808169829305811</v>
      </c>
      <c r="H42" s="33">
        <f t="shared" si="11"/>
        <v>3451944.16</v>
      </c>
      <c r="I42" s="33">
        <f t="shared" si="12"/>
        <v>79.191830170694189</v>
      </c>
      <c r="J42" s="30"/>
      <c r="K42" s="87"/>
      <c r="L42" s="87"/>
      <c r="M42" s="87"/>
    </row>
    <row r="43" spans="1:13" ht="17.100000000000001" hidden="1" customHeight="1" x14ac:dyDescent="0.3">
      <c r="A43" s="30">
        <v>4.4000000000000004</v>
      </c>
      <c r="B43" s="30" t="s">
        <v>49</v>
      </c>
      <c r="C43" s="29">
        <v>10</v>
      </c>
      <c r="D43" s="29">
        <v>1</v>
      </c>
      <c r="E43" s="33">
        <v>1500000</v>
      </c>
      <c r="F43" s="33">
        <v>12180</v>
      </c>
      <c r="G43" s="33">
        <f t="shared" si="10"/>
        <v>0.81200000000000006</v>
      </c>
      <c r="H43" s="33">
        <f t="shared" si="11"/>
        <v>1487820</v>
      </c>
      <c r="I43" s="33">
        <f t="shared" si="12"/>
        <v>99.188000000000002</v>
      </c>
      <c r="J43" s="30"/>
    </row>
    <row r="44" spans="1:13" s="52" customFormat="1" ht="17.100000000000001" customHeight="1" x14ac:dyDescent="0.3">
      <c r="A44" s="29">
        <v>5</v>
      </c>
      <c r="B44" s="30" t="s">
        <v>25</v>
      </c>
      <c r="C44" s="29">
        <f>SUM(C45:C47)</f>
        <v>8</v>
      </c>
      <c r="D44" s="29">
        <f t="shared" ref="D44:F44" si="13">SUM(D45:D47)</f>
        <v>3</v>
      </c>
      <c r="E44" s="33">
        <f t="shared" si="13"/>
        <v>2720650</v>
      </c>
      <c r="F44" s="33">
        <f t="shared" si="13"/>
        <v>860930.99</v>
      </c>
      <c r="G44" s="33">
        <f t="shared" si="10"/>
        <v>31.644312572363223</v>
      </c>
      <c r="H44" s="33">
        <f t="shared" si="11"/>
        <v>1859719.01</v>
      </c>
      <c r="I44" s="33">
        <f t="shared" si="12"/>
        <v>68.355687427636781</v>
      </c>
      <c r="J44" s="30"/>
    </row>
    <row r="45" spans="1:13" s="52" customFormat="1" ht="17.100000000000001" hidden="1" customHeight="1" x14ac:dyDescent="0.3">
      <c r="A45" s="30">
        <v>5.0999999999999996</v>
      </c>
      <c r="B45" s="30" t="s">
        <v>110</v>
      </c>
      <c r="C45" s="29">
        <v>3</v>
      </c>
      <c r="D45" s="29">
        <v>1</v>
      </c>
      <c r="E45" s="33">
        <v>528300</v>
      </c>
      <c r="F45" s="33">
        <v>172198</v>
      </c>
      <c r="G45" s="33">
        <f t="shared" si="10"/>
        <v>32.594737838349424</v>
      </c>
      <c r="H45" s="33">
        <f t="shared" si="11"/>
        <v>356102</v>
      </c>
      <c r="I45" s="33">
        <f t="shared" si="12"/>
        <v>67.405262161650583</v>
      </c>
      <c r="J45" s="30"/>
      <c r="K45" s="87"/>
      <c r="L45" s="87"/>
      <c r="M45" s="87"/>
    </row>
    <row r="46" spans="1:13" s="52" customFormat="1" hidden="1" x14ac:dyDescent="0.3">
      <c r="A46" s="30">
        <v>5.2</v>
      </c>
      <c r="B46" s="30" t="s">
        <v>35</v>
      </c>
      <c r="C46" s="29">
        <v>4</v>
      </c>
      <c r="D46" s="29">
        <v>2</v>
      </c>
      <c r="E46" s="33">
        <v>2148850</v>
      </c>
      <c r="F46" s="33">
        <f>626940.99+58420+3372</f>
        <v>688732.99</v>
      </c>
      <c r="G46" s="33">
        <f t="shared" si="10"/>
        <v>32.051236242641416</v>
      </c>
      <c r="H46" s="33">
        <f t="shared" si="11"/>
        <v>1460117.01</v>
      </c>
      <c r="I46" s="33">
        <f t="shared" si="12"/>
        <v>67.948763757358591</v>
      </c>
      <c r="J46" s="30"/>
    </row>
    <row r="47" spans="1:13" s="52" customFormat="1" hidden="1" x14ac:dyDescent="0.3">
      <c r="A47" s="30">
        <v>5.3</v>
      </c>
      <c r="B47" s="30" t="s">
        <v>111</v>
      </c>
      <c r="C47" s="29">
        <v>1</v>
      </c>
      <c r="D47" s="29">
        <v>0</v>
      </c>
      <c r="E47" s="33">
        <v>43500</v>
      </c>
      <c r="F47" s="33">
        <v>0</v>
      </c>
      <c r="G47" s="33">
        <f t="shared" si="10"/>
        <v>0</v>
      </c>
      <c r="H47" s="33">
        <f t="shared" si="11"/>
        <v>43500</v>
      </c>
      <c r="I47" s="33">
        <f t="shared" si="12"/>
        <v>100</v>
      </c>
      <c r="J47" s="30"/>
      <c r="K47" s="87"/>
      <c r="L47" s="87"/>
      <c r="M47" s="87"/>
    </row>
    <row r="48" spans="1:13" s="52" customFormat="1" ht="17.100000000000001" customHeight="1" x14ac:dyDescent="0.3">
      <c r="A48" s="29">
        <v>6</v>
      </c>
      <c r="B48" s="30" t="s">
        <v>27</v>
      </c>
      <c r="C48" s="29">
        <f>SUM(C49:C52)</f>
        <v>16</v>
      </c>
      <c r="D48" s="29">
        <f t="shared" ref="D48:F48" si="14">SUM(D49:D52)</f>
        <v>12</v>
      </c>
      <c r="E48" s="33">
        <f t="shared" si="14"/>
        <v>8229014</v>
      </c>
      <c r="F48" s="33">
        <f t="shared" si="14"/>
        <v>2481932.29</v>
      </c>
      <c r="G48" s="33">
        <f t="shared" ref="G48" si="15">F48*100/E48</f>
        <v>30.160749392333031</v>
      </c>
      <c r="H48" s="33">
        <f t="shared" ref="H48" si="16">E48-F48</f>
        <v>5747081.71</v>
      </c>
      <c r="I48" s="33">
        <f t="shared" ref="I48" si="17">H48*100/E48</f>
        <v>69.839250607666969</v>
      </c>
      <c r="J48" s="30"/>
    </row>
    <row r="49" spans="1:13" s="52" customFormat="1" ht="16.5" hidden="1" customHeight="1" x14ac:dyDescent="0.3">
      <c r="A49" s="30">
        <v>6.1</v>
      </c>
      <c r="B49" s="30" t="s">
        <v>98</v>
      </c>
      <c r="C49" s="29">
        <v>2</v>
      </c>
      <c r="D49" s="29">
        <v>2</v>
      </c>
      <c r="E49" s="33">
        <v>1149874</v>
      </c>
      <c r="F49" s="33">
        <f>460042.08+44340+2518</f>
        <v>506900.08</v>
      </c>
      <c r="G49" s="33">
        <f t="shared" ref="G49:G80" si="18">F49*100/E49</f>
        <v>44.083097800280726</v>
      </c>
      <c r="H49" s="33">
        <f t="shared" ref="H49:H80" si="19">E49-F49</f>
        <v>642973.91999999993</v>
      </c>
      <c r="I49" s="33">
        <f t="shared" ref="I49:I80" si="20">H49*100/E49</f>
        <v>55.916902199719267</v>
      </c>
      <c r="J49" s="30"/>
    </row>
    <row r="50" spans="1:13" s="52" customFormat="1" ht="17.100000000000001" hidden="1" customHeight="1" x14ac:dyDescent="0.3">
      <c r="A50" s="30">
        <v>6.2</v>
      </c>
      <c r="B50" s="30" t="s">
        <v>39</v>
      </c>
      <c r="C50" s="29">
        <v>4</v>
      </c>
      <c r="D50" s="29">
        <v>3</v>
      </c>
      <c r="E50" s="33">
        <v>692750</v>
      </c>
      <c r="F50" s="33">
        <v>268703</v>
      </c>
      <c r="G50" s="33">
        <f t="shared" si="18"/>
        <v>38.787874413569106</v>
      </c>
      <c r="H50" s="33">
        <f t="shared" si="19"/>
        <v>424047</v>
      </c>
      <c r="I50" s="33">
        <f t="shared" si="20"/>
        <v>61.212125586430894</v>
      </c>
      <c r="J50" s="30"/>
    </row>
    <row r="51" spans="1:13" s="52" customFormat="1" ht="17.100000000000001" hidden="1" customHeight="1" x14ac:dyDescent="0.3">
      <c r="A51" s="30">
        <v>6.3</v>
      </c>
      <c r="B51" s="30" t="s">
        <v>38</v>
      </c>
      <c r="C51" s="29">
        <v>6</v>
      </c>
      <c r="D51" s="29">
        <v>4</v>
      </c>
      <c r="E51" s="33">
        <v>5429100</v>
      </c>
      <c r="F51" s="33">
        <v>1487948</v>
      </c>
      <c r="G51" s="33">
        <f t="shared" si="18"/>
        <v>27.406899854487854</v>
      </c>
      <c r="H51" s="33">
        <f t="shared" si="19"/>
        <v>3941152</v>
      </c>
      <c r="I51" s="33">
        <f t="shared" si="20"/>
        <v>72.593100145512153</v>
      </c>
      <c r="J51" s="30"/>
    </row>
    <row r="52" spans="1:13" ht="17.100000000000001" hidden="1" customHeight="1" x14ac:dyDescent="0.3">
      <c r="A52" s="30">
        <v>6.4</v>
      </c>
      <c r="B52" s="30" t="s">
        <v>35</v>
      </c>
      <c r="C52" s="29">
        <v>4</v>
      </c>
      <c r="D52" s="29">
        <v>3</v>
      </c>
      <c r="E52" s="33">
        <v>957290</v>
      </c>
      <c r="F52" s="33">
        <v>218381.21</v>
      </c>
      <c r="G52" s="33">
        <f t="shared" si="18"/>
        <v>22.812440326337892</v>
      </c>
      <c r="H52" s="33">
        <f t="shared" si="19"/>
        <v>738908.79</v>
      </c>
      <c r="I52" s="33">
        <f t="shared" si="20"/>
        <v>77.187559673662108</v>
      </c>
      <c r="J52" s="30"/>
      <c r="K52" s="52"/>
      <c r="L52" s="52"/>
      <c r="M52" s="52"/>
    </row>
    <row r="53" spans="1:13" s="52" customFormat="1" ht="17.100000000000001" customHeight="1" x14ac:dyDescent="0.3">
      <c r="A53" s="29">
        <v>7</v>
      </c>
      <c r="B53" s="30" t="s">
        <v>22</v>
      </c>
      <c r="C53" s="29">
        <f>SUM(C54:C66)</f>
        <v>77</v>
      </c>
      <c r="D53" s="29">
        <f t="shared" ref="D53:F53" si="21">SUM(D54:D66)</f>
        <v>29</v>
      </c>
      <c r="E53" s="33">
        <f t="shared" si="21"/>
        <v>5027118</v>
      </c>
      <c r="F53" s="33">
        <f t="shared" si="21"/>
        <v>1443221.25</v>
      </c>
      <c r="G53" s="33">
        <f t="shared" si="18"/>
        <v>28.708720384124661</v>
      </c>
      <c r="H53" s="33">
        <f t="shared" si="19"/>
        <v>3583896.75</v>
      </c>
      <c r="I53" s="33">
        <f t="shared" si="20"/>
        <v>71.291279615875339</v>
      </c>
      <c r="J53" s="30"/>
    </row>
    <row r="54" spans="1:13" s="52" customFormat="1" ht="17.100000000000001" hidden="1" customHeight="1" x14ac:dyDescent="0.3">
      <c r="A54" s="30">
        <v>7.1</v>
      </c>
      <c r="B54" s="30" t="s">
        <v>43</v>
      </c>
      <c r="C54" s="29">
        <v>6</v>
      </c>
      <c r="D54" s="29">
        <v>4</v>
      </c>
      <c r="E54" s="33">
        <v>284500</v>
      </c>
      <c r="F54" s="33">
        <v>141735.07999999999</v>
      </c>
      <c r="G54" s="33">
        <f t="shared" si="18"/>
        <v>49.819008787346213</v>
      </c>
      <c r="H54" s="33">
        <f t="shared" si="19"/>
        <v>142764.92000000001</v>
      </c>
      <c r="I54" s="33">
        <f t="shared" si="20"/>
        <v>50.180991212653787</v>
      </c>
      <c r="J54" s="30"/>
    </row>
    <row r="55" spans="1:13" s="52" customFormat="1" ht="17.100000000000001" hidden="1" customHeight="1" x14ac:dyDescent="0.3">
      <c r="A55" s="30">
        <v>7.2</v>
      </c>
      <c r="B55" s="30" t="s">
        <v>35</v>
      </c>
      <c r="C55" s="29">
        <v>2</v>
      </c>
      <c r="D55" s="29">
        <v>2</v>
      </c>
      <c r="E55" s="33">
        <v>1165136</v>
      </c>
      <c r="F55" s="33">
        <f>506520.11+70740+4140</f>
        <v>581400.11</v>
      </c>
      <c r="G55" s="33">
        <f t="shared" si="18"/>
        <v>49.899763632743301</v>
      </c>
      <c r="H55" s="33">
        <f t="shared" si="19"/>
        <v>583735.89</v>
      </c>
      <c r="I55" s="33">
        <f t="shared" si="20"/>
        <v>50.100236367256699</v>
      </c>
      <c r="J55" s="30"/>
    </row>
    <row r="56" spans="1:13" ht="17.100000000000001" hidden="1" customHeight="1" x14ac:dyDescent="0.3">
      <c r="A56" s="30">
        <v>7.3</v>
      </c>
      <c r="B56" s="30" t="s">
        <v>48</v>
      </c>
      <c r="C56" s="29">
        <v>7</v>
      </c>
      <c r="D56" s="29">
        <v>3</v>
      </c>
      <c r="E56" s="33">
        <v>206050</v>
      </c>
      <c r="F56" s="33">
        <v>89312.27</v>
      </c>
      <c r="G56" s="33">
        <f t="shared" si="18"/>
        <v>43.344950254792529</v>
      </c>
      <c r="H56" s="33">
        <f t="shared" si="19"/>
        <v>116737.73</v>
      </c>
      <c r="I56" s="33">
        <f t="shared" si="20"/>
        <v>56.655049745207471</v>
      </c>
      <c r="J56" s="30"/>
    </row>
    <row r="57" spans="1:13" s="52" customFormat="1" ht="17.100000000000001" hidden="1" customHeight="1" x14ac:dyDescent="0.3">
      <c r="A57" s="30">
        <v>7.4</v>
      </c>
      <c r="B57" s="30" t="s">
        <v>44</v>
      </c>
      <c r="C57" s="29">
        <v>8</v>
      </c>
      <c r="D57" s="29">
        <v>4</v>
      </c>
      <c r="E57" s="33">
        <v>730235</v>
      </c>
      <c r="F57" s="33">
        <v>252806.35</v>
      </c>
      <c r="G57" s="33">
        <f t="shared" si="18"/>
        <v>34.619862099187245</v>
      </c>
      <c r="H57" s="33">
        <f t="shared" si="19"/>
        <v>477428.65</v>
      </c>
      <c r="I57" s="33">
        <f t="shared" si="20"/>
        <v>65.380137900812755</v>
      </c>
      <c r="J57" s="30"/>
      <c r="K57" s="87"/>
      <c r="L57" s="87"/>
      <c r="M57" s="87"/>
    </row>
    <row r="58" spans="1:13" s="52" customFormat="1" ht="17.100000000000001" hidden="1" customHeight="1" x14ac:dyDescent="0.3">
      <c r="A58" s="30">
        <v>7.5</v>
      </c>
      <c r="B58" s="30" t="s">
        <v>47</v>
      </c>
      <c r="C58" s="29">
        <v>4</v>
      </c>
      <c r="D58" s="29">
        <v>3</v>
      </c>
      <c r="E58" s="33">
        <v>140591</v>
      </c>
      <c r="F58" s="33">
        <v>47519.41</v>
      </c>
      <c r="G58" s="33">
        <f t="shared" si="18"/>
        <v>33.799752473486926</v>
      </c>
      <c r="H58" s="33">
        <f t="shared" si="19"/>
        <v>93071.59</v>
      </c>
      <c r="I58" s="33">
        <f t="shared" si="20"/>
        <v>66.200247526513081</v>
      </c>
      <c r="J58" s="30"/>
    </row>
    <row r="59" spans="1:13" ht="17.100000000000001" hidden="1" customHeight="1" x14ac:dyDescent="0.3">
      <c r="A59" s="30">
        <v>7.6</v>
      </c>
      <c r="B59" s="30" t="s">
        <v>45</v>
      </c>
      <c r="C59" s="29">
        <v>9</v>
      </c>
      <c r="D59" s="29">
        <v>2</v>
      </c>
      <c r="E59" s="33">
        <v>411089</v>
      </c>
      <c r="F59" s="33">
        <v>99334.57</v>
      </c>
      <c r="G59" s="33">
        <f t="shared" si="18"/>
        <v>24.163762591555599</v>
      </c>
      <c r="H59" s="33">
        <f t="shared" si="19"/>
        <v>311754.43</v>
      </c>
      <c r="I59" s="33">
        <f t="shared" si="20"/>
        <v>75.836237408444404</v>
      </c>
      <c r="J59" s="30"/>
    </row>
    <row r="60" spans="1:13" ht="17.100000000000001" hidden="1" customHeight="1" x14ac:dyDescent="0.3">
      <c r="A60" s="30">
        <v>7.7</v>
      </c>
      <c r="B60" s="30" t="s">
        <v>46</v>
      </c>
      <c r="C60" s="29">
        <v>13</v>
      </c>
      <c r="D60" s="29">
        <v>5</v>
      </c>
      <c r="E60" s="33">
        <v>717900</v>
      </c>
      <c r="F60" s="33">
        <v>138044.76999999999</v>
      </c>
      <c r="G60" s="33">
        <f t="shared" si="18"/>
        <v>19.22896921576821</v>
      </c>
      <c r="H60" s="33">
        <f t="shared" si="19"/>
        <v>579855.23</v>
      </c>
      <c r="I60" s="33">
        <f t="shared" si="20"/>
        <v>80.771030784231783</v>
      </c>
      <c r="J60" s="30"/>
      <c r="K60" s="52"/>
      <c r="L60" s="52"/>
      <c r="M60" s="52"/>
    </row>
    <row r="61" spans="1:13" s="52" customFormat="1" ht="17.100000000000001" hidden="1" customHeight="1" x14ac:dyDescent="0.3">
      <c r="A61" s="30">
        <v>7.8</v>
      </c>
      <c r="B61" s="30" t="s">
        <v>102</v>
      </c>
      <c r="C61" s="29">
        <v>9</v>
      </c>
      <c r="D61" s="29">
        <v>2</v>
      </c>
      <c r="E61" s="33">
        <v>309190</v>
      </c>
      <c r="F61" s="33">
        <v>56650.27</v>
      </c>
      <c r="G61" s="33">
        <f t="shared" si="18"/>
        <v>18.322154662181831</v>
      </c>
      <c r="H61" s="33">
        <f t="shared" si="19"/>
        <v>252539.73</v>
      </c>
      <c r="I61" s="33">
        <f t="shared" si="20"/>
        <v>81.677845337818169</v>
      </c>
      <c r="J61" s="30"/>
    </row>
    <row r="62" spans="1:13" s="52" customFormat="1" ht="17.100000000000001" hidden="1" customHeight="1" x14ac:dyDescent="0.3">
      <c r="A62" s="30">
        <v>7.9</v>
      </c>
      <c r="B62" s="30" t="s">
        <v>52</v>
      </c>
      <c r="C62" s="29">
        <v>4</v>
      </c>
      <c r="D62" s="29">
        <v>2</v>
      </c>
      <c r="E62" s="33">
        <v>197143</v>
      </c>
      <c r="F62" s="33">
        <v>30000</v>
      </c>
      <c r="G62" s="33">
        <f t="shared" si="18"/>
        <v>15.217380277260668</v>
      </c>
      <c r="H62" s="33">
        <f t="shared" si="19"/>
        <v>167143</v>
      </c>
      <c r="I62" s="33">
        <f t="shared" si="20"/>
        <v>84.782619722739327</v>
      </c>
      <c r="J62" s="30"/>
      <c r="K62" s="87"/>
      <c r="L62" s="87"/>
      <c r="M62" s="87"/>
    </row>
    <row r="63" spans="1:13" s="52" customFormat="1" ht="17.100000000000001" hidden="1" customHeight="1" x14ac:dyDescent="0.3">
      <c r="A63" s="106">
        <v>7.1</v>
      </c>
      <c r="B63" s="30" t="s">
        <v>50</v>
      </c>
      <c r="C63" s="29">
        <v>3</v>
      </c>
      <c r="D63" s="29">
        <v>1</v>
      </c>
      <c r="E63" s="33">
        <v>58868</v>
      </c>
      <c r="F63" s="33">
        <v>3348</v>
      </c>
      <c r="G63" s="33">
        <f t="shared" si="18"/>
        <v>5.6873004008969223</v>
      </c>
      <c r="H63" s="33">
        <f t="shared" si="19"/>
        <v>55520</v>
      </c>
      <c r="I63" s="33">
        <f t="shared" si="20"/>
        <v>94.312699599103084</v>
      </c>
      <c r="J63" s="30"/>
    </row>
    <row r="64" spans="1:13" s="52" customFormat="1" ht="17.100000000000001" hidden="1" customHeight="1" x14ac:dyDescent="0.3">
      <c r="A64" s="30">
        <v>7.11</v>
      </c>
      <c r="B64" s="30" t="s">
        <v>42</v>
      </c>
      <c r="C64" s="29">
        <v>6</v>
      </c>
      <c r="D64" s="29">
        <v>1</v>
      </c>
      <c r="E64" s="33">
        <v>155216</v>
      </c>
      <c r="F64" s="33">
        <v>3070.42</v>
      </c>
      <c r="G64" s="33">
        <f t="shared" si="18"/>
        <v>1.9781594680960726</v>
      </c>
      <c r="H64" s="33">
        <f t="shared" si="19"/>
        <v>152145.57999999999</v>
      </c>
      <c r="I64" s="33">
        <f t="shared" si="20"/>
        <v>98.021840531903919</v>
      </c>
      <c r="J64" s="30"/>
      <c r="K64" s="87"/>
      <c r="L64" s="87"/>
      <c r="M64" s="87"/>
    </row>
    <row r="65" spans="1:13" s="52" customFormat="1" ht="17.100000000000001" hidden="1" customHeight="1" x14ac:dyDescent="0.3">
      <c r="A65" s="30">
        <v>7.12</v>
      </c>
      <c r="B65" s="30" t="s">
        <v>49</v>
      </c>
      <c r="C65" s="29">
        <v>3</v>
      </c>
      <c r="D65" s="29">
        <v>0</v>
      </c>
      <c r="E65" s="33">
        <v>460000</v>
      </c>
      <c r="F65" s="33">
        <v>0</v>
      </c>
      <c r="G65" s="33">
        <f t="shared" si="18"/>
        <v>0</v>
      </c>
      <c r="H65" s="33">
        <f t="shared" si="19"/>
        <v>460000</v>
      </c>
      <c r="I65" s="33">
        <f t="shared" si="20"/>
        <v>100</v>
      </c>
      <c r="J65" s="30"/>
    </row>
    <row r="66" spans="1:13" s="52" customFormat="1" ht="17.100000000000001" hidden="1" customHeight="1" x14ac:dyDescent="0.3">
      <c r="A66" s="30">
        <v>7.13</v>
      </c>
      <c r="B66" s="30" t="s">
        <v>51</v>
      </c>
      <c r="C66" s="29">
        <v>3</v>
      </c>
      <c r="D66" s="29">
        <v>0</v>
      </c>
      <c r="E66" s="33">
        <v>191200</v>
      </c>
      <c r="F66" s="33">
        <v>0</v>
      </c>
      <c r="G66" s="33">
        <f t="shared" si="18"/>
        <v>0</v>
      </c>
      <c r="H66" s="33">
        <f t="shared" si="19"/>
        <v>191200</v>
      </c>
      <c r="I66" s="33">
        <f t="shared" si="20"/>
        <v>100</v>
      </c>
      <c r="J66" s="30"/>
      <c r="K66" s="87"/>
      <c r="L66" s="87"/>
      <c r="M66" s="87"/>
    </row>
    <row r="67" spans="1:13" s="52" customFormat="1" x14ac:dyDescent="0.3">
      <c r="A67" s="29">
        <v>8</v>
      </c>
      <c r="B67" s="30" t="s">
        <v>21</v>
      </c>
      <c r="C67" s="29">
        <f>SUM(C68:C83)</f>
        <v>57</v>
      </c>
      <c r="D67" s="29">
        <f t="shared" ref="D67:E67" si="22">SUM(D68:D83)</f>
        <v>33</v>
      </c>
      <c r="E67" s="33">
        <f t="shared" si="22"/>
        <v>26765760</v>
      </c>
      <c r="F67" s="33">
        <f>SUM(F68:F83)+149960+8521+100500</f>
        <v>7258558.6600000001</v>
      </c>
      <c r="G67" s="33">
        <f t="shared" si="18"/>
        <v>27.118821434549215</v>
      </c>
      <c r="H67" s="33">
        <f t="shared" si="19"/>
        <v>19507201.34</v>
      </c>
      <c r="I67" s="33">
        <f t="shared" si="20"/>
        <v>72.881178565450782</v>
      </c>
      <c r="J67" s="30"/>
    </row>
    <row r="68" spans="1:13" s="52" customFormat="1" ht="17.100000000000001" hidden="1" customHeight="1" x14ac:dyDescent="0.3">
      <c r="A68" s="30">
        <v>8.1</v>
      </c>
      <c r="B68" s="30" t="s">
        <v>122</v>
      </c>
      <c r="C68" s="29">
        <v>4</v>
      </c>
      <c r="D68" s="29">
        <v>3</v>
      </c>
      <c r="E68" s="33">
        <v>3417650</v>
      </c>
      <c r="F68" s="33">
        <v>1572158.91</v>
      </c>
      <c r="G68" s="33">
        <f t="shared" si="18"/>
        <v>46.001167761473525</v>
      </c>
      <c r="H68" s="33">
        <f t="shared" si="19"/>
        <v>1845491.09</v>
      </c>
      <c r="I68" s="33">
        <f t="shared" si="20"/>
        <v>53.998832238526475</v>
      </c>
      <c r="J68" s="30"/>
    </row>
    <row r="69" spans="1:13" s="52" customFormat="1" ht="17.100000000000001" hidden="1" customHeight="1" x14ac:dyDescent="0.3">
      <c r="A69" s="30">
        <v>8.1999999999999993</v>
      </c>
      <c r="B69" s="30" t="s">
        <v>124</v>
      </c>
      <c r="C69" s="29">
        <v>6</v>
      </c>
      <c r="D69" s="29">
        <v>2</v>
      </c>
      <c r="E69" s="33">
        <v>1191320</v>
      </c>
      <c r="F69" s="33">
        <v>515461.24</v>
      </c>
      <c r="G69" s="33">
        <f t="shared" si="18"/>
        <v>43.268075747909883</v>
      </c>
      <c r="H69" s="33">
        <f t="shared" si="19"/>
        <v>675858.76</v>
      </c>
      <c r="I69" s="33">
        <f t="shared" si="20"/>
        <v>56.731924252090117</v>
      </c>
      <c r="J69" s="30"/>
      <c r="K69" s="87"/>
      <c r="L69" s="87"/>
      <c r="M69" s="87"/>
    </row>
    <row r="70" spans="1:13" ht="17.100000000000001" hidden="1" customHeight="1" x14ac:dyDescent="0.3">
      <c r="A70" s="30">
        <v>8.3000000000000007</v>
      </c>
      <c r="B70" s="30" t="s">
        <v>69</v>
      </c>
      <c r="C70" s="29">
        <v>4</v>
      </c>
      <c r="D70" s="29">
        <v>2</v>
      </c>
      <c r="E70" s="33">
        <v>1721150</v>
      </c>
      <c r="F70" s="33">
        <v>617438.59</v>
      </c>
      <c r="G70" s="33">
        <f t="shared" si="18"/>
        <v>35.873607181245099</v>
      </c>
      <c r="H70" s="33">
        <f t="shared" si="19"/>
        <v>1103711.4100000001</v>
      </c>
      <c r="I70" s="33">
        <f t="shared" si="20"/>
        <v>64.126392818754908</v>
      </c>
      <c r="J70" s="30"/>
      <c r="K70" s="52"/>
      <c r="L70" s="52"/>
      <c r="M70" s="52"/>
    </row>
    <row r="71" spans="1:13" s="52" customFormat="1" ht="17.100000000000001" hidden="1" customHeight="1" x14ac:dyDescent="0.3">
      <c r="A71" s="30">
        <v>8.4</v>
      </c>
      <c r="B71" s="30" t="s">
        <v>120</v>
      </c>
      <c r="C71" s="29">
        <v>4</v>
      </c>
      <c r="D71" s="29">
        <v>3</v>
      </c>
      <c r="E71" s="33">
        <v>2970180</v>
      </c>
      <c r="F71" s="33">
        <v>898559.09</v>
      </c>
      <c r="G71" s="33">
        <f t="shared" si="18"/>
        <v>30.252681318977302</v>
      </c>
      <c r="H71" s="33">
        <f t="shared" si="19"/>
        <v>2071620.9100000001</v>
      </c>
      <c r="I71" s="33">
        <f t="shared" si="20"/>
        <v>69.747318681022705</v>
      </c>
      <c r="J71" s="30"/>
      <c r="K71" s="87"/>
      <c r="L71" s="87"/>
      <c r="M71" s="87"/>
    </row>
    <row r="72" spans="1:13" s="52" customFormat="1" ht="17.100000000000001" hidden="1" customHeight="1" x14ac:dyDescent="0.3">
      <c r="A72" s="30">
        <v>8.5</v>
      </c>
      <c r="B72" s="30" t="s">
        <v>129</v>
      </c>
      <c r="C72" s="29">
        <v>2</v>
      </c>
      <c r="D72" s="29">
        <v>1</v>
      </c>
      <c r="E72" s="33">
        <v>247660</v>
      </c>
      <c r="F72" s="33">
        <v>73032.100000000006</v>
      </c>
      <c r="G72" s="33">
        <f t="shared" si="18"/>
        <v>29.488855689251398</v>
      </c>
      <c r="H72" s="33">
        <f t="shared" si="19"/>
        <v>174627.9</v>
      </c>
      <c r="I72" s="33">
        <f t="shared" si="20"/>
        <v>70.511144310748605</v>
      </c>
      <c r="J72" s="30"/>
    </row>
    <row r="73" spans="1:13" ht="17.100000000000001" hidden="1" customHeight="1" x14ac:dyDescent="0.3">
      <c r="A73" s="30">
        <v>8.6</v>
      </c>
      <c r="B73" s="30" t="s">
        <v>119</v>
      </c>
      <c r="C73" s="29">
        <v>4</v>
      </c>
      <c r="D73" s="29">
        <v>2</v>
      </c>
      <c r="E73" s="33">
        <v>887690</v>
      </c>
      <c r="F73" s="33">
        <v>243578.11</v>
      </c>
      <c r="G73" s="33">
        <f t="shared" si="18"/>
        <v>27.439546463292366</v>
      </c>
      <c r="H73" s="33">
        <f t="shared" si="19"/>
        <v>644111.89</v>
      </c>
      <c r="I73" s="33">
        <f t="shared" si="20"/>
        <v>72.560453536707641</v>
      </c>
      <c r="J73" s="30"/>
      <c r="K73" s="52"/>
      <c r="L73" s="52"/>
      <c r="M73" s="52"/>
    </row>
    <row r="74" spans="1:13" s="52" customFormat="1" ht="17.100000000000001" hidden="1" customHeight="1" x14ac:dyDescent="0.3">
      <c r="A74" s="30">
        <v>8.6999999999999993</v>
      </c>
      <c r="B74" s="30" t="s">
        <v>35</v>
      </c>
      <c r="C74" s="29">
        <v>6</v>
      </c>
      <c r="D74" s="29">
        <v>4</v>
      </c>
      <c r="E74" s="33">
        <v>2720410</v>
      </c>
      <c r="F74" s="33">
        <v>728616.71</v>
      </c>
      <c r="G74" s="33">
        <f t="shared" si="18"/>
        <v>26.783341849206554</v>
      </c>
      <c r="H74" s="33">
        <f t="shared" si="19"/>
        <v>1991793.29</v>
      </c>
      <c r="I74" s="33">
        <f t="shared" si="20"/>
        <v>73.21665815079345</v>
      </c>
      <c r="J74" s="30"/>
    </row>
    <row r="75" spans="1:13" s="52" customFormat="1" ht="17.100000000000001" hidden="1" customHeight="1" x14ac:dyDescent="0.3">
      <c r="A75" s="30">
        <v>8.8000000000000007</v>
      </c>
      <c r="B75" s="30" t="s">
        <v>125</v>
      </c>
      <c r="C75" s="29">
        <v>2</v>
      </c>
      <c r="D75" s="29">
        <v>1</v>
      </c>
      <c r="E75" s="33">
        <v>359020</v>
      </c>
      <c r="F75" s="33">
        <v>93865</v>
      </c>
      <c r="G75" s="33">
        <f t="shared" si="18"/>
        <v>26.144783020444542</v>
      </c>
      <c r="H75" s="33">
        <f t="shared" si="19"/>
        <v>265155</v>
      </c>
      <c r="I75" s="33">
        <f t="shared" si="20"/>
        <v>73.855216979555451</v>
      </c>
      <c r="J75" s="30"/>
      <c r="K75" s="87"/>
      <c r="L75" s="87"/>
      <c r="M75" s="87"/>
    </row>
    <row r="76" spans="1:13" ht="17.100000000000001" hidden="1" customHeight="1" x14ac:dyDescent="0.3">
      <c r="A76" s="30">
        <v>8.9</v>
      </c>
      <c r="B76" s="30" t="s">
        <v>60</v>
      </c>
      <c r="C76" s="29">
        <v>3</v>
      </c>
      <c r="D76" s="29">
        <v>2</v>
      </c>
      <c r="E76" s="33">
        <v>1557300</v>
      </c>
      <c r="F76" s="33">
        <v>401706.59</v>
      </c>
      <c r="G76" s="33">
        <f t="shared" si="18"/>
        <v>25.79506774545688</v>
      </c>
      <c r="H76" s="33">
        <f t="shared" si="19"/>
        <v>1155593.4099999999</v>
      </c>
      <c r="I76" s="33">
        <f t="shared" si="20"/>
        <v>74.20493225454311</v>
      </c>
      <c r="J76" s="30"/>
    </row>
    <row r="77" spans="1:13" s="52" customFormat="1" ht="17.100000000000001" hidden="1" customHeight="1" x14ac:dyDescent="0.3">
      <c r="A77" s="106">
        <v>8.1</v>
      </c>
      <c r="B77" s="30" t="s">
        <v>117</v>
      </c>
      <c r="C77" s="29">
        <v>4</v>
      </c>
      <c r="D77" s="29">
        <v>2</v>
      </c>
      <c r="E77" s="33">
        <v>2088000</v>
      </c>
      <c r="F77" s="33">
        <v>527324</v>
      </c>
      <c r="G77" s="33">
        <f t="shared" si="18"/>
        <v>25.254980842911877</v>
      </c>
      <c r="H77" s="33">
        <f t="shared" si="19"/>
        <v>1560676</v>
      </c>
      <c r="I77" s="33">
        <f t="shared" si="20"/>
        <v>74.745019157088123</v>
      </c>
      <c r="J77" s="30"/>
      <c r="K77" s="87"/>
      <c r="L77" s="87"/>
      <c r="M77" s="87"/>
    </row>
    <row r="78" spans="1:13" s="52" customFormat="1" ht="17.100000000000001" hidden="1" customHeight="1" x14ac:dyDescent="0.3">
      <c r="A78" s="30">
        <v>8.11</v>
      </c>
      <c r="B78" s="30" t="s">
        <v>126</v>
      </c>
      <c r="C78" s="29">
        <v>4</v>
      </c>
      <c r="D78" s="29">
        <v>2</v>
      </c>
      <c r="E78" s="33">
        <v>1558750</v>
      </c>
      <c r="F78" s="33">
        <v>348305</v>
      </c>
      <c r="G78" s="33">
        <f t="shared" si="18"/>
        <v>22.34514835605453</v>
      </c>
      <c r="H78" s="33">
        <f t="shared" si="19"/>
        <v>1210445</v>
      </c>
      <c r="I78" s="33">
        <f t="shared" si="20"/>
        <v>77.654851643945463</v>
      </c>
      <c r="J78" s="30"/>
    </row>
    <row r="79" spans="1:13" hidden="1" x14ac:dyDescent="0.3">
      <c r="A79" s="30">
        <v>8.1199999999999992</v>
      </c>
      <c r="B79" s="30" t="s">
        <v>121</v>
      </c>
      <c r="C79" s="29">
        <v>2</v>
      </c>
      <c r="D79" s="29">
        <v>1</v>
      </c>
      <c r="E79" s="33">
        <v>585800</v>
      </c>
      <c r="F79" s="33">
        <v>123600</v>
      </c>
      <c r="G79" s="33">
        <f t="shared" si="18"/>
        <v>21.09935131444179</v>
      </c>
      <c r="H79" s="33">
        <f t="shared" si="19"/>
        <v>462200</v>
      </c>
      <c r="I79" s="33">
        <f t="shared" si="20"/>
        <v>78.90064868555821</v>
      </c>
      <c r="J79" s="30"/>
    </row>
    <row r="80" spans="1:13" s="52" customFormat="1" ht="17.100000000000001" hidden="1" customHeight="1" x14ac:dyDescent="0.3">
      <c r="A80" s="30">
        <v>8.1300000000000008</v>
      </c>
      <c r="B80" s="30" t="s">
        <v>123</v>
      </c>
      <c r="C80" s="29">
        <v>4</v>
      </c>
      <c r="D80" s="29">
        <v>3</v>
      </c>
      <c r="E80" s="33">
        <v>2793280</v>
      </c>
      <c r="F80" s="33">
        <v>392200.32</v>
      </c>
      <c r="G80" s="33">
        <f t="shared" si="18"/>
        <v>14.040852331309429</v>
      </c>
      <c r="H80" s="33">
        <f t="shared" si="19"/>
        <v>2401079.6800000002</v>
      </c>
      <c r="I80" s="33">
        <f t="shared" si="20"/>
        <v>85.959147668690576</v>
      </c>
      <c r="J80" s="30"/>
    </row>
    <row r="81" spans="1:13" hidden="1" x14ac:dyDescent="0.3">
      <c r="A81" s="30">
        <v>8.14</v>
      </c>
      <c r="B81" s="30" t="s">
        <v>128</v>
      </c>
      <c r="C81" s="29">
        <v>2</v>
      </c>
      <c r="D81" s="29">
        <v>1</v>
      </c>
      <c r="E81" s="33">
        <v>192850</v>
      </c>
      <c r="F81" s="33">
        <v>25000</v>
      </c>
      <c r="G81" s="33">
        <f t="shared" ref="G81:G112" si="23">F81*100/E81</f>
        <v>12.963443090484832</v>
      </c>
      <c r="H81" s="33">
        <f t="shared" ref="H81:H112" si="24">E81-F81</f>
        <v>167850</v>
      </c>
      <c r="I81" s="33">
        <f t="shared" ref="I81:I112" si="25">H81*100/E81</f>
        <v>87.03655690951517</v>
      </c>
      <c r="J81" s="30"/>
      <c r="K81" s="52"/>
      <c r="L81" s="52"/>
      <c r="M81" s="52"/>
    </row>
    <row r="82" spans="1:13" s="52" customFormat="1" ht="17.100000000000001" hidden="1" customHeight="1" x14ac:dyDescent="0.3">
      <c r="A82" s="30">
        <v>8.15</v>
      </c>
      <c r="B82" s="30" t="s">
        <v>127</v>
      </c>
      <c r="C82" s="29">
        <v>3</v>
      </c>
      <c r="D82" s="29">
        <v>2</v>
      </c>
      <c r="E82" s="33">
        <v>1551500</v>
      </c>
      <c r="F82" s="33">
        <v>178414</v>
      </c>
      <c r="G82" s="33">
        <f t="shared" si="23"/>
        <v>11.499452143087336</v>
      </c>
      <c r="H82" s="33">
        <f t="shared" si="24"/>
        <v>1373086</v>
      </c>
      <c r="I82" s="33">
        <f t="shared" si="25"/>
        <v>88.500547856912661</v>
      </c>
      <c r="J82" s="30"/>
    </row>
    <row r="83" spans="1:13" s="52" customFormat="1" ht="17.100000000000001" hidden="1" customHeight="1" x14ac:dyDescent="0.3">
      <c r="A83" s="30">
        <v>8.16</v>
      </c>
      <c r="B83" s="30" t="s">
        <v>118</v>
      </c>
      <c r="C83" s="29">
        <v>3</v>
      </c>
      <c r="D83" s="29">
        <v>2</v>
      </c>
      <c r="E83" s="33">
        <v>2923200</v>
      </c>
      <c r="F83" s="33">
        <v>260318</v>
      </c>
      <c r="G83" s="33">
        <f t="shared" si="23"/>
        <v>8.9052408319649707</v>
      </c>
      <c r="H83" s="33">
        <f t="shared" si="24"/>
        <v>2662882</v>
      </c>
      <c r="I83" s="33">
        <f t="shared" si="25"/>
        <v>91.094759168035026</v>
      </c>
      <c r="J83" s="30"/>
    </row>
    <row r="84" spans="1:13" s="52" customFormat="1" ht="17.100000000000001" customHeight="1" x14ac:dyDescent="0.3">
      <c r="A84" s="29">
        <v>9</v>
      </c>
      <c r="B84" s="30" t="s">
        <v>23</v>
      </c>
      <c r="C84" s="29">
        <f>SUM(C85:C96)</f>
        <v>45</v>
      </c>
      <c r="D84" s="29">
        <f t="shared" ref="D84:F84" si="26">SUM(D85:D96)</f>
        <v>18</v>
      </c>
      <c r="E84" s="33">
        <f t="shared" si="26"/>
        <v>7042496</v>
      </c>
      <c r="F84" s="33">
        <f t="shared" si="26"/>
        <v>1848213.54</v>
      </c>
      <c r="G84" s="33">
        <f t="shared" si="23"/>
        <v>26.243728643935331</v>
      </c>
      <c r="H84" s="33">
        <f t="shared" si="24"/>
        <v>5194282.46</v>
      </c>
      <c r="I84" s="33">
        <f t="shared" si="25"/>
        <v>73.756271356064673</v>
      </c>
      <c r="J84" s="30"/>
    </row>
    <row r="85" spans="1:13" ht="17.100000000000001" hidden="1" customHeight="1" x14ac:dyDescent="0.3">
      <c r="A85" s="30">
        <v>9.1</v>
      </c>
      <c r="B85" s="30" t="s">
        <v>59</v>
      </c>
      <c r="C85" s="29">
        <v>2</v>
      </c>
      <c r="D85" s="29">
        <v>2</v>
      </c>
      <c r="E85" s="33">
        <v>34250</v>
      </c>
      <c r="F85" s="33">
        <v>34230</v>
      </c>
      <c r="G85" s="33">
        <f t="shared" si="23"/>
        <v>99.941605839416056</v>
      </c>
      <c r="H85" s="33">
        <f t="shared" si="24"/>
        <v>20</v>
      </c>
      <c r="I85" s="33">
        <f t="shared" si="25"/>
        <v>5.8394160583941604E-2</v>
      </c>
      <c r="J85" s="30"/>
      <c r="K85" s="52"/>
      <c r="L85" s="52"/>
      <c r="M85" s="52"/>
    </row>
    <row r="86" spans="1:13" ht="17.100000000000001" hidden="1" customHeight="1" x14ac:dyDescent="0.3">
      <c r="A86" s="30">
        <v>9.1999999999999993</v>
      </c>
      <c r="B86" s="30" t="s">
        <v>114</v>
      </c>
      <c r="C86" s="29">
        <v>1</v>
      </c>
      <c r="D86" s="29">
        <v>1</v>
      </c>
      <c r="E86" s="33">
        <v>42800</v>
      </c>
      <c r="F86" s="33">
        <v>25040</v>
      </c>
      <c r="G86" s="33">
        <f t="shared" si="23"/>
        <v>58.504672897196265</v>
      </c>
      <c r="H86" s="33">
        <f t="shared" si="24"/>
        <v>17760</v>
      </c>
      <c r="I86" s="33">
        <f t="shared" si="25"/>
        <v>41.495327102803735</v>
      </c>
      <c r="J86" s="30"/>
      <c r="K86" s="52"/>
      <c r="L86" s="52"/>
      <c r="M86" s="52"/>
    </row>
    <row r="87" spans="1:13" s="52" customFormat="1" ht="17.100000000000001" hidden="1" customHeight="1" x14ac:dyDescent="0.3">
      <c r="A87" s="30">
        <v>9.3000000000000007</v>
      </c>
      <c r="B87" s="30" t="s">
        <v>51</v>
      </c>
      <c r="C87" s="29">
        <v>3</v>
      </c>
      <c r="D87" s="29">
        <v>3</v>
      </c>
      <c r="E87" s="33">
        <v>350000</v>
      </c>
      <c r="F87" s="33">
        <v>176240</v>
      </c>
      <c r="G87" s="33">
        <f t="shared" si="23"/>
        <v>50.354285714285716</v>
      </c>
      <c r="H87" s="33">
        <f t="shared" si="24"/>
        <v>173760</v>
      </c>
      <c r="I87" s="33">
        <f t="shared" si="25"/>
        <v>49.645714285714284</v>
      </c>
      <c r="J87" s="30"/>
    </row>
    <row r="88" spans="1:13" ht="17.100000000000001" hidden="1" customHeight="1" x14ac:dyDescent="0.3">
      <c r="A88" s="30">
        <v>9.4</v>
      </c>
      <c r="B88" s="30" t="s">
        <v>115</v>
      </c>
      <c r="C88" s="29">
        <v>2</v>
      </c>
      <c r="D88" s="29">
        <v>2</v>
      </c>
      <c r="E88" s="33">
        <v>226800</v>
      </c>
      <c r="F88" s="33">
        <v>94290</v>
      </c>
      <c r="G88" s="33">
        <f t="shared" si="23"/>
        <v>41.574074074074076</v>
      </c>
      <c r="H88" s="33">
        <f t="shared" si="24"/>
        <v>132510</v>
      </c>
      <c r="I88" s="33">
        <f t="shared" si="25"/>
        <v>58.425925925925924</v>
      </c>
      <c r="J88" s="30"/>
      <c r="K88" s="52"/>
      <c r="L88" s="52"/>
      <c r="M88" s="52"/>
    </row>
    <row r="89" spans="1:13" s="52" customFormat="1" ht="17.100000000000001" hidden="1" customHeight="1" x14ac:dyDescent="0.3">
      <c r="A89" s="30">
        <v>9.5</v>
      </c>
      <c r="B89" s="30" t="s">
        <v>60</v>
      </c>
      <c r="C89" s="29">
        <v>6</v>
      </c>
      <c r="D89" s="29">
        <v>3</v>
      </c>
      <c r="E89" s="33">
        <v>324100</v>
      </c>
      <c r="F89" s="33">
        <v>125200</v>
      </c>
      <c r="G89" s="33">
        <f t="shared" si="23"/>
        <v>38.630052452946622</v>
      </c>
      <c r="H89" s="33">
        <f t="shared" si="24"/>
        <v>198900</v>
      </c>
      <c r="I89" s="33">
        <f t="shared" si="25"/>
        <v>61.369947547053378</v>
      </c>
      <c r="J89" s="30"/>
    </row>
    <row r="90" spans="1:13" s="52" customFormat="1" ht="17.100000000000001" hidden="1" customHeight="1" x14ac:dyDescent="0.3">
      <c r="A90" s="30">
        <v>9.6</v>
      </c>
      <c r="B90" s="30" t="s">
        <v>49</v>
      </c>
      <c r="C90" s="29">
        <v>13</v>
      </c>
      <c r="D90" s="29">
        <v>1</v>
      </c>
      <c r="E90" s="33">
        <v>2011000</v>
      </c>
      <c r="F90" s="33">
        <v>600000</v>
      </c>
      <c r="G90" s="33">
        <f t="shared" si="23"/>
        <v>29.835902536051716</v>
      </c>
      <c r="H90" s="33">
        <f t="shared" si="24"/>
        <v>1411000</v>
      </c>
      <c r="I90" s="33">
        <f t="shared" si="25"/>
        <v>70.164097463948281</v>
      </c>
      <c r="J90" s="30"/>
    </row>
    <row r="91" spans="1:13" s="52" customFormat="1" ht="17.100000000000001" hidden="1" customHeight="1" x14ac:dyDescent="0.3">
      <c r="A91" s="30">
        <v>9.6999999999999993</v>
      </c>
      <c r="B91" s="30" t="s">
        <v>116</v>
      </c>
      <c r="C91" s="29">
        <v>1</v>
      </c>
      <c r="D91" s="29">
        <v>1</v>
      </c>
      <c r="E91" s="33">
        <v>142180</v>
      </c>
      <c r="F91" s="33">
        <v>36050</v>
      </c>
      <c r="G91" s="33">
        <f t="shared" si="23"/>
        <v>25.355183570122382</v>
      </c>
      <c r="H91" s="33">
        <f t="shared" si="24"/>
        <v>106130</v>
      </c>
      <c r="I91" s="33">
        <f t="shared" si="25"/>
        <v>74.644816429877622</v>
      </c>
      <c r="J91" s="30"/>
      <c r="K91" s="87"/>
      <c r="L91" s="87"/>
      <c r="M91" s="87"/>
    </row>
    <row r="92" spans="1:13" s="52" customFormat="1" hidden="1" x14ac:dyDescent="0.3">
      <c r="A92" s="30">
        <v>9.8000000000000007</v>
      </c>
      <c r="B92" s="30" t="s">
        <v>143</v>
      </c>
      <c r="C92" s="29">
        <v>1</v>
      </c>
      <c r="D92" s="29">
        <v>1</v>
      </c>
      <c r="E92" s="33">
        <v>896000</v>
      </c>
      <c r="F92" s="33">
        <v>196555</v>
      </c>
      <c r="G92" s="33">
        <f t="shared" si="23"/>
        <v>21.936941964285715</v>
      </c>
      <c r="H92" s="33">
        <f t="shared" si="24"/>
        <v>699445</v>
      </c>
      <c r="I92" s="33">
        <f t="shared" si="25"/>
        <v>78.063058035714292</v>
      </c>
      <c r="J92" s="30"/>
    </row>
    <row r="93" spans="1:13" hidden="1" x14ac:dyDescent="0.3">
      <c r="A93" s="30">
        <v>9.9</v>
      </c>
      <c r="B93" s="30" t="s">
        <v>35</v>
      </c>
      <c r="C93" s="29">
        <v>7</v>
      </c>
      <c r="D93" s="29">
        <v>3</v>
      </c>
      <c r="E93" s="33">
        <v>2724816</v>
      </c>
      <c r="F93" s="33">
        <f>541371.48+4779.3+277.76</f>
        <v>546428.54</v>
      </c>
      <c r="G93" s="33">
        <f t="shared" si="23"/>
        <v>20.05377757617395</v>
      </c>
      <c r="H93" s="33">
        <f t="shared" si="24"/>
        <v>2178387.46</v>
      </c>
      <c r="I93" s="33">
        <f t="shared" si="25"/>
        <v>79.946222423826043</v>
      </c>
      <c r="J93" s="30"/>
      <c r="K93" s="52"/>
      <c r="L93" s="52"/>
      <c r="M93" s="52"/>
    </row>
    <row r="94" spans="1:13" ht="17.100000000000001" hidden="1" customHeight="1" x14ac:dyDescent="0.3">
      <c r="A94" s="106">
        <v>9.1</v>
      </c>
      <c r="B94" s="30" t="s">
        <v>142</v>
      </c>
      <c r="C94" s="29">
        <v>4</v>
      </c>
      <c r="D94" s="29">
        <v>1</v>
      </c>
      <c r="E94" s="33">
        <v>97550</v>
      </c>
      <c r="F94" s="33">
        <v>14180</v>
      </c>
      <c r="G94" s="33">
        <f t="shared" si="23"/>
        <v>14.536135315222962</v>
      </c>
      <c r="H94" s="33">
        <f t="shared" si="24"/>
        <v>83370</v>
      </c>
      <c r="I94" s="33">
        <f t="shared" si="25"/>
        <v>85.463864684777036</v>
      </c>
      <c r="J94" s="30"/>
    </row>
    <row r="95" spans="1:13" s="52" customFormat="1" ht="17.100000000000001" hidden="1" customHeight="1" x14ac:dyDescent="0.3">
      <c r="A95" s="30">
        <v>9.11</v>
      </c>
      <c r="B95" s="30" t="s">
        <v>140</v>
      </c>
      <c r="C95" s="29">
        <v>1</v>
      </c>
      <c r="D95" s="29">
        <v>0</v>
      </c>
      <c r="E95" s="33">
        <v>81650</v>
      </c>
      <c r="F95" s="33">
        <v>0</v>
      </c>
      <c r="G95" s="33">
        <f t="shared" si="23"/>
        <v>0</v>
      </c>
      <c r="H95" s="33">
        <f t="shared" si="24"/>
        <v>81650</v>
      </c>
      <c r="I95" s="33">
        <f t="shared" si="25"/>
        <v>100</v>
      </c>
      <c r="J95" s="30"/>
      <c r="K95" s="87"/>
      <c r="L95" s="87"/>
      <c r="M95" s="87"/>
    </row>
    <row r="96" spans="1:13" s="52" customFormat="1" ht="17.100000000000001" hidden="1" customHeight="1" x14ac:dyDescent="0.3">
      <c r="A96" s="30">
        <v>9.1199999999999992</v>
      </c>
      <c r="B96" s="30" t="s">
        <v>141</v>
      </c>
      <c r="C96" s="29">
        <v>4</v>
      </c>
      <c r="D96" s="29">
        <v>0</v>
      </c>
      <c r="E96" s="33">
        <v>111350</v>
      </c>
      <c r="F96" s="33">
        <v>0</v>
      </c>
      <c r="G96" s="33">
        <f t="shared" si="23"/>
        <v>0</v>
      </c>
      <c r="H96" s="33">
        <f t="shared" si="24"/>
        <v>111350</v>
      </c>
      <c r="I96" s="33">
        <f t="shared" si="25"/>
        <v>100</v>
      </c>
      <c r="J96" s="30"/>
      <c r="K96" s="87"/>
      <c r="L96" s="87"/>
      <c r="M96" s="87"/>
    </row>
    <row r="97" spans="1:13" s="52" customFormat="1" ht="17.100000000000001" customHeight="1" x14ac:dyDescent="0.3">
      <c r="A97" s="29">
        <v>10</v>
      </c>
      <c r="B97" s="30" t="s">
        <v>26</v>
      </c>
      <c r="C97" s="29">
        <f>SUM(C98:C103)</f>
        <v>17</v>
      </c>
      <c r="D97" s="29">
        <f t="shared" ref="D97:F97" si="27">SUM(D98:D103)</f>
        <v>7</v>
      </c>
      <c r="E97" s="33">
        <f t="shared" si="27"/>
        <v>7020995</v>
      </c>
      <c r="F97" s="33">
        <f t="shared" si="27"/>
        <v>1770601.21</v>
      </c>
      <c r="G97" s="33">
        <f t="shared" si="23"/>
        <v>25.218665018277324</v>
      </c>
      <c r="H97" s="33">
        <f t="shared" si="24"/>
        <v>5250393.79</v>
      </c>
      <c r="I97" s="33">
        <f t="shared" si="25"/>
        <v>74.781334981722679</v>
      </c>
      <c r="J97" s="30"/>
    </row>
    <row r="98" spans="1:13" s="52" customFormat="1" ht="17.100000000000001" hidden="1" customHeight="1" x14ac:dyDescent="0.3">
      <c r="A98" s="30">
        <v>10.1</v>
      </c>
      <c r="B98" s="30" t="s">
        <v>35</v>
      </c>
      <c r="C98" s="29">
        <v>6</v>
      </c>
      <c r="D98" s="29">
        <v>5</v>
      </c>
      <c r="E98" s="33">
        <v>3740605</v>
      </c>
      <c r="F98" s="33">
        <f>1445229.21+187780+10892</f>
        <v>1643901.21</v>
      </c>
      <c r="G98" s="33">
        <f t="shared" si="23"/>
        <v>43.947468658144871</v>
      </c>
      <c r="H98" s="33">
        <f t="shared" si="24"/>
        <v>2096703.79</v>
      </c>
      <c r="I98" s="33">
        <f t="shared" si="25"/>
        <v>56.052531341855129</v>
      </c>
      <c r="J98" s="30"/>
    </row>
    <row r="99" spans="1:13" s="52" customFormat="1" ht="17.100000000000001" hidden="1" customHeight="1" x14ac:dyDescent="0.3">
      <c r="A99" s="30">
        <v>10.199999999999999</v>
      </c>
      <c r="B99" s="30" t="s">
        <v>41</v>
      </c>
      <c r="C99" s="29">
        <v>1</v>
      </c>
      <c r="D99" s="29">
        <v>1</v>
      </c>
      <c r="E99" s="33">
        <v>50000</v>
      </c>
      <c r="F99" s="33">
        <v>4900</v>
      </c>
      <c r="G99" s="33">
        <f t="shared" si="23"/>
        <v>9.8000000000000007</v>
      </c>
      <c r="H99" s="33">
        <f t="shared" si="24"/>
        <v>45100</v>
      </c>
      <c r="I99" s="33">
        <f t="shared" si="25"/>
        <v>90.2</v>
      </c>
      <c r="J99" s="30"/>
    </row>
    <row r="100" spans="1:13" s="52" customFormat="1" ht="17.100000000000001" hidden="1" customHeight="1" x14ac:dyDescent="0.3">
      <c r="A100" s="30">
        <v>10.3</v>
      </c>
      <c r="B100" s="30" t="s">
        <v>99</v>
      </c>
      <c r="C100" s="29">
        <v>3</v>
      </c>
      <c r="D100" s="29">
        <v>1</v>
      </c>
      <c r="E100" s="33">
        <v>2068390</v>
      </c>
      <c r="F100" s="33">
        <v>121800</v>
      </c>
      <c r="G100" s="33">
        <f t="shared" si="23"/>
        <v>5.8886380228100119</v>
      </c>
      <c r="H100" s="33">
        <f t="shared" si="24"/>
        <v>1946590</v>
      </c>
      <c r="I100" s="33">
        <f t="shared" si="25"/>
        <v>94.111361977189986</v>
      </c>
      <c r="J100" s="30"/>
    </row>
    <row r="101" spans="1:13" ht="17.100000000000001" hidden="1" customHeight="1" x14ac:dyDescent="0.3">
      <c r="A101" s="30">
        <v>10.4</v>
      </c>
      <c r="B101" s="30" t="s">
        <v>136</v>
      </c>
      <c r="C101" s="29">
        <v>2</v>
      </c>
      <c r="D101" s="29">
        <v>0</v>
      </c>
      <c r="E101" s="33">
        <v>1032000</v>
      </c>
      <c r="F101" s="33">
        <v>0</v>
      </c>
      <c r="G101" s="33">
        <f t="shared" si="23"/>
        <v>0</v>
      </c>
      <c r="H101" s="33">
        <f t="shared" si="24"/>
        <v>1032000</v>
      </c>
      <c r="I101" s="33">
        <f t="shared" si="25"/>
        <v>100</v>
      </c>
      <c r="J101" s="30"/>
      <c r="K101" s="52"/>
      <c r="L101" s="52"/>
      <c r="M101" s="52"/>
    </row>
    <row r="102" spans="1:13" s="52" customFormat="1" ht="17.100000000000001" hidden="1" customHeight="1" x14ac:dyDescent="0.3">
      <c r="A102" s="30">
        <v>10.5</v>
      </c>
      <c r="B102" s="30" t="s">
        <v>100</v>
      </c>
      <c r="C102" s="29">
        <v>2</v>
      </c>
      <c r="D102" s="29">
        <v>0</v>
      </c>
      <c r="E102" s="33">
        <v>60000</v>
      </c>
      <c r="F102" s="33">
        <v>0</v>
      </c>
      <c r="G102" s="33">
        <f t="shared" si="23"/>
        <v>0</v>
      </c>
      <c r="H102" s="33">
        <f t="shared" si="24"/>
        <v>60000</v>
      </c>
      <c r="I102" s="33">
        <f t="shared" si="25"/>
        <v>100</v>
      </c>
      <c r="J102" s="30"/>
    </row>
    <row r="103" spans="1:13" s="52" customFormat="1" ht="17.100000000000001" hidden="1" customHeight="1" x14ac:dyDescent="0.3">
      <c r="A103" s="30">
        <v>10.6</v>
      </c>
      <c r="B103" s="30" t="s">
        <v>40</v>
      </c>
      <c r="C103" s="29">
        <v>3</v>
      </c>
      <c r="D103" s="29">
        <v>0</v>
      </c>
      <c r="E103" s="33">
        <v>70000</v>
      </c>
      <c r="F103" s="33">
        <v>0</v>
      </c>
      <c r="G103" s="33">
        <f t="shared" si="23"/>
        <v>0</v>
      </c>
      <c r="H103" s="33">
        <f t="shared" si="24"/>
        <v>70000</v>
      </c>
      <c r="I103" s="33">
        <f t="shared" si="25"/>
        <v>100</v>
      </c>
      <c r="J103" s="30"/>
    </row>
    <row r="104" spans="1:13" s="52" customFormat="1" ht="17.100000000000001" customHeight="1" x14ac:dyDescent="0.3">
      <c r="A104" s="29">
        <v>11</v>
      </c>
      <c r="B104" s="30" t="s">
        <v>20</v>
      </c>
      <c r="C104" s="29">
        <f>SUM(C105:C111)</f>
        <v>25</v>
      </c>
      <c r="D104" s="29">
        <f t="shared" ref="D104:F104" si="28">SUM(D105:D111)</f>
        <v>13</v>
      </c>
      <c r="E104" s="33">
        <f t="shared" si="28"/>
        <v>2869840</v>
      </c>
      <c r="F104" s="33">
        <f t="shared" si="28"/>
        <v>711682.21</v>
      </c>
      <c r="G104" s="33">
        <f t="shared" si="23"/>
        <v>24.798672051403564</v>
      </c>
      <c r="H104" s="33">
        <f t="shared" si="24"/>
        <v>2158157.79</v>
      </c>
      <c r="I104" s="33">
        <f t="shared" si="25"/>
        <v>75.201327948596443</v>
      </c>
      <c r="J104" s="30"/>
    </row>
    <row r="105" spans="1:13" hidden="1" x14ac:dyDescent="0.3">
      <c r="A105" s="30">
        <v>11.1</v>
      </c>
      <c r="B105" s="30" t="s">
        <v>64</v>
      </c>
      <c r="C105" s="29">
        <v>5</v>
      </c>
      <c r="D105" s="29">
        <v>2</v>
      </c>
      <c r="E105" s="33">
        <v>224818</v>
      </c>
      <c r="F105" s="33">
        <v>95884</v>
      </c>
      <c r="G105" s="33">
        <f t="shared" si="23"/>
        <v>42.64960990668007</v>
      </c>
      <c r="H105" s="33">
        <f t="shared" si="24"/>
        <v>128934</v>
      </c>
      <c r="I105" s="33">
        <f t="shared" si="25"/>
        <v>57.35039009331993</v>
      </c>
      <c r="J105" s="30"/>
    </row>
    <row r="106" spans="1:13" s="52" customFormat="1" ht="17.100000000000001" hidden="1" customHeight="1" x14ac:dyDescent="0.3">
      <c r="A106" s="30">
        <v>11.2</v>
      </c>
      <c r="B106" s="30" t="s">
        <v>62</v>
      </c>
      <c r="C106" s="29">
        <v>7</v>
      </c>
      <c r="D106" s="29">
        <v>5</v>
      </c>
      <c r="E106" s="33">
        <v>639838</v>
      </c>
      <c r="F106" s="33">
        <v>249170</v>
      </c>
      <c r="G106" s="33">
        <f t="shared" si="23"/>
        <v>38.942669863309149</v>
      </c>
      <c r="H106" s="33">
        <f t="shared" si="24"/>
        <v>390668</v>
      </c>
      <c r="I106" s="33">
        <f t="shared" si="25"/>
        <v>61.057330136690851</v>
      </c>
      <c r="J106" s="30"/>
    </row>
    <row r="107" spans="1:13" hidden="1" x14ac:dyDescent="0.3">
      <c r="A107" s="30">
        <v>11.3</v>
      </c>
      <c r="B107" s="30" t="s">
        <v>35</v>
      </c>
      <c r="C107" s="29">
        <v>6</v>
      </c>
      <c r="D107" s="29">
        <v>3</v>
      </c>
      <c r="E107" s="33">
        <v>1130667</v>
      </c>
      <c r="F107" s="33">
        <f>257366.71+24230+1437</f>
        <v>283033.70999999996</v>
      </c>
      <c r="G107" s="33">
        <f t="shared" si="23"/>
        <v>25.032455179111089</v>
      </c>
      <c r="H107" s="33">
        <f t="shared" si="24"/>
        <v>847633.29</v>
      </c>
      <c r="I107" s="33">
        <f t="shared" si="25"/>
        <v>74.967544820888904</v>
      </c>
      <c r="J107" s="30"/>
      <c r="K107" s="52"/>
      <c r="L107" s="52"/>
      <c r="M107" s="52"/>
    </row>
    <row r="108" spans="1:13" ht="17.100000000000001" hidden="1" customHeight="1" x14ac:dyDescent="0.3">
      <c r="A108" s="30">
        <v>11.4</v>
      </c>
      <c r="B108" s="30" t="s">
        <v>61</v>
      </c>
      <c r="C108" s="29">
        <v>3</v>
      </c>
      <c r="D108" s="29">
        <v>2</v>
      </c>
      <c r="E108" s="33">
        <v>373283</v>
      </c>
      <c r="F108" s="33">
        <v>80714.5</v>
      </c>
      <c r="G108" s="33">
        <f t="shared" si="23"/>
        <v>21.622870583444733</v>
      </c>
      <c r="H108" s="33">
        <f t="shared" si="24"/>
        <v>292568.5</v>
      </c>
      <c r="I108" s="33">
        <f t="shared" si="25"/>
        <v>78.377129416555263</v>
      </c>
      <c r="J108" s="30"/>
    </row>
    <row r="109" spans="1:13" s="52" customFormat="1" ht="17.100000000000001" hidden="1" customHeight="1" x14ac:dyDescent="0.3">
      <c r="A109" s="30">
        <v>11.5</v>
      </c>
      <c r="B109" s="30" t="s">
        <v>63</v>
      </c>
      <c r="C109" s="29">
        <v>2</v>
      </c>
      <c r="D109" s="29">
        <v>1</v>
      </c>
      <c r="E109" s="33">
        <v>436234</v>
      </c>
      <c r="F109" s="33">
        <v>2880</v>
      </c>
      <c r="G109" s="33">
        <f t="shared" si="23"/>
        <v>0.66019613326792503</v>
      </c>
      <c r="H109" s="33">
        <f t="shared" si="24"/>
        <v>433354</v>
      </c>
      <c r="I109" s="33">
        <f t="shared" si="25"/>
        <v>99.339803866732069</v>
      </c>
      <c r="J109" s="30"/>
      <c r="K109" s="87"/>
      <c r="L109" s="87"/>
      <c r="M109" s="87"/>
    </row>
    <row r="110" spans="1:13" hidden="1" x14ac:dyDescent="0.3">
      <c r="A110" s="30">
        <v>11.6</v>
      </c>
      <c r="B110" s="30" t="s">
        <v>49</v>
      </c>
      <c r="C110" s="29">
        <v>1</v>
      </c>
      <c r="D110" s="29">
        <v>0</v>
      </c>
      <c r="E110" s="33">
        <v>15000</v>
      </c>
      <c r="F110" s="33">
        <v>0</v>
      </c>
      <c r="G110" s="33">
        <f t="shared" si="23"/>
        <v>0</v>
      </c>
      <c r="H110" s="33">
        <f t="shared" si="24"/>
        <v>15000</v>
      </c>
      <c r="I110" s="33">
        <f t="shared" si="25"/>
        <v>100</v>
      </c>
      <c r="J110" s="30"/>
      <c r="K110" s="52"/>
      <c r="L110" s="52"/>
      <c r="M110" s="52"/>
    </row>
    <row r="111" spans="1:13" ht="16.5" hidden="1" customHeight="1" x14ac:dyDescent="0.3">
      <c r="A111" s="30">
        <v>11.7</v>
      </c>
      <c r="B111" s="30" t="s">
        <v>51</v>
      </c>
      <c r="C111" s="29">
        <v>1</v>
      </c>
      <c r="D111" s="29">
        <v>0</v>
      </c>
      <c r="E111" s="33">
        <v>50000</v>
      </c>
      <c r="F111" s="33">
        <v>0</v>
      </c>
      <c r="G111" s="33">
        <f t="shared" si="23"/>
        <v>0</v>
      </c>
      <c r="H111" s="33">
        <f t="shared" si="24"/>
        <v>50000</v>
      </c>
      <c r="I111" s="33">
        <f t="shared" si="25"/>
        <v>100</v>
      </c>
      <c r="J111" s="30"/>
    </row>
    <row r="112" spans="1:13" s="52" customFormat="1" ht="17.100000000000001" customHeight="1" x14ac:dyDescent="0.3">
      <c r="A112" s="29">
        <v>12</v>
      </c>
      <c r="B112" s="30" t="s">
        <v>24</v>
      </c>
      <c r="C112" s="29">
        <f>SUM(C113:C124)</f>
        <v>35</v>
      </c>
      <c r="D112" s="29">
        <f t="shared" ref="D112:F112" si="29">SUM(D113:D124)</f>
        <v>10</v>
      </c>
      <c r="E112" s="33">
        <f t="shared" si="29"/>
        <v>5176278</v>
      </c>
      <c r="F112" s="33">
        <f t="shared" si="29"/>
        <v>877518.12</v>
      </c>
      <c r="G112" s="33">
        <f t="shared" si="23"/>
        <v>16.952685307860204</v>
      </c>
      <c r="H112" s="33">
        <f t="shared" si="24"/>
        <v>4298759.88</v>
      </c>
      <c r="I112" s="33">
        <f t="shared" si="25"/>
        <v>83.047314692139793</v>
      </c>
      <c r="J112" s="30"/>
    </row>
    <row r="113" spans="1:13" s="52" customFormat="1" ht="17.100000000000001" hidden="1" customHeight="1" x14ac:dyDescent="0.3">
      <c r="A113" s="30">
        <v>12.1</v>
      </c>
      <c r="B113" s="30" t="s">
        <v>87</v>
      </c>
      <c r="C113" s="29">
        <v>1</v>
      </c>
      <c r="D113" s="29">
        <v>1</v>
      </c>
      <c r="E113" s="33">
        <v>662663</v>
      </c>
      <c r="F113" s="33">
        <f>244317.74+41750+2460</f>
        <v>288527.74</v>
      </c>
      <c r="G113" s="33">
        <f t="shared" ref="G113:G144" si="30">F113*100/E113</f>
        <v>43.540644339581355</v>
      </c>
      <c r="H113" s="33">
        <f t="shared" ref="H113:H124" si="31">E113-F113</f>
        <v>374135.26</v>
      </c>
      <c r="I113" s="33">
        <f t="shared" ref="I113:I144" si="32">H113*100/E113</f>
        <v>56.459355660418645</v>
      </c>
      <c r="J113" s="30"/>
    </row>
    <row r="114" spans="1:13" s="52" customFormat="1" hidden="1" x14ac:dyDescent="0.3">
      <c r="A114" s="30">
        <v>12.2</v>
      </c>
      <c r="B114" s="30" t="s">
        <v>85</v>
      </c>
      <c r="C114" s="29">
        <v>5</v>
      </c>
      <c r="D114" s="29">
        <v>2</v>
      </c>
      <c r="E114" s="33">
        <v>450024</v>
      </c>
      <c r="F114" s="33">
        <v>164072</v>
      </c>
      <c r="G114" s="33">
        <f t="shared" si="30"/>
        <v>36.458499991111587</v>
      </c>
      <c r="H114" s="33">
        <f t="shared" si="31"/>
        <v>285952</v>
      </c>
      <c r="I114" s="33">
        <f t="shared" si="32"/>
        <v>63.541500008888413</v>
      </c>
      <c r="J114" s="30"/>
    </row>
    <row r="115" spans="1:13" hidden="1" x14ac:dyDescent="0.3">
      <c r="A115" s="30">
        <v>12.3</v>
      </c>
      <c r="B115" s="30" t="s">
        <v>101</v>
      </c>
      <c r="C115" s="29">
        <v>1</v>
      </c>
      <c r="D115" s="29">
        <v>1</v>
      </c>
      <c r="E115" s="33">
        <v>808768</v>
      </c>
      <c r="F115" s="33">
        <f>141260.6+26390+1545</f>
        <v>169195.6</v>
      </c>
      <c r="G115" s="33">
        <f t="shared" si="30"/>
        <v>20.920164991691067</v>
      </c>
      <c r="H115" s="33">
        <f t="shared" si="31"/>
        <v>639572.4</v>
      </c>
      <c r="I115" s="33">
        <f t="shared" si="32"/>
        <v>79.079835008308933</v>
      </c>
      <c r="J115" s="30"/>
      <c r="K115" s="52"/>
      <c r="L115" s="52"/>
      <c r="M115" s="52"/>
    </row>
    <row r="116" spans="1:13" s="52" customFormat="1" ht="17.100000000000001" hidden="1" customHeight="1" x14ac:dyDescent="0.3">
      <c r="A116" s="30">
        <v>12.4</v>
      </c>
      <c r="B116" s="30" t="s">
        <v>35</v>
      </c>
      <c r="C116" s="29">
        <v>9</v>
      </c>
      <c r="D116" s="29">
        <v>2</v>
      </c>
      <c r="E116" s="33">
        <v>1203288</v>
      </c>
      <c r="F116" s="33">
        <f>194927.78+34100+2005</f>
        <v>231032.78</v>
      </c>
      <c r="G116" s="33">
        <f t="shared" si="30"/>
        <v>19.200123328745903</v>
      </c>
      <c r="H116" s="33">
        <f t="shared" si="31"/>
        <v>972255.22</v>
      </c>
      <c r="I116" s="33">
        <f t="shared" si="32"/>
        <v>80.799876671254097</v>
      </c>
      <c r="J116" s="30"/>
    </row>
    <row r="117" spans="1:13" s="52" customFormat="1" ht="17.100000000000001" hidden="1" customHeight="1" x14ac:dyDescent="0.3">
      <c r="A117" s="30">
        <v>12.5</v>
      </c>
      <c r="B117" s="30" t="s">
        <v>91</v>
      </c>
      <c r="C117" s="29">
        <v>7</v>
      </c>
      <c r="D117" s="29">
        <v>2</v>
      </c>
      <c r="E117" s="33">
        <v>193186</v>
      </c>
      <c r="F117" s="33">
        <v>14440</v>
      </c>
      <c r="G117" s="33">
        <f t="shared" si="30"/>
        <v>7.4746617249697183</v>
      </c>
      <c r="H117" s="33">
        <f t="shared" si="31"/>
        <v>178746</v>
      </c>
      <c r="I117" s="33">
        <f t="shared" si="32"/>
        <v>92.525338275030279</v>
      </c>
      <c r="J117" s="30"/>
    </row>
    <row r="118" spans="1:13" ht="17.100000000000001" hidden="1" customHeight="1" x14ac:dyDescent="0.3">
      <c r="A118" s="30">
        <v>12.6</v>
      </c>
      <c r="B118" s="30" t="s">
        <v>67</v>
      </c>
      <c r="C118" s="29">
        <v>4</v>
      </c>
      <c r="D118" s="29">
        <v>1</v>
      </c>
      <c r="E118" s="33">
        <v>145134</v>
      </c>
      <c r="F118" s="33">
        <v>5250</v>
      </c>
      <c r="G118" s="33">
        <f t="shared" si="30"/>
        <v>3.6173467278515026</v>
      </c>
      <c r="H118" s="33">
        <f t="shared" si="31"/>
        <v>139884</v>
      </c>
      <c r="I118" s="33">
        <f t="shared" si="32"/>
        <v>96.382653272148502</v>
      </c>
      <c r="J118" s="30"/>
      <c r="K118" s="52"/>
      <c r="L118" s="52"/>
      <c r="M118" s="52"/>
    </row>
    <row r="119" spans="1:13" s="52" customFormat="1" ht="17.100000000000001" hidden="1" customHeight="1" x14ac:dyDescent="0.3">
      <c r="A119" s="30">
        <v>12.7</v>
      </c>
      <c r="B119" s="30" t="s">
        <v>88</v>
      </c>
      <c r="C119" s="29">
        <v>1</v>
      </c>
      <c r="D119" s="29">
        <v>1</v>
      </c>
      <c r="E119" s="33">
        <v>360074</v>
      </c>
      <c r="F119" s="33">
        <v>5000</v>
      </c>
      <c r="G119" s="33">
        <f t="shared" si="30"/>
        <v>1.3886034537345102</v>
      </c>
      <c r="H119" s="33">
        <f t="shared" si="31"/>
        <v>355074</v>
      </c>
      <c r="I119" s="33">
        <f t="shared" si="32"/>
        <v>98.611396546265496</v>
      </c>
      <c r="J119" s="30"/>
    </row>
    <row r="120" spans="1:13" s="52" customFormat="1" ht="17.100000000000001" hidden="1" customHeight="1" x14ac:dyDescent="0.3">
      <c r="A120" s="30">
        <v>12.8</v>
      </c>
      <c r="B120" s="30" t="s">
        <v>49</v>
      </c>
      <c r="C120" s="29">
        <v>1</v>
      </c>
      <c r="D120" s="29">
        <v>0</v>
      </c>
      <c r="E120" s="33">
        <v>80000</v>
      </c>
      <c r="F120" s="33">
        <v>0</v>
      </c>
      <c r="G120" s="33">
        <f t="shared" si="30"/>
        <v>0</v>
      </c>
      <c r="H120" s="33">
        <f t="shared" si="31"/>
        <v>80000</v>
      </c>
      <c r="I120" s="33">
        <f t="shared" si="32"/>
        <v>100</v>
      </c>
      <c r="J120" s="30"/>
    </row>
    <row r="121" spans="1:13" ht="17.100000000000001" hidden="1" customHeight="1" x14ac:dyDescent="0.3">
      <c r="A121" s="30">
        <v>12.9</v>
      </c>
      <c r="B121" s="30" t="s">
        <v>90</v>
      </c>
      <c r="C121" s="29">
        <v>1</v>
      </c>
      <c r="D121" s="29">
        <v>0</v>
      </c>
      <c r="E121" s="33">
        <v>145557</v>
      </c>
      <c r="F121" s="33">
        <v>0</v>
      </c>
      <c r="G121" s="33">
        <f t="shared" si="30"/>
        <v>0</v>
      </c>
      <c r="H121" s="33">
        <f t="shared" si="31"/>
        <v>145557</v>
      </c>
      <c r="I121" s="33">
        <f t="shared" si="32"/>
        <v>100</v>
      </c>
      <c r="J121" s="30"/>
      <c r="K121" s="52"/>
      <c r="L121" s="52"/>
      <c r="M121" s="52"/>
    </row>
    <row r="122" spans="1:13" s="52" customFormat="1" hidden="1" x14ac:dyDescent="0.3">
      <c r="A122" s="106">
        <v>12.1</v>
      </c>
      <c r="B122" s="30" t="s">
        <v>86</v>
      </c>
      <c r="C122" s="29">
        <v>3</v>
      </c>
      <c r="D122" s="29">
        <v>0</v>
      </c>
      <c r="E122" s="33">
        <v>186633</v>
      </c>
      <c r="F122" s="33">
        <v>0</v>
      </c>
      <c r="G122" s="33">
        <f t="shared" si="30"/>
        <v>0</v>
      </c>
      <c r="H122" s="33">
        <f t="shared" si="31"/>
        <v>186633</v>
      </c>
      <c r="I122" s="33">
        <f t="shared" si="32"/>
        <v>100</v>
      </c>
      <c r="J122" s="30"/>
    </row>
    <row r="123" spans="1:13" hidden="1" x14ac:dyDescent="0.3">
      <c r="A123" s="30">
        <v>12.11</v>
      </c>
      <c r="B123" s="30" t="s">
        <v>51</v>
      </c>
      <c r="C123" s="29">
        <v>1</v>
      </c>
      <c r="D123" s="29">
        <v>0</v>
      </c>
      <c r="E123" s="33">
        <v>110000</v>
      </c>
      <c r="F123" s="33">
        <v>0</v>
      </c>
      <c r="G123" s="33">
        <f t="shared" si="30"/>
        <v>0</v>
      </c>
      <c r="H123" s="33">
        <f t="shared" si="31"/>
        <v>110000</v>
      </c>
      <c r="I123" s="33">
        <f t="shared" si="32"/>
        <v>100</v>
      </c>
      <c r="J123" s="30"/>
    </row>
    <row r="124" spans="1:13" hidden="1" x14ac:dyDescent="0.3">
      <c r="A124" s="30">
        <v>12.12</v>
      </c>
      <c r="B124" s="30" t="s">
        <v>89</v>
      </c>
      <c r="C124" s="29">
        <v>1</v>
      </c>
      <c r="D124" s="29">
        <v>0</v>
      </c>
      <c r="E124" s="33">
        <v>830951</v>
      </c>
      <c r="F124" s="33">
        <v>0</v>
      </c>
      <c r="G124" s="33">
        <f t="shared" si="30"/>
        <v>0</v>
      </c>
      <c r="H124" s="33">
        <f t="shared" si="31"/>
        <v>830951</v>
      </c>
      <c r="I124" s="33">
        <f t="shared" si="32"/>
        <v>100</v>
      </c>
      <c r="J124" s="30"/>
      <c r="K124" s="52"/>
      <c r="L124" s="52"/>
      <c r="M124" s="52"/>
    </row>
    <row r="125" spans="1:13" s="52" customFormat="1" ht="17.100000000000001" customHeight="1" x14ac:dyDescent="0.3">
      <c r="A125" s="29">
        <v>13</v>
      </c>
      <c r="B125" s="30" t="s">
        <v>16</v>
      </c>
      <c r="C125" s="29">
        <f>SUM(C126:C129)</f>
        <v>16</v>
      </c>
      <c r="D125" s="29">
        <f t="shared" ref="D125:F125" si="33">SUM(D126:D129)</f>
        <v>3</v>
      </c>
      <c r="E125" s="33">
        <f t="shared" si="33"/>
        <v>1578100</v>
      </c>
      <c r="F125" s="33">
        <f t="shared" si="33"/>
        <v>200989.62</v>
      </c>
      <c r="G125" s="33">
        <f t="shared" ref="G125:G141" si="34">F125*100/E125</f>
        <v>12.736177682022685</v>
      </c>
      <c r="H125" s="33">
        <f t="shared" ref="H125:H141" si="35">E125-F125</f>
        <v>1377110.38</v>
      </c>
      <c r="I125" s="33">
        <f t="shared" ref="I125:I141" si="36">H125*100/E125</f>
        <v>87.263822317977315</v>
      </c>
      <c r="J125" s="30"/>
    </row>
    <row r="126" spans="1:13" s="52" customFormat="1" ht="17.100000000000001" hidden="1" customHeight="1" x14ac:dyDescent="0.3">
      <c r="A126" s="30">
        <v>13.1</v>
      </c>
      <c r="B126" s="30" t="s">
        <v>35</v>
      </c>
      <c r="C126" s="29">
        <v>2</v>
      </c>
      <c r="D126" s="29">
        <v>1</v>
      </c>
      <c r="E126" s="33">
        <v>667260</v>
      </c>
      <c r="F126" s="33">
        <f>187847.62+9540+552</f>
        <v>197939.62</v>
      </c>
      <c r="G126" s="33">
        <f t="shared" si="34"/>
        <v>29.664541558013369</v>
      </c>
      <c r="H126" s="33">
        <f t="shared" si="35"/>
        <v>469320.38</v>
      </c>
      <c r="I126" s="33">
        <f t="shared" si="36"/>
        <v>70.335458441986631</v>
      </c>
      <c r="J126" s="30"/>
    </row>
    <row r="127" spans="1:13" s="52" customFormat="1" ht="17.100000000000001" hidden="1" customHeight="1" x14ac:dyDescent="0.3">
      <c r="A127" s="30">
        <v>13.2</v>
      </c>
      <c r="B127" s="30" t="s">
        <v>77</v>
      </c>
      <c r="C127" s="29">
        <v>4</v>
      </c>
      <c r="D127" s="29">
        <v>2</v>
      </c>
      <c r="E127" s="33">
        <v>312500</v>
      </c>
      <c r="F127" s="33">
        <v>3050</v>
      </c>
      <c r="G127" s="33">
        <f>F127*100/E127</f>
        <v>0.97599999999999998</v>
      </c>
      <c r="H127" s="33">
        <f>E127-F127</f>
        <v>309450</v>
      </c>
      <c r="I127" s="33">
        <f>H127*100/E127</f>
        <v>99.024000000000001</v>
      </c>
      <c r="J127" s="30"/>
      <c r="K127" s="87"/>
      <c r="L127" s="87"/>
      <c r="M127" s="87"/>
    </row>
    <row r="128" spans="1:13" s="52" customFormat="1" ht="17.100000000000001" hidden="1" customHeight="1" x14ac:dyDescent="0.3">
      <c r="A128" s="30">
        <v>13.3</v>
      </c>
      <c r="B128" s="30" t="s">
        <v>79</v>
      </c>
      <c r="C128" s="29">
        <v>5</v>
      </c>
      <c r="D128" s="29">
        <v>0</v>
      </c>
      <c r="E128" s="33">
        <v>257500</v>
      </c>
      <c r="F128" s="33">
        <v>0</v>
      </c>
      <c r="G128" s="33">
        <f t="shared" si="34"/>
        <v>0</v>
      </c>
      <c r="H128" s="33">
        <f t="shared" si="35"/>
        <v>257500</v>
      </c>
      <c r="I128" s="33">
        <f t="shared" si="36"/>
        <v>100</v>
      </c>
      <c r="J128" s="30"/>
    </row>
    <row r="129" spans="1:13" s="52" customFormat="1" hidden="1" x14ac:dyDescent="0.3">
      <c r="A129" s="30">
        <v>13.4</v>
      </c>
      <c r="B129" s="30" t="s">
        <v>78</v>
      </c>
      <c r="C129" s="29">
        <v>5</v>
      </c>
      <c r="D129" s="29">
        <v>0</v>
      </c>
      <c r="E129" s="33">
        <v>340840</v>
      </c>
      <c r="F129" s="33">
        <v>0</v>
      </c>
      <c r="G129" s="33">
        <f t="shared" si="34"/>
        <v>0</v>
      </c>
      <c r="H129" s="33">
        <f t="shared" si="35"/>
        <v>340840</v>
      </c>
      <c r="I129" s="33">
        <f t="shared" si="36"/>
        <v>100</v>
      </c>
      <c r="J129" s="30"/>
      <c r="K129" s="87"/>
      <c r="L129" s="87"/>
      <c r="M129" s="87"/>
    </row>
    <row r="130" spans="1:13" s="52" customFormat="1" x14ac:dyDescent="0.3">
      <c r="A130" s="34">
        <v>14</v>
      </c>
      <c r="B130" s="35" t="s">
        <v>18</v>
      </c>
      <c r="C130" s="34">
        <f>SUM(C131:C140)</f>
        <v>70</v>
      </c>
      <c r="D130" s="34">
        <f t="shared" ref="D130:F130" si="37">SUM(D131:D140)</f>
        <v>8</v>
      </c>
      <c r="E130" s="38">
        <f t="shared" si="37"/>
        <v>5476610</v>
      </c>
      <c r="F130" s="38">
        <f t="shared" si="37"/>
        <v>482201.13</v>
      </c>
      <c r="G130" s="38">
        <f t="shared" si="34"/>
        <v>8.8047374196811532</v>
      </c>
      <c r="H130" s="38">
        <f t="shared" si="35"/>
        <v>4994408.87</v>
      </c>
      <c r="I130" s="38">
        <f t="shared" si="36"/>
        <v>91.195262580318854</v>
      </c>
      <c r="J130" s="35"/>
    </row>
    <row r="131" spans="1:13" s="52" customFormat="1" ht="17.100000000000001" hidden="1" customHeight="1" x14ac:dyDescent="0.3">
      <c r="A131" s="97">
        <v>14.1</v>
      </c>
      <c r="B131" s="97" t="s">
        <v>35</v>
      </c>
      <c r="C131" s="98">
        <v>41</v>
      </c>
      <c r="D131" s="98">
        <v>8</v>
      </c>
      <c r="E131" s="99">
        <v>5054969</v>
      </c>
      <c r="F131" s="99">
        <v>482201.13</v>
      </c>
      <c r="G131" s="99">
        <f t="shared" si="34"/>
        <v>9.5391510808473807</v>
      </c>
      <c r="H131" s="99">
        <f t="shared" si="35"/>
        <v>4572767.87</v>
      </c>
      <c r="I131" s="99">
        <f t="shared" si="36"/>
        <v>90.460848919152625</v>
      </c>
      <c r="J131" s="97"/>
    </row>
    <row r="132" spans="1:13" ht="17.100000000000001" hidden="1" customHeight="1" x14ac:dyDescent="0.3">
      <c r="A132" s="25">
        <v>14.2</v>
      </c>
      <c r="B132" s="25" t="s">
        <v>71</v>
      </c>
      <c r="C132" s="100">
        <v>4</v>
      </c>
      <c r="D132" s="100">
        <v>0</v>
      </c>
      <c r="E132" s="28">
        <v>57330</v>
      </c>
      <c r="F132" s="28">
        <v>0</v>
      </c>
      <c r="G132" s="28">
        <f t="shared" si="34"/>
        <v>0</v>
      </c>
      <c r="H132" s="28">
        <f t="shared" si="35"/>
        <v>57330</v>
      </c>
      <c r="I132" s="28">
        <f t="shared" si="36"/>
        <v>100</v>
      </c>
      <c r="J132" s="25"/>
    </row>
    <row r="133" spans="1:13" s="52" customFormat="1" ht="16.5" hidden="1" customHeight="1" x14ac:dyDescent="0.3">
      <c r="A133" s="25">
        <v>14.3</v>
      </c>
      <c r="B133" s="25" t="s">
        <v>73</v>
      </c>
      <c r="C133" s="100">
        <v>4</v>
      </c>
      <c r="D133" s="100">
        <v>0</v>
      </c>
      <c r="E133" s="28">
        <v>57330</v>
      </c>
      <c r="F133" s="28">
        <v>0</v>
      </c>
      <c r="G133" s="28">
        <f t="shared" si="34"/>
        <v>0</v>
      </c>
      <c r="H133" s="28">
        <f t="shared" si="35"/>
        <v>57330</v>
      </c>
      <c r="I133" s="28">
        <f t="shared" si="36"/>
        <v>100</v>
      </c>
      <c r="J133" s="25"/>
      <c r="K133" s="87"/>
      <c r="L133" s="87"/>
      <c r="M133" s="87"/>
    </row>
    <row r="134" spans="1:13" s="52" customFormat="1" ht="17.100000000000001" hidden="1" customHeight="1" x14ac:dyDescent="0.3">
      <c r="A134" s="25">
        <v>14.4</v>
      </c>
      <c r="B134" s="25" t="s">
        <v>67</v>
      </c>
      <c r="C134" s="100">
        <v>2</v>
      </c>
      <c r="D134" s="100">
        <v>0</v>
      </c>
      <c r="E134" s="28">
        <v>25000</v>
      </c>
      <c r="F134" s="28">
        <v>0</v>
      </c>
      <c r="G134" s="28">
        <f t="shared" si="34"/>
        <v>0</v>
      </c>
      <c r="H134" s="28">
        <f t="shared" si="35"/>
        <v>25000</v>
      </c>
      <c r="I134" s="28">
        <f t="shared" si="36"/>
        <v>100</v>
      </c>
      <c r="J134" s="25"/>
    </row>
    <row r="135" spans="1:13" s="52" customFormat="1" ht="17.100000000000001" hidden="1" customHeight="1" x14ac:dyDescent="0.3">
      <c r="A135" s="25">
        <v>14.5</v>
      </c>
      <c r="B135" s="25" t="s">
        <v>68</v>
      </c>
      <c r="C135" s="100">
        <v>2</v>
      </c>
      <c r="D135" s="100">
        <v>0</v>
      </c>
      <c r="E135" s="28">
        <v>32500</v>
      </c>
      <c r="F135" s="28">
        <v>0</v>
      </c>
      <c r="G135" s="28">
        <f t="shared" si="34"/>
        <v>0</v>
      </c>
      <c r="H135" s="28">
        <f t="shared" si="35"/>
        <v>32500</v>
      </c>
      <c r="I135" s="28">
        <f t="shared" si="36"/>
        <v>100</v>
      </c>
      <c r="J135" s="25"/>
      <c r="K135" s="87"/>
      <c r="L135" s="87"/>
      <c r="M135" s="87"/>
    </row>
    <row r="136" spans="1:13" s="52" customFormat="1" ht="17.100000000000001" hidden="1" customHeight="1" x14ac:dyDescent="0.3">
      <c r="A136" s="25">
        <v>14.6</v>
      </c>
      <c r="B136" s="25" t="s">
        <v>72</v>
      </c>
      <c r="C136" s="100">
        <v>3</v>
      </c>
      <c r="D136" s="100">
        <v>0</v>
      </c>
      <c r="E136" s="28">
        <v>53918</v>
      </c>
      <c r="F136" s="28">
        <v>0</v>
      </c>
      <c r="G136" s="28">
        <f t="shared" si="34"/>
        <v>0</v>
      </c>
      <c r="H136" s="28">
        <f t="shared" si="35"/>
        <v>53918</v>
      </c>
      <c r="I136" s="28">
        <f t="shared" si="36"/>
        <v>100</v>
      </c>
      <c r="J136" s="25"/>
    </row>
    <row r="137" spans="1:13" s="52" customFormat="1" ht="17.100000000000001" hidden="1" customHeight="1" x14ac:dyDescent="0.3">
      <c r="A137" s="25">
        <v>14.7</v>
      </c>
      <c r="B137" s="25" t="s">
        <v>45</v>
      </c>
      <c r="C137" s="100">
        <v>2</v>
      </c>
      <c r="D137" s="100">
        <v>0</v>
      </c>
      <c r="E137" s="28">
        <v>57068</v>
      </c>
      <c r="F137" s="28">
        <v>0</v>
      </c>
      <c r="G137" s="28">
        <f t="shared" si="34"/>
        <v>0</v>
      </c>
      <c r="H137" s="28">
        <f t="shared" si="35"/>
        <v>57068</v>
      </c>
      <c r="I137" s="28">
        <f t="shared" si="36"/>
        <v>100</v>
      </c>
      <c r="J137" s="25"/>
    </row>
    <row r="138" spans="1:13" s="52" customFormat="1" ht="17.100000000000001" hidden="1" customHeight="1" x14ac:dyDescent="0.3">
      <c r="A138" s="25">
        <v>14.8</v>
      </c>
      <c r="B138" s="25" t="s">
        <v>74</v>
      </c>
      <c r="C138" s="100">
        <v>3</v>
      </c>
      <c r="D138" s="100">
        <v>0</v>
      </c>
      <c r="E138" s="28">
        <v>48090</v>
      </c>
      <c r="F138" s="28">
        <v>0</v>
      </c>
      <c r="G138" s="28">
        <f t="shared" si="34"/>
        <v>0</v>
      </c>
      <c r="H138" s="28">
        <f t="shared" si="35"/>
        <v>48090</v>
      </c>
      <c r="I138" s="28">
        <f t="shared" si="36"/>
        <v>100</v>
      </c>
      <c r="J138" s="25"/>
    </row>
    <row r="139" spans="1:13" ht="17.100000000000001" hidden="1" customHeight="1" x14ac:dyDescent="0.3">
      <c r="A139" s="25">
        <v>14.9</v>
      </c>
      <c r="B139" s="25" t="s">
        <v>75</v>
      </c>
      <c r="C139" s="100">
        <v>6</v>
      </c>
      <c r="D139" s="100">
        <v>0</v>
      </c>
      <c r="E139" s="28">
        <v>44940</v>
      </c>
      <c r="F139" s="28">
        <v>0</v>
      </c>
      <c r="G139" s="28">
        <f t="shared" si="34"/>
        <v>0</v>
      </c>
      <c r="H139" s="28">
        <f t="shared" si="35"/>
        <v>44940</v>
      </c>
      <c r="I139" s="28">
        <f t="shared" si="36"/>
        <v>100</v>
      </c>
      <c r="J139" s="25"/>
    </row>
    <row r="140" spans="1:13" s="52" customFormat="1" ht="17.100000000000001" hidden="1" customHeight="1" x14ac:dyDescent="0.3">
      <c r="A140" s="105">
        <v>14.1</v>
      </c>
      <c r="B140" s="101" t="s">
        <v>76</v>
      </c>
      <c r="C140" s="102">
        <v>3</v>
      </c>
      <c r="D140" s="102">
        <v>0</v>
      </c>
      <c r="E140" s="103">
        <v>45465</v>
      </c>
      <c r="F140" s="103">
        <v>0</v>
      </c>
      <c r="G140" s="103">
        <f t="shared" si="34"/>
        <v>0</v>
      </c>
      <c r="H140" s="103">
        <f t="shared" si="35"/>
        <v>45465</v>
      </c>
      <c r="I140" s="103">
        <f t="shared" si="36"/>
        <v>100</v>
      </c>
      <c r="J140" s="101"/>
    </row>
    <row r="141" spans="1:13" s="52" customFormat="1" x14ac:dyDescent="0.3">
      <c r="A141" s="107" t="s">
        <v>29</v>
      </c>
      <c r="B141" s="108"/>
      <c r="C141" s="66">
        <f>SUM(C130,C125,C112,C104,C97,C84,C67,C53,C44,C48,C39,C28,C14,C7)</f>
        <v>495</v>
      </c>
      <c r="D141" s="66">
        <f>SUM(D130,D125,D112,D104,D97,D84,D67,D53,D44,D48,D39,D28,D14,D7)</f>
        <v>193</v>
      </c>
      <c r="E141" s="67">
        <f>SUM(E130,E125,E112,E104,E97,E84,E67,E53,E44,E48,E39,E28,E14,E7)</f>
        <v>172171002</v>
      </c>
      <c r="F141" s="67">
        <f>SUM(F130,F125,F112,F104,F97,F84,F67,F53,F44,F48,F39,F28,F14,F7)</f>
        <v>55593043.399999999</v>
      </c>
      <c r="G141" s="67">
        <f t="shared" si="34"/>
        <v>32.289434779499047</v>
      </c>
      <c r="H141" s="67">
        <f t="shared" si="35"/>
        <v>116577958.59999999</v>
      </c>
      <c r="I141" s="67">
        <f t="shared" si="36"/>
        <v>67.710565220500953</v>
      </c>
      <c r="J141" s="68"/>
    </row>
    <row r="142" spans="1:13" s="52" customFormat="1" ht="18.75" customHeight="1" x14ac:dyDescent="0.3">
      <c r="A142" s="69" t="s">
        <v>14</v>
      </c>
      <c r="B142" s="121" t="s">
        <v>150</v>
      </c>
      <c r="C142" s="121"/>
      <c r="D142" s="121"/>
      <c r="E142" s="121"/>
      <c r="F142" s="121"/>
      <c r="G142" s="121"/>
      <c r="H142" s="121"/>
      <c r="I142" s="121"/>
      <c r="J142" s="121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85"/>
      <c r="B143" s="86" t="s">
        <v>151</v>
      </c>
      <c r="C143" s="86"/>
      <c r="D143" s="86"/>
      <c r="E143" s="86"/>
      <c r="F143" s="86"/>
      <c r="G143" s="86"/>
      <c r="H143" s="86"/>
      <c r="I143" s="86"/>
      <c r="J143" s="86"/>
      <c r="K143" s="70"/>
      <c r="L143" s="70"/>
      <c r="M143" s="72"/>
    </row>
    <row r="144" spans="1:13" x14ac:dyDescent="0.3">
      <c r="A144" s="71"/>
      <c r="B144" s="122" t="s">
        <v>148</v>
      </c>
      <c r="C144" s="122"/>
      <c r="D144" s="122"/>
      <c r="E144" s="122"/>
      <c r="F144" s="122"/>
      <c r="G144" s="122"/>
      <c r="H144" s="122"/>
      <c r="I144" s="122"/>
      <c r="J144" s="122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1">
    <mergeCell ref="A141:B141"/>
    <mergeCell ref="B142:J142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124" activePane="bottomRight" state="frozen"/>
      <selection pane="topRight" activeCell="B1" sqref="B1"/>
      <selection pane="bottomLeft" activeCell="A7" sqref="A7"/>
      <selection pane="bottomRight" activeCell="B130" sqref="B130"/>
    </sheetView>
  </sheetViews>
  <sheetFormatPr defaultRowHeight="18.75" x14ac:dyDescent="0.3"/>
  <cols>
    <col min="1" max="1" width="7.5" style="58" customWidth="1"/>
    <col min="2" max="2" width="43.5" style="58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8" customWidth="1"/>
    <col min="11" max="11" width="11.125" style="58" bestFit="1" customWidth="1"/>
    <col min="12" max="12" width="9.625" style="58" bestFit="1" customWidth="1"/>
    <col min="13" max="13" width="10.875" style="58" bestFit="1" customWidth="1"/>
    <col min="14" max="16384" width="9" style="58"/>
  </cols>
  <sheetData>
    <row r="1" spans="1:13" ht="17.100000000000001" customHeight="1" x14ac:dyDescent="0.3">
      <c r="A1" s="110" t="s">
        <v>146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3" ht="17.100000000000001" customHeight="1" x14ac:dyDescent="0.3">
      <c r="A2" s="110" t="s">
        <v>149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3" ht="17.100000000000001" customHeight="1" x14ac:dyDescent="0.3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3" ht="17.100000000000001" customHeight="1" x14ac:dyDescent="0.3">
      <c r="A4" s="112" t="s">
        <v>2</v>
      </c>
      <c r="B4" s="112" t="s">
        <v>3</v>
      </c>
      <c r="C4" s="115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118" t="s">
        <v>31</v>
      </c>
      <c r="I4" s="62" t="s">
        <v>11</v>
      </c>
      <c r="J4" s="112" t="s">
        <v>14</v>
      </c>
    </row>
    <row r="5" spans="1:13" ht="17.100000000000001" customHeight="1" x14ac:dyDescent="0.3">
      <c r="A5" s="113"/>
      <c r="B5" s="113"/>
      <c r="C5" s="116"/>
      <c r="D5" s="60" t="s">
        <v>5</v>
      </c>
      <c r="E5" s="60" t="s">
        <v>8</v>
      </c>
      <c r="F5" s="63" t="s">
        <v>10</v>
      </c>
      <c r="G5" s="63" t="s">
        <v>12</v>
      </c>
      <c r="H5" s="119"/>
      <c r="I5" s="63" t="s">
        <v>32</v>
      </c>
      <c r="J5" s="113"/>
    </row>
    <row r="6" spans="1:13" ht="17.100000000000001" customHeight="1" x14ac:dyDescent="0.3">
      <c r="A6" s="114"/>
      <c r="B6" s="114"/>
      <c r="C6" s="117"/>
      <c r="D6" s="61" t="s">
        <v>6</v>
      </c>
      <c r="E6" s="61"/>
      <c r="F6" s="64"/>
      <c r="G6" s="64"/>
      <c r="H6" s="120"/>
      <c r="I6" s="64"/>
      <c r="J6" s="114"/>
    </row>
    <row r="7" spans="1:13" s="56" customFormat="1" ht="17.100000000000001" customHeight="1" x14ac:dyDescent="0.3">
      <c r="A7" s="95">
        <v>1</v>
      </c>
      <c r="B7" s="94" t="s">
        <v>17</v>
      </c>
      <c r="C7" s="95">
        <f>SUM(C8:C13)</f>
        <v>27</v>
      </c>
      <c r="D7" s="95">
        <f t="shared" ref="D7:F7" si="0">SUM(D8:D13)</f>
        <v>10</v>
      </c>
      <c r="E7" s="96">
        <f t="shared" si="0"/>
        <v>6485940</v>
      </c>
      <c r="F7" s="96">
        <f t="shared" si="0"/>
        <v>2522576.3199999998</v>
      </c>
      <c r="G7" s="96">
        <f t="shared" ref="G7:G38" si="1">F7*100/E7</f>
        <v>38.892995001495535</v>
      </c>
      <c r="H7" s="96">
        <f t="shared" ref="H7:H38" si="2">E7-F7</f>
        <v>3963363.68</v>
      </c>
      <c r="I7" s="96">
        <f t="shared" ref="I7:I38" si="3">H7*100/E7</f>
        <v>61.107004998504458</v>
      </c>
      <c r="J7" s="94"/>
      <c r="K7" s="52"/>
      <c r="L7" s="52"/>
      <c r="M7" s="52"/>
    </row>
    <row r="8" spans="1:13" ht="17.100000000000001" customHeight="1" x14ac:dyDescent="0.3">
      <c r="A8" s="97">
        <v>1.1000000000000001</v>
      </c>
      <c r="B8" s="97" t="s">
        <v>94</v>
      </c>
      <c r="C8" s="98">
        <v>10</v>
      </c>
      <c r="D8" s="98">
        <v>5</v>
      </c>
      <c r="E8" s="99">
        <v>2822900</v>
      </c>
      <c r="F8" s="99">
        <v>1686352</v>
      </c>
      <c r="G8" s="99">
        <f t="shared" si="1"/>
        <v>59.73828332565801</v>
      </c>
      <c r="H8" s="99">
        <f t="shared" si="2"/>
        <v>1136548</v>
      </c>
      <c r="I8" s="99">
        <f t="shared" si="3"/>
        <v>40.26171667434199</v>
      </c>
      <c r="J8" s="97"/>
      <c r="K8" s="56"/>
      <c r="L8" s="56"/>
      <c r="M8" s="56"/>
    </row>
    <row r="9" spans="1:13" ht="17.100000000000001" customHeight="1" x14ac:dyDescent="0.3">
      <c r="A9" s="25">
        <v>1.2</v>
      </c>
      <c r="B9" s="25" t="s">
        <v>35</v>
      </c>
      <c r="C9" s="100">
        <v>2</v>
      </c>
      <c r="D9" s="100">
        <v>2</v>
      </c>
      <c r="E9" s="28">
        <v>1467965</v>
      </c>
      <c r="F9" s="28">
        <f>596366.63+40570+2403</f>
        <v>639339.63</v>
      </c>
      <c r="G9" s="28">
        <f t="shared" si="1"/>
        <v>43.552784296628325</v>
      </c>
      <c r="H9" s="28">
        <f t="shared" si="2"/>
        <v>828625.37</v>
      </c>
      <c r="I9" s="28">
        <f t="shared" si="3"/>
        <v>56.447215703371675</v>
      </c>
      <c r="J9" s="25"/>
      <c r="K9" s="52"/>
      <c r="L9" s="52"/>
      <c r="M9" s="52"/>
    </row>
    <row r="10" spans="1:13" s="52" customFormat="1" ht="17.100000000000001" customHeight="1" x14ac:dyDescent="0.3">
      <c r="A10" s="25">
        <v>1.3</v>
      </c>
      <c r="B10" s="25" t="s">
        <v>95</v>
      </c>
      <c r="C10" s="100">
        <v>6</v>
      </c>
      <c r="D10" s="100">
        <v>3</v>
      </c>
      <c r="E10" s="28">
        <v>602275</v>
      </c>
      <c r="F10" s="28">
        <v>196884.69</v>
      </c>
      <c r="G10" s="28">
        <f t="shared" si="1"/>
        <v>32.690164791830973</v>
      </c>
      <c r="H10" s="28">
        <f t="shared" si="2"/>
        <v>405390.31</v>
      </c>
      <c r="I10" s="28">
        <f t="shared" si="3"/>
        <v>67.309835208169019</v>
      </c>
      <c r="J10" s="25"/>
      <c r="K10" s="53"/>
      <c r="L10" s="53"/>
    </row>
    <row r="11" spans="1:13" s="52" customFormat="1" ht="17.100000000000001" customHeight="1" x14ac:dyDescent="0.3">
      <c r="A11" s="25">
        <v>1.4</v>
      </c>
      <c r="B11" s="25" t="s">
        <v>93</v>
      </c>
      <c r="C11" s="100">
        <v>4</v>
      </c>
      <c r="D11" s="100">
        <v>0</v>
      </c>
      <c r="E11" s="28">
        <v>120000</v>
      </c>
      <c r="F11" s="28">
        <v>0</v>
      </c>
      <c r="G11" s="28">
        <f t="shared" si="1"/>
        <v>0</v>
      </c>
      <c r="H11" s="28">
        <f t="shared" si="2"/>
        <v>120000</v>
      </c>
      <c r="I11" s="28">
        <f t="shared" si="3"/>
        <v>100</v>
      </c>
      <c r="J11" s="25"/>
    </row>
    <row r="12" spans="1:13" s="52" customFormat="1" ht="17.100000000000001" customHeight="1" x14ac:dyDescent="0.3">
      <c r="A12" s="25">
        <v>1.5</v>
      </c>
      <c r="B12" s="25" t="s">
        <v>96</v>
      </c>
      <c r="C12" s="100">
        <v>2</v>
      </c>
      <c r="D12" s="100">
        <v>0</v>
      </c>
      <c r="E12" s="28">
        <v>1227500</v>
      </c>
      <c r="F12" s="28">
        <v>0</v>
      </c>
      <c r="G12" s="28">
        <f t="shared" si="1"/>
        <v>0</v>
      </c>
      <c r="H12" s="28">
        <f t="shared" si="2"/>
        <v>1227500</v>
      </c>
      <c r="I12" s="28">
        <f t="shared" si="3"/>
        <v>100</v>
      </c>
      <c r="J12" s="25"/>
    </row>
    <row r="13" spans="1:13" s="52" customFormat="1" ht="17.100000000000001" customHeight="1" x14ac:dyDescent="0.3">
      <c r="A13" s="101">
        <v>1.6</v>
      </c>
      <c r="B13" s="101" t="s">
        <v>97</v>
      </c>
      <c r="C13" s="102">
        <v>3</v>
      </c>
      <c r="D13" s="102">
        <v>0</v>
      </c>
      <c r="E13" s="103">
        <v>245300</v>
      </c>
      <c r="F13" s="103">
        <v>0</v>
      </c>
      <c r="G13" s="103">
        <f t="shared" si="1"/>
        <v>0</v>
      </c>
      <c r="H13" s="103">
        <f t="shared" si="2"/>
        <v>245300</v>
      </c>
      <c r="I13" s="103">
        <f t="shared" si="3"/>
        <v>100</v>
      </c>
      <c r="J13" s="101"/>
    </row>
    <row r="14" spans="1:13" s="52" customFormat="1" ht="17.100000000000001" customHeight="1" x14ac:dyDescent="0.3">
      <c r="A14" s="95">
        <v>2</v>
      </c>
      <c r="B14" s="94" t="s">
        <v>15</v>
      </c>
      <c r="C14" s="95">
        <f>SUM(C15:C27)</f>
        <v>58</v>
      </c>
      <c r="D14" s="95">
        <f t="shared" ref="D14:F14" si="4">SUM(D15:D27)</f>
        <v>25</v>
      </c>
      <c r="E14" s="96">
        <f t="shared" si="4"/>
        <v>65333837</v>
      </c>
      <c r="F14" s="96">
        <f t="shared" si="4"/>
        <v>24946230.620000001</v>
      </c>
      <c r="G14" s="96">
        <f t="shared" si="1"/>
        <v>38.182711693482815</v>
      </c>
      <c r="H14" s="96">
        <f t="shared" si="2"/>
        <v>40387606.379999995</v>
      </c>
      <c r="I14" s="96">
        <f t="shared" si="3"/>
        <v>61.817288306517177</v>
      </c>
      <c r="J14" s="94"/>
    </row>
    <row r="15" spans="1:13" ht="17.100000000000001" customHeight="1" x14ac:dyDescent="0.3">
      <c r="A15" s="97">
        <v>2.1</v>
      </c>
      <c r="B15" s="97" t="s">
        <v>57</v>
      </c>
      <c r="C15" s="98">
        <v>2</v>
      </c>
      <c r="D15" s="98">
        <v>1</v>
      </c>
      <c r="E15" s="99">
        <v>5017990</v>
      </c>
      <c r="F15" s="99">
        <v>2754077.5</v>
      </c>
      <c r="G15" s="99">
        <f t="shared" si="1"/>
        <v>54.884077090627919</v>
      </c>
      <c r="H15" s="99">
        <f t="shared" si="2"/>
        <v>2263912.5</v>
      </c>
      <c r="I15" s="99">
        <f t="shared" si="3"/>
        <v>45.115922909372081</v>
      </c>
      <c r="J15" s="97"/>
      <c r="K15" s="87"/>
      <c r="L15" s="87"/>
      <c r="M15" s="87"/>
    </row>
    <row r="16" spans="1:13" ht="17.100000000000001" customHeight="1" x14ac:dyDescent="0.3">
      <c r="A16" s="25">
        <v>2.2000000000000002</v>
      </c>
      <c r="B16" s="25" t="s">
        <v>106</v>
      </c>
      <c r="C16" s="100">
        <v>2</v>
      </c>
      <c r="D16" s="100">
        <v>2</v>
      </c>
      <c r="E16" s="28">
        <v>20982917</v>
      </c>
      <c r="F16" s="28">
        <v>8839514.2100000009</v>
      </c>
      <c r="G16" s="28">
        <f t="shared" si="1"/>
        <v>42.127194279041383</v>
      </c>
      <c r="H16" s="28">
        <f t="shared" si="2"/>
        <v>12143402.789999999</v>
      </c>
      <c r="I16" s="28">
        <f t="shared" si="3"/>
        <v>57.872805720958624</v>
      </c>
      <c r="J16" s="25"/>
      <c r="K16" s="87"/>
      <c r="L16" s="87"/>
      <c r="M16" s="87"/>
    </row>
    <row r="17" spans="1:13" ht="17.100000000000001" customHeight="1" x14ac:dyDescent="0.3">
      <c r="A17" s="25">
        <v>2.2999999999999998</v>
      </c>
      <c r="B17" s="25" t="s">
        <v>103</v>
      </c>
      <c r="C17" s="100">
        <v>2</v>
      </c>
      <c r="D17" s="100">
        <v>2</v>
      </c>
      <c r="E17" s="28">
        <v>1858349</v>
      </c>
      <c r="F17" s="28">
        <v>715571.73</v>
      </c>
      <c r="G17" s="28">
        <f t="shared" si="1"/>
        <v>38.505777440082568</v>
      </c>
      <c r="H17" s="28">
        <f t="shared" si="2"/>
        <v>1142777.27</v>
      </c>
      <c r="I17" s="28">
        <f t="shared" si="3"/>
        <v>61.494222559917432</v>
      </c>
      <c r="J17" s="25"/>
    </row>
    <row r="18" spans="1:13" s="52" customFormat="1" x14ac:dyDescent="0.3">
      <c r="A18" s="25">
        <v>2.4</v>
      </c>
      <c r="B18" s="25" t="s">
        <v>54</v>
      </c>
      <c r="C18" s="100">
        <v>4</v>
      </c>
      <c r="D18" s="100">
        <v>3</v>
      </c>
      <c r="E18" s="28">
        <v>24722966</v>
      </c>
      <c r="F18" s="28">
        <f>8759514.96+1254377.84+72956+344893.64+13500</f>
        <v>10445242.440000001</v>
      </c>
      <c r="G18" s="28">
        <f t="shared" si="1"/>
        <v>42.249147776201291</v>
      </c>
      <c r="H18" s="28">
        <f t="shared" si="2"/>
        <v>14277723.559999999</v>
      </c>
      <c r="I18" s="28">
        <f t="shared" si="3"/>
        <v>57.750852223798702</v>
      </c>
      <c r="J18" s="25"/>
    </row>
    <row r="19" spans="1:13" s="52" customFormat="1" x14ac:dyDescent="0.3">
      <c r="A19" s="25">
        <v>2.5</v>
      </c>
      <c r="B19" s="25" t="s">
        <v>36</v>
      </c>
      <c r="C19" s="100">
        <v>8</v>
      </c>
      <c r="D19" s="100">
        <v>4</v>
      </c>
      <c r="E19" s="28">
        <v>2762400</v>
      </c>
      <c r="F19" s="28">
        <v>718251.4</v>
      </c>
      <c r="G19" s="28">
        <f t="shared" si="1"/>
        <v>26.00099189110918</v>
      </c>
      <c r="H19" s="28">
        <f t="shared" si="2"/>
        <v>2044148.6</v>
      </c>
      <c r="I19" s="28">
        <f t="shared" si="3"/>
        <v>73.99900810889082</v>
      </c>
      <c r="J19" s="25"/>
      <c r="K19" s="84"/>
      <c r="L19" s="84"/>
      <c r="M19" s="84"/>
    </row>
    <row r="20" spans="1:13" ht="17.100000000000001" customHeight="1" x14ac:dyDescent="0.3">
      <c r="A20" s="25">
        <v>2.6</v>
      </c>
      <c r="B20" s="25" t="s">
        <v>107</v>
      </c>
      <c r="C20" s="100">
        <v>9</v>
      </c>
      <c r="D20" s="100">
        <v>3</v>
      </c>
      <c r="E20" s="28">
        <v>2604575</v>
      </c>
      <c r="F20" s="28">
        <v>611576.34</v>
      </c>
      <c r="G20" s="28">
        <f t="shared" si="1"/>
        <v>23.480849658773504</v>
      </c>
      <c r="H20" s="28">
        <f t="shared" si="2"/>
        <v>1992998.6600000001</v>
      </c>
      <c r="I20" s="28">
        <f t="shared" si="3"/>
        <v>76.519150341226492</v>
      </c>
      <c r="J20" s="25"/>
      <c r="K20" s="87"/>
      <c r="L20" s="87"/>
      <c r="M20" s="87"/>
    </row>
    <row r="21" spans="1:13" s="52" customFormat="1" ht="17.100000000000001" customHeight="1" x14ac:dyDescent="0.3">
      <c r="A21" s="25">
        <v>2.7</v>
      </c>
      <c r="B21" s="25" t="s">
        <v>55</v>
      </c>
      <c r="C21" s="100">
        <v>1</v>
      </c>
      <c r="D21" s="100">
        <v>1</v>
      </c>
      <c r="E21" s="28">
        <v>135820</v>
      </c>
      <c r="F21" s="28">
        <v>24000</v>
      </c>
      <c r="G21" s="28">
        <f t="shared" si="1"/>
        <v>17.670446178766014</v>
      </c>
      <c r="H21" s="28">
        <f t="shared" si="2"/>
        <v>111820</v>
      </c>
      <c r="I21" s="28">
        <f t="shared" si="3"/>
        <v>82.329553821233986</v>
      </c>
      <c r="J21" s="25"/>
    </row>
    <row r="22" spans="1:13" s="52" customFormat="1" ht="16.5" customHeight="1" x14ac:dyDescent="0.3">
      <c r="A22" s="25">
        <v>2.8</v>
      </c>
      <c r="B22" s="25" t="s">
        <v>108</v>
      </c>
      <c r="C22" s="100">
        <v>3</v>
      </c>
      <c r="D22" s="100">
        <v>1</v>
      </c>
      <c r="E22" s="28">
        <v>569450</v>
      </c>
      <c r="F22" s="28">
        <v>75870</v>
      </c>
      <c r="G22" s="28">
        <f t="shared" si="1"/>
        <v>13.32338221090526</v>
      </c>
      <c r="H22" s="28">
        <f t="shared" si="2"/>
        <v>493580</v>
      </c>
      <c r="I22" s="28">
        <f t="shared" si="3"/>
        <v>86.676617789094735</v>
      </c>
      <c r="J22" s="25"/>
    </row>
    <row r="23" spans="1:13" s="52" customFormat="1" ht="17.100000000000001" customHeight="1" x14ac:dyDescent="0.3">
      <c r="A23" s="25">
        <v>2.9</v>
      </c>
      <c r="B23" s="25" t="s">
        <v>35</v>
      </c>
      <c r="C23" s="100">
        <v>9</v>
      </c>
      <c r="D23" s="100">
        <v>5</v>
      </c>
      <c r="E23" s="28">
        <v>3955710</v>
      </c>
      <c r="F23" s="28">
        <v>515071</v>
      </c>
      <c r="G23" s="28">
        <f t="shared" si="1"/>
        <v>13.020949462928273</v>
      </c>
      <c r="H23" s="28">
        <f t="shared" si="2"/>
        <v>3440639</v>
      </c>
      <c r="I23" s="28">
        <f t="shared" si="3"/>
        <v>86.979050537071728</v>
      </c>
      <c r="J23" s="25"/>
    </row>
    <row r="24" spans="1:13" s="52" customFormat="1" ht="17.100000000000001" customHeight="1" x14ac:dyDescent="0.3">
      <c r="A24" s="104">
        <v>2.1</v>
      </c>
      <c r="B24" s="25" t="s">
        <v>105</v>
      </c>
      <c r="C24" s="100">
        <v>6</v>
      </c>
      <c r="D24" s="100">
        <v>1</v>
      </c>
      <c r="E24" s="28">
        <v>1727700</v>
      </c>
      <c r="F24" s="28">
        <v>191650</v>
      </c>
      <c r="G24" s="28">
        <f t="shared" si="1"/>
        <v>11.092782311743937</v>
      </c>
      <c r="H24" s="28">
        <f t="shared" si="2"/>
        <v>1536050</v>
      </c>
      <c r="I24" s="28">
        <f t="shared" si="3"/>
        <v>88.907217688256068</v>
      </c>
      <c r="J24" s="25"/>
    </row>
    <row r="25" spans="1:13" s="52" customFormat="1" x14ac:dyDescent="0.3">
      <c r="A25" s="25">
        <v>2.11</v>
      </c>
      <c r="B25" s="25" t="s">
        <v>53</v>
      </c>
      <c r="C25" s="100">
        <v>6</v>
      </c>
      <c r="D25" s="100">
        <v>1</v>
      </c>
      <c r="E25" s="28">
        <v>400000</v>
      </c>
      <c r="F25" s="28">
        <v>35164</v>
      </c>
      <c r="G25" s="28">
        <f t="shared" si="1"/>
        <v>8.7910000000000004</v>
      </c>
      <c r="H25" s="28">
        <f t="shared" si="2"/>
        <v>364836</v>
      </c>
      <c r="I25" s="28">
        <f t="shared" si="3"/>
        <v>91.209000000000003</v>
      </c>
      <c r="J25" s="25"/>
    </row>
    <row r="26" spans="1:13" x14ac:dyDescent="0.3">
      <c r="A26" s="25">
        <v>2.12</v>
      </c>
      <c r="B26" s="25" t="s">
        <v>56</v>
      </c>
      <c r="C26" s="100">
        <v>3</v>
      </c>
      <c r="D26" s="100">
        <v>1</v>
      </c>
      <c r="E26" s="28">
        <v>298380</v>
      </c>
      <c r="F26" s="28">
        <v>20242</v>
      </c>
      <c r="G26" s="28">
        <f t="shared" si="1"/>
        <v>6.7839667538038739</v>
      </c>
      <c r="H26" s="28">
        <f t="shared" si="2"/>
        <v>278138</v>
      </c>
      <c r="I26" s="28">
        <f t="shared" si="3"/>
        <v>93.216033246196119</v>
      </c>
      <c r="J26" s="25"/>
      <c r="K26" s="52"/>
      <c r="L26" s="52"/>
      <c r="M26" s="52"/>
    </row>
    <row r="27" spans="1:13" s="52" customFormat="1" ht="17.100000000000001" customHeight="1" x14ac:dyDescent="0.3">
      <c r="A27" s="101">
        <v>2.13</v>
      </c>
      <c r="B27" s="101" t="s">
        <v>109</v>
      </c>
      <c r="C27" s="102">
        <v>3</v>
      </c>
      <c r="D27" s="102">
        <v>0</v>
      </c>
      <c r="E27" s="103">
        <v>297580</v>
      </c>
      <c r="F27" s="103">
        <v>0</v>
      </c>
      <c r="G27" s="103">
        <f t="shared" si="1"/>
        <v>0</v>
      </c>
      <c r="H27" s="103">
        <f t="shared" si="2"/>
        <v>297580</v>
      </c>
      <c r="I27" s="103">
        <f t="shared" si="3"/>
        <v>100</v>
      </c>
      <c r="J27" s="101"/>
    </row>
    <row r="28" spans="1:13" s="52" customFormat="1" ht="17.100000000000001" customHeight="1" x14ac:dyDescent="0.3">
      <c r="A28" s="95">
        <v>3</v>
      </c>
      <c r="B28" s="94" t="s">
        <v>19</v>
      </c>
      <c r="C28" s="95">
        <f>SUM(C29:C38)</f>
        <v>14</v>
      </c>
      <c r="D28" s="95">
        <f t="shared" ref="D28:F28" si="5">SUM(D29:D38)</f>
        <v>11</v>
      </c>
      <c r="E28" s="96">
        <f t="shared" si="5"/>
        <v>2889671</v>
      </c>
      <c r="F28" s="96">
        <f t="shared" si="5"/>
        <v>1086625.95</v>
      </c>
      <c r="G28" s="96">
        <f t="shared" si="1"/>
        <v>37.603794688045802</v>
      </c>
      <c r="H28" s="96">
        <f t="shared" si="2"/>
        <v>1803045.05</v>
      </c>
      <c r="I28" s="96">
        <f t="shared" si="3"/>
        <v>62.396205311954198</v>
      </c>
      <c r="J28" s="94"/>
    </row>
    <row r="29" spans="1:13" s="52" customFormat="1" ht="17.100000000000001" customHeight="1" x14ac:dyDescent="0.3">
      <c r="A29" s="97">
        <v>3.1</v>
      </c>
      <c r="B29" s="97" t="s">
        <v>83</v>
      </c>
      <c r="C29" s="98">
        <v>1</v>
      </c>
      <c r="D29" s="98">
        <v>1</v>
      </c>
      <c r="E29" s="99">
        <v>192777</v>
      </c>
      <c r="F29" s="99">
        <v>170897.6</v>
      </c>
      <c r="G29" s="99">
        <f t="shared" si="1"/>
        <v>88.65040954055722</v>
      </c>
      <c r="H29" s="99">
        <f t="shared" si="2"/>
        <v>21879.399999999994</v>
      </c>
      <c r="I29" s="99">
        <f t="shared" si="3"/>
        <v>11.349590459442773</v>
      </c>
      <c r="J29" s="97"/>
    </row>
    <row r="30" spans="1:13" s="52" customFormat="1" x14ac:dyDescent="0.3">
      <c r="A30" s="25">
        <v>3.2</v>
      </c>
      <c r="B30" s="25" t="s">
        <v>113</v>
      </c>
      <c r="C30" s="100">
        <v>1</v>
      </c>
      <c r="D30" s="100">
        <v>1</v>
      </c>
      <c r="E30" s="28">
        <v>122686</v>
      </c>
      <c r="F30" s="28">
        <v>60924.98</v>
      </c>
      <c r="G30" s="28">
        <f t="shared" si="1"/>
        <v>49.659276527069103</v>
      </c>
      <c r="H30" s="28">
        <f t="shared" si="2"/>
        <v>61761.02</v>
      </c>
      <c r="I30" s="28">
        <f t="shared" si="3"/>
        <v>50.340723472930897</v>
      </c>
      <c r="J30" s="25"/>
      <c r="K30" s="84"/>
      <c r="L30" s="84"/>
      <c r="M30" s="84"/>
    </row>
    <row r="31" spans="1:13" x14ac:dyDescent="0.3">
      <c r="A31" s="25">
        <v>3.3</v>
      </c>
      <c r="B31" s="25" t="s">
        <v>84</v>
      </c>
      <c r="C31" s="100">
        <v>1</v>
      </c>
      <c r="D31" s="100">
        <v>1</v>
      </c>
      <c r="E31" s="28">
        <v>231244</v>
      </c>
      <c r="F31" s="28">
        <v>114714.5</v>
      </c>
      <c r="G31" s="28">
        <f t="shared" si="1"/>
        <v>49.607557385272699</v>
      </c>
      <c r="H31" s="28">
        <f t="shared" si="2"/>
        <v>116529.5</v>
      </c>
      <c r="I31" s="28">
        <f t="shared" si="3"/>
        <v>50.392442614727301</v>
      </c>
      <c r="J31" s="25"/>
      <c r="K31" s="52"/>
      <c r="L31" s="52"/>
      <c r="M31" s="52"/>
    </row>
    <row r="32" spans="1:13" s="52" customFormat="1" ht="17.100000000000001" customHeight="1" x14ac:dyDescent="0.3">
      <c r="A32" s="25">
        <v>3.4</v>
      </c>
      <c r="B32" s="25" t="s">
        <v>138</v>
      </c>
      <c r="C32" s="100">
        <v>1</v>
      </c>
      <c r="D32" s="100">
        <v>1</v>
      </c>
      <c r="E32" s="28">
        <v>304495</v>
      </c>
      <c r="F32" s="28">
        <v>122687</v>
      </c>
      <c r="G32" s="28">
        <f t="shared" si="1"/>
        <v>40.291958817057754</v>
      </c>
      <c r="H32" s="28">
        <f t="shared" si="2"/>
        <v>181808</v>
      </c>
      <c r="I32" s="28">
        <f t="shared" si="3"/>
        <v>59.708041182942246</v>
      </c>
      <c r="J32" s="25"/>
    </row>
    <row r="33" spans="1:13" ht="17.100000000000001" customHeight="1" x14ac:dyDescent="0.3">
      <c r="A33" s="25">
        <v>3.5</v>
      </c>
      <c r="B33" s="25" t="s">
        <v>35</v>
      </c>
      <c r="C33" s="100">
        <v>5</v>
      </c>
      <c r="D33" s="100">
        <v>3</v>
      </c>
      <c r="E33" s="28">
        <v>1276712</v>
      </c>
      <c r="F33" s="28">
        <f>478701.87+33410+1972</f>
        <v>514083.87</v>
      </c>
      <c r="G33" s="28">
        <f t="shared" si="1"/>
        <v>40.266236238086584</v>
      </c>
      <c r="H33" s="28">
        <f t="shared" si="2"/>
        <v>762628.13</v>
      </c>
      <c r="I33" s="28">
        <f t="shared" si="3"/>
        <v>59.733763761913416</v>
      </c>
      <c r="J33" s="25"/>
      <c r="K33" s="52"/>
      <c r="L33" s="52"/>
      <c r="M33" s="52"/>
    </row>
    <row r="34" spans="1:13" s="52" customFormat="1" ht="17.100000000000001" customHeight="1" x14ac:dyDescent="0.3">
      <c r="A34" s="25">
        <v>3.6</v>
      </c>
      <c r="B34" s="25" t="s">
        <v>82</v>
      </c>
      <c r="C34" s="100">
        <v>1</v>
      </c>
      <c r="D34" s="100">
        <v>1</v>
      </c>
      <c r="E34" s="28">
        <v>183745</v>
      </c>
      <c r="F34" s="28">
        <v>42910</v>
      </c>
      <c r="G34" s="28">
        <f t="shared" si="1"/>
        <v>23.353016408609758</v>
      </c>
      <c r="H34" s="28">
        <f t="shared" si="2"/>
        <v>140835</v>
      </c>
      <c r="I34" s="28">
        <f t="shared" si="3"/>
        <v>76.646983591390239</v>
      </c>
      <c r="J34" s="25"/>
    </row>
    <row r="35" spans="1:13" ht="17.100000000000001" customHeight="1" x14ac:dyDescent="0.3">
      <c r="A35" s="25">
        <v>3.7</v>
      </c>
      <c r="B35" s="25" t="s">
        <v>139</v>
      </c>
      <c r="C35" s="100">
        <v>1</v>
      </c>
      <c r="D35" s="100">
        <v>1</v>
      </c>
      <c r="E35" s="28">
        <v>121293</v>
      </c>
      <c r="F35" s="28">
        <v>24958</v>
      </c>
      <c r="G35" s="28">
        <f t="shared" si="1"/>
        <v>20.576620250138095</v>
      </c>
      <c r="H35" s="28">
        <f t="shared" si="2"/>
        <v>96335</v>
      </c>
      <c r="I35" s="28">
        <f t="shared" si="3"/>
        <v>79.423379749861908</v>
      </c>
      <c r="J35" s="25"/>
      <c r="K35" s="52"/>
      <c r="L35" s="52"/>
      <c r="M35" s="52"/>
    </row>
    <row r="36" spans="1:13" s="52" customFormat="1" ht="17.100000000000001" customHeight="1" x14ac:dyDescent="0.3">
      <c r="A36" s="25">
        <v>3.8</v>
      </c>
      <c r="B36" s="25" t="s">
        <v>137</v>
      </c>
      <c r="C36" s="100">
        <v>1</v>
      </c>
      <c r="D36" s="100">
        <v>1</v>
      </c>
      <c r="E36" s="28">
        <v>287183</v>
      </c>
      <c r="F36" s="28">
        <v>32660</v>
      </c>
      <c r="G36" s="28">
        <f t="shared" si="1"/>
        <v>11.372539460901237</v>
      </c>
      <c r="H36" s="28">
        <f t="shared" si="2"/>
        <v>254523</v>
      </c>
      <c r="I36" s="28">
        <f t="shared" si="3"/>
        <v>88.627460539098763</v>
      </c>
      <c r="J36" s="25"/>
    </row>
    <row r="37" spans="1:13" s="52" customFormat="1" ht="17.100000000000001" customHeight="1" x14ac:dyDescent="0.3">
      <c r="A37" s="25">
        <v>3.9</v>
      </c>
      <c r="B37" s="25" t="s">
        <v>81</v>
      </c>
      <c r="C37" s="100">
        <v>1</v>
      </c>
      <c r="D37" s="100">
        <v>1</v>
      </c>
      <c r="E37" s="28">
        <v>94536</v>
      </c>
      <c r="F37" s="28">
        <v>2790</v>
      </c>
      <c r="G37" s="28">
        <f t="shared" si="1"/>
        <v>2.9512566641279512</v>
      </c>
      <c r="H37" s="28">
        <f t="shared" si="2"/>
        <v>91746</v>
      </c>
      <c r="I37" s="28">
        <f t="shared" si="3"/>
        <v>97.048743335872047</v>
      </c>
      <c r="J37" s="25"/>
      <c r="K37" s="87"/>
      <c r="L37" s="87"/>
      <c r="M37" s="87"/>
    </row>
    <row r="38" spans="1:13" s="52" customFormat="1" x14ac:dyDescent="0.3">
      <c r="A38" s="105">
        <v>3.1</v>
      </c>
      <c r="B38" s="101" t="s">
        <v>51</v>
      </c>
      <c r="C38" s="102">
        <v>1</v>
      </c>
      <c r="D38" s="102">
        <v>0</v>
      </c>
      <c r="E38" s="103">
        <v>75000</v>
      </c>
      <c r="F38" s="103">
        <v>0</v>
      </c>
      <c r="G38" s="103">
        <f t="shared" si="1"/>
        <v>0</v>
      </c>
      <c r="H38" s="103">
        <f t="shared" si="2"/>
        <v>75000</v>
      </c>
      <c r="I38" s="103">
        <f t="shared" si="3"/>
        <v>100</v>
      </c>
      <c r="J38" s="101"/>
    </row>
    <row r="39" spans="1:13" s="52" customFormat="1" ht="17.100000000000001" customHeight="1" x14ac:dyDescent="0.3">
      <c r="A39" s="95">
        <v>4</v>
      </c>
      <c r="B39" s="94" t="s">
        <v>28</v>
      </c>
      <c r="C39" s="95">
        <f>SUM(C40:C43)</f>
        <v>30</v>
      </c>
      <c r="D39" s="95">
        <f t="shared" ref="D39:F39" si="6">SUM(D40:D43)</f>
        <v>11</v>
      </c>
      <c r="E39" s="96">
        <f t="shared" si="6"/>
        <v>25554693</v>
      </c>
      <c r="F39" s="96">
        <f t="shared" si="6"/>
        <v>9101761.4900000002</v>
      </c>
      <c r="G39" s="96">
        <f t="shared" ref="G39" si="7">F39*100/E39</f>
        <v>35.616790583240423</v>
      </c>
      <c r="H39" s="96">
        <f t="shared" ref="H39" si="8">E39-F39</f>
        <v>16452931.51</v>
      </c>
      <c r="I39" s="96">
        <f t="shared" ref="I39" si="9">H39*100/E39</f>
        <v>64.38320941675957</v>
      </c>
      <c r="J39" s="94"/>
    </row>
    <row r="40" spans="1:13" s="52" customFormat="1" ht="17.100000000000001" customHeight="1" x14ac:dyDescent="0.3">
      <c r="A40" s="97">
        <v>4.0999999999999996</v>
      </c>
      <c r="B40" s="97" t="s">
        <v>35</v>
      </c>
      <c r="C40" s="98">
        <v>7</v>
      </c>
      <c r="D40" s="98">
        <v>4</v>
      </c>
      <c r="E40" s="99">
        <v>17435728</v>
      </c>
      <c r="F40" s="99">
        <f>7040615.51+39080+2255+572955.14+20765</f>
        <v>7675670.6499999994</v>
      </c>
      <c r="G40" s="99">
        <f t="shared" ref="G40:G47" si="10">F40*100/E40</f>
        <v>44.022656524579872</v>
      </c>
      <c r="H40" s="99">
        <f t="shared" ref="H40:H47" si="11">E40-F40</f>
        <v>9760057.3500000015</v>
      </c>
      <c r="I40" s="99">
        <f t="shared" ref="I40:I47" si="12">H40*100/E40</f>
        <v>55.977343475420135</v>
      </c>
      <c r="J40" s="97"/>
      <c r="K40" s="82"/>
      <c r="L40" s="82"/>
      <c r="M40" s="82"/>
    </row>
    <row r="41" spans="1:13" s="52" customFormat="1" x14ac:dyDescent="0.3">
      <c r="A41" s="25">
        <v>4.2</v>
      </c>
      <c r="B41" s="25" t="s">
        <v>92</v>
      </c>
      <c r="C41" s="100">
        <v>7</v>
      </c>
      <c r="D41" s="100">
        <v>2</v>
      </c>
      <c r="E41" s="28">
        <v>2260000</v>
      </c>
      <c r="F41" s="28">
        <v>506890</v>
      </c>
      <c r="G41" s="28">
        <f t="shared" si="10"/>
        <v>22.428761061946904</v>
      </c>
      <c r="H41" s="28">
        <f t="shared" si="11"/>
        <v>1753110</v>
      </c>
      <c r="I41" s="28">
        <f t="shared" si="12"/>
        <v>77.571238938053099</v>
      </c>
      <c r="J41" s="25"/>
    </row>
    <row r="42" spans="1:13" s="52" customFormat="1" ht="17.100000000000001" customHeight="1" x14ac:dyDescent="0.3">
      <c r="A42" s="25">
        <v>4.3</v>
      </c>
      <c r="B42" s="25" t="s">
        <v>112</v>
      </c>
      <c r="C42" s="100">
        <v>6</v>
      </c>
      <c r="D42" s="100">
        <v>4</v>
      </c>
      <c r="E42" s="28">
        <v>4358965</v>
      </c>
      <c r="F42" s="28">
        <f>896476.84+9970+574</f>
        <v>907020.84</v>
      </c>
      <c r="G42" s="28">
        <f t="shared" si="10"/>
        <v>20.808169829305811</v>
      </c>
      <c r="H42" s="28">
        <f t="shared" si="11"/>
        <v>3451944.16</v>
      </c>
      <c r="I42" s="28">
        <f t="shared" si="12"/>
        <v>79.191830170694189</v>
      </c>
      <c r="J42" s="25"/>
      <c r="K42" s="87"/>
      <c r="L42" s="87"/>
      <c r="M42" s="87"/>
    </row>
    <row r="43" spans="1:13" ht="17.100000000000001" customHeight="1" x14ac:dyDescent="0.3">
      <c r="A43" s="101">
        <v>4.4000000000000004</v>
      </c>
      <c r="B43" s="101" t="s">
        <v>49</v>
      </c>
      <c r="C43" s="102">
        <v>10</v>
      </c>
      <c r="D43" s="102">
        <v>1</v>
      </c>
      <c r="E43" s="103">
        <v>1500000</v>
      </c>
      <c r="F43" s="103">
        <v>12180</v>
      </c>
      <c r="G43" s="103">
        <f t="shared" si="10"/>
        <v>0.81200000000000006</v>
      </c>
      <c r="H43" s="103">
        <f t="shared" si="11"/>
        <v>1487820</v>
      </c>
      <c r="I43" s="103">
        <f t="shared" si="12"/>
        <v>99.188000000000002</v>
      </c>
      <c r="J43" s="101"/>
    </row>
    <row r="44" spans="1:13" s="52" customFormat="1" ht="17.100000000000001" customHeight="1" x14ac:dyDescent="0.3">
      <c r="A44" s="95">
        <v>5</v>
      </c>
      <c r="B44" s="94" t="s">
        <v>25</v>
      </c>
      <c r="C44" s="95">
        <f>SUM(C45:C47)</f>
        <v>8</v>
      </c>
      <c r="D44" s="95">
        <f t="shared" ref="D44:F44" si="13">SUM(D45:D47)</f>
        <v>3</v>
      </c>
      <c r="E44" s="96">
        <f t="shared" si="13"/>
        <v>2720650</v>
      </c>
      <c r="F44" s="96">
        <f t="shared" si="13"/>
        <v>860930.99</v>
      </c>
      <c r="G44" s="96">
        <f t="shared" si="10"/>
        <v>31.644312572363223</v>
      </c>
      <c r="H44" s="96">
        <f t="shared" si="11"/>
        <v>1859719.01</v>
      </c>
      <c r="I44" s="96">
        <f t="shared" si="12"/>
        <v>68.355687427636781</v>
      </c>
      <c r="J44" s="94"/>
    </row>
    <row r="45" spans="1:13" s="52" customFormat="1" ht="17.100000000000001" customHeight="1" x14ac:dyDescent="0.3">
      <c r="A45" s="97">
        <v>5.0999999999999996</v>
      </c>
      <c r="B45" s="97" t="s">
        <v>110</v>
      </c>
      <c r="C45" s="98">
        <v>3</v>
      </c>
      <c r="D45" s="98">
        <v>1</v>
      </c>
      <c r="E45" s="99">
        <v>528300</v>
      </c>
      <c r="F45" s="99">
        <v>172198</v>
      </c>
      <c r="G45" s="99">
        <f t="shared" si="10"/>
        <v>32.594737838349424</v>
      </c>
      <c r="H45" s="99">
        <f t="shared" si="11"/>
        <v>356102</v>
      </c>
      <c r="I45" s="99">
        <f t="shared" si="12"/>
        <v>67.405262161650583</v>
      </c>
      <c r="J45" s="97"/>
      <c r="K45" s="87"/>
      <c r="L45" s="87"/>
      <c r="M45" s="87"/>
    </row>
    <row r="46" spans="1:13" s="52" customFormat="1" x14ac:dyDescent="0.3">
      <c r="A46" s="25">
        <v>5.2</v>
      </c>
      <c r="B46" s="25" t="s">
        <v>35</v>
      </c>
      <c r="C46" s="100">
        <v>4</v>
      </c>
      <c r="D46" s="100">
        <v>2</v>
      </c>
      <c r="E46" s="28">
        <v>2148850</v>
      </c>
      <c r="F46" s="28">
        <f>626940.99+58420+3372</f>
        <v>688732.99</v>
      </c>
      <c r="G46" s="28">
        <f t="shared" si="10"/>
        <v>32.051236242641416</v>
      </c>
      <c r="H46" s="28">
        <f t="shared" si="11"/>
        <v>1460117.01</v>
      </c>
      <c r="I46" s="28">
        <f t="shared" si="12"/>
        <v>67.948763757358591</v>
      </c>
      <c r="J46" s="25"/>
    </row>
    <row r="47" spans="1:13" s="52" customFormat="1" x14ac:dyDescent="0.3">
      <c r="A47" s="101">
        <v>5.3</v>
      </c>
      <c r="B47" s="101" t="s">
        <v>111</v>
      </c>
      <c r="C47" s="102">
        <v>1</v>
      </c>
      <c r="D47" s="102">
        <v>0</v>
      </c>
      <c r="E47" s="103">
        <v>43500</v>
      </c>
      <c r="F47" s="103">
        <v>0</v>
      </c>
      <c r="G47" s="103">
        <f t="shared" si="10"/>
        <v>0</v>
      </c>
      <c r="H47" s="103">
        <f t="shared" si="11"/>
        <v>43500</v>
      </c>
      <c r="I47" s="103">
        <f t="shared" si="12"/>
        <v>100</v>
      </c>
      <c r="J47" s="101"/>
      <c r="K47" s="84"/>
      <c r="L47" s="84"/>
      <c r="M47" s="84"/>
    </row>
    <row r="48" spans="1:13" s="52" customFormat="1" ht="17.100000000000001" customHeight="1" x14ac:dyDescent="0.3">
      <c r="A48" s="95">
        <v>6</v>
      </c>
      <c r="B48" s="94" t="s">
        <v>27</v>
      </c>
      <c r="C48" s="95">
        <f>SUM(C49:C52)</f>
        <v>16</v>
      </c>
      <c r="D48" s="95">
        <f t="shared" ref="D48:F48" si="14">SUM(D49:D52)</f>
        <v>12</v>
      </c>
      <c r="E48" s="96">
        <f t="shared" si="14"/>
        <v>8229014</v>
      </c>
      <c r="F48" s="96">
        <f t="shared" si="14"/>
        <v>2481932.29</v>
      </c>
      <c r="G48" s="96">
        <f t="shared" ref="G48" si="15">F48*100/E48</f>
        <v>30.160749392333031</v>
      </c>
      <c r="H48" s="96">
        <f t="shared" ref="H48" si="16">E48-F48</f>
        <v>5747081.71</v>
      </c>
      <c r="I48" s="96">
        <f t="shared" ref="I48" si="17">H48*100/E48</f>
        <v>69.839250607666969</v>
      </c>
      <c r="J48" s="94"/>
    </row>
    <row r="49" spans="1:13" s="52" customFormat="1" ht="16.5" customHeight="1" x14ac:dyDescent="0.3">
      <c r="A49" s="97">
        <v>6.1</v>
      </c>
      <c r="B49" s="97" t="s">
        <v>98</v>
      </c>
      <c r="C49" s="98">
        <v>2</v>
      </c>
      <c r="D49" s="98">
        <v>2</v>
      </c>
      <c r="E49" s="99">
        <v>1149874</v>
      </c>
      <c r="F49" s="99">
        <f>460042.08+44340+2518</f>
        <v>506900.08</v>
      </c>
      <c r="G49" s="99">
        <f t="shared" ref="G49:G80" si="18">F49*100/E49</f>
        <v>44.083097800280726</v>
      </c>
      <c r="H49" s="99">
        <f t="shared" ref="H49:H80" si="19">E49-F49</f>
        <v>642973.91999999993</v>
      </c>
      <c r="I49" s="99">
        <f t="shared" ref="I49:I80" si="20">H49*100/E49</f>
        <v>55.916902199719267</v>
      </c>
      <c r="J49" s="97"/>
    </row>
    <row r="50" spans="1:13" s="52" customFormat="1" ht="17.100000000000001" customHeight="1" x14ac:dyDescent="0.3">
      <c r="A50" s="25">
        <v>6.2</v>
      </c>
      <c r="B50" s="25" t="s">
        <v>39</v>
      </c>
      <c r="C50" s="100">
        <v>4</v>
      </c>
      <c r="D50" s="100">
        <v>3</v>
      </c>
      <c r="E50" s="28">
        <v>692750</v>
      </c>
      <c r="F50" s="28">
        <v>268703</v>
      </c>
      <c r="G50" s="28">
        <f t="shared" si="18"/>
        <v>38.787874413569106</v>
      </c>
      <c r="H50" s="28">
        <f t="shared" si="19"/>
        <v>424047</v>
      </c>
      <c r="I50" s="28">
        <f t="shared" si="20"/>
        <v>61.212125586430894</v>
      </c>
      <c r="J50" s="25"/>
    </row>
    <row r="51" spans="1:13" s="52" customFormat="1" ht="17.100000000000001" customHeight="1" x14ac:dyDescent="0.3">
      <c r="A51" s="25">
        <v>6.3</v>
      </c>
      <c r="B51" s="25" t="s">
        <v>38</v>
      </c>
      <c r="C51" s="100">
        <v>6</v>
      </c>
      <c r="D51" s="100">
        <v>4</v>
      </c>
      <c r="E51" s="28">
        <v>5429100</v>
      </c>
      <c r="F51" s="28">
        <v>1487948</v>
      </c>
      <c r="G51" s="28">
        <f t="shared" si="18"/>
        <v>27.406899854487854</v>
      </c>
      <c r="H51" s="28">
        <f t="shared" si="19"/>
        <v>3941152</v>
      </c>
      <c r="I51" s="28">
        <f t="shared" si="20"/>
        <v>72.593100145512153</v>
      </c>
      <c r="J51" s="25"/>
    </row>
    <row r="52" spans="1:13" ht="17.100000000000001" customHeight="1" x14ac:dyDescent="0.3">
      <c r="A52" s="101">
        <v>6.4</v>
      </c>
      <c r="B52" s="101" t="s">
        <v>35</v>
      </c>
      <c r="C52" s="102">
        <v>4</v>
      </c>
      <c r="D52" s="102">
        <v>3</v>
      </c>
      <c r="E52" s="103">
        <v>957290</v>
      </c>
      <c r="F52" s="103">
        <v>218381.21</v>
      </c>
      <c r="G52" s="103">
        <f t="shared" si="18"/>
        <v>22.812440326337892</v>
      </c>
      <c r="H52" s="103">
        <f t="shared" si="19"/>
        <v>738908.79</v>
      </c>
      <c r="I52" s="103">
        <f t="shared" si="20"/>
        <v>77.187559673662108</v>
      </c>
      <c r="J52" s="101"/>
      <c r="K52" s="52"/>
      <c r="L52" s="52"/>
      <c r="M52" s="52"/>
    </row>
    <row r="53" spans="1:13" s="52" customFormat="1" ht="17.100000000000001" customHeight="1" x14ac:dyDescent="0.3">
      <c r="A53" s="95">
        <v>7</v>
      </c>
      <c r="B53" s="94" t="s">
        <v>22</v>
      </c>
      <c r="C53" s="95">
        <f>SUM(C54:C66)</f>
        <v>77</v>
      </c>
      <c r="D53" s="95">
        <f t="shared" ref="D53:F53" si="21">SUM(D54:D66)</f>
        <v>29</v>
      </c>
      <c r="E53" s="96">
        <f t="shared" si="21"/>
        <v>5027118</v>
      </c>
      <c r="F53" s="96">
        <f t="shared" si="21"/>
        <v>1443221.25</v>
      </c>
      <c r="G53" s="96">
        <f t="shared" si="18"/>
        <v>28.708720384124661</v>
      </c>
      <c r="H53" s="96">
        <f t="shared" si="19"/>
        <v>3583896.75</v>
      </c>
      <c r="I53" s="96">
        <f t="shared" si="20"/>
        <v>71.291279615875339</v>
      </c>
      <c r="J53" s="94"/>
    </row>
    <row r="54" spans="1:13" s="52" customFormat="1" ht="17.100000000000001" customHeight="1" x14ac:dyDescent="0.3">
      <c r="A54" s="97">
        <v>7.1</v>
      </c>
      <c r="B54" s="97" t="s">
        <v>43</v>
      </c>
      <c r="C54" s="98">
        <v>6</v>
      </c>
      <c r="D54" s="98">
        <v>4</v>
      </c>
      <c r="E54" s="99">
        <v>284500</v>
      </c>
      <c r="F54" s="99">
        <v>141735.07999999999</v>
      </c>
      <c r="G54" s="99">
        <f t="shared" si="18"/>
        <v>49.819008787346213</v>
      </c>
      <c r="H54" s="99">
        <f t="shared" si="19"/>
        <v>142764.92000000001</v>
      </c>
      <c r="I54" s="99">
        <f t="shared" si="20"/>
        <v>50.180991212653787</v>
      </c>
      <c r="J54" s="97"/>
    </row>
    <row r="55" spans="1:13" s="52" customFormat="1" ht="17.100000000000001" customHeight="1" x14ac:dyDescent="0.3">
      <c r="A55" s="25">
        <v>7.2</v>
      </c>
      <c r="B55" s="25" t="s">
        <v>35</v>
      </c>
      <c r="C55" s="100">
        <v>2</v>
      </c>
      <c r="D55" s="100">
        <v>2</v>
      </c>
      <c r="E55" s="28">
        <v>1165136</v>
      </c>
      <c r="F55" s="28">
        <f>506520.11+70740+4140</f>
        <v>581400.11</v>
      </c>
      <c r="G55" s="28">
        <f t="shared" si="18"/>
        <v>49.899763632743301</v>
      </c>
      <c r="H55" s="28">
        <f t="shared" si="19"/>
        <v>583735.89</v>
      </c>
      <c r="I55" s="28">
        <f t="shared" si="20"/>
        <v>50.100236367256699</v>
      </c>
      <c r="J55" s="25"/>
    </row>
    <row r="56" spans="1:13" ht="17.100000000000001" customHeight="1" x14ac:dyDescent="0.3">
      <c r="A56" s="25">
        <v>7.3</v>
      </c>
      <c r="B56" s="25" t="s">
        <v>48</v>
      </c>
      <c r="C56" s="100">
        <v>7</v>
      </c>
      <c r="D56" s="100">
        <v>3</v>
      </c>
      <c r="E56" s="28">
        <v>206050</v>
      </c>
      <c r="F56" s="28">
        <v>89312.27</v>
      </c>
      <c r="G56" s="28">
        <f t="shared" si="18"/>
        <v>43.344950254792529</v>
      </c>
      <c r="H56" s="28">
        <f t="shared" si="19"/>
        <v>116737.73</v>
      </c>
      <c r="I56" s="28">
        <f t="shared" si="20"/>
        <v>56.655049745207471</v>
      </c>
      <c r="J56" s="25"/>
    </row>
    <row r="57" spans="1:13" s="52" customFormat="1" ht="17.100000000000001" customHeight="1" x14ac:dyDescent="0.3">
      <c r="A57" s="25">
        <v>7.4</v>
      </c>
      <c r="B57" s="25" t="s">
        <v>44</v>
      </c>
      <c r="C57" s="100">
        <v>8</v>
      </c>
      <c r="D57" s="100">
        <v>4</v>
      </c>
      <c r="E57" s="28">
        <v>730235</v>
      </c>
      <c r="F57" s="28">
        <v>252806.35</v>
      </c>
      <c r="G57" s="28">
        <f t="shared" si="18"/>
        <v>34.619862099187245</v>
      </c>
      <c r="H57" s="28">
        <f t="shared" si="19"/>
        <v>477428.65</v>
      </c>
      <c r="I57" s="28">
        <f t="shared" si="20"/>
        <v>65.380137900812755</v>
      </c>
      <c r="J57" s="25"/>
      <c r="K57" s="87"/>
      <c r="L57" s="87"/>
      <c r="M57" s="87"/>
    </row>
    <row r="58" spans="1:13" s="52" customFormat="1" ht="17.100000000000001" customHeight="1" x14ac:dyDescent="0.3">
      <c r="A58" s="25">
        <v>7.5</v>
      </c>
      <c r="B58" s="25" t="s">
        <v>47</v>
      </c>
      <c r="C58" s="100">
        <v>4</v>
      </c>
      <c r="D58" s="100">
        <v>3</v>
      </c>
      <c r="E58" s="28">
        <v>140591</v>
      </c>
      <c r="F58" s="28">
        <v>47519.41</v>
      </c>
      <c r="G58" s="28">
        <f t="shared" si="18"/>
        <v>33.799752473486926</v>
      </c>
      <c r="H58" s="28">
        <f t="shared" si="19"/>
        <v>93071.59</v>
      </c>
      <c r="I58" s="28">
        <f t="shared" si="20"/>
        <v>66.200247526513081</v>
      </c>
      <c r="J58" s="25"/>
    </row>
    <row r="59" spans="1:13" ht="17.100000000000001" customHeight="1" x14ac:dyDescent="0.3">
      <c r="A59" s="25">
        <v>7.6</v>
      </c>
      <c r="B59" s="25" t="s">
        <v>45</v>
      </c>
      <c r="C59" s="100">
        <v>9</v>
      </c>
      <c r="D59" s="100">
        <v>2</v>
      </c>
      <c r="E59" s="28">
        <v>411089</v>
      </c>
      <c r="F59" s="28">
        <v>99334.57</v>
      </c>
      <c r="G59" s="28">
        <f t="shared" si="18"/>
        <v>24.163762591555599</v>
      </c>
      <c r="H59" s="28">
        <f t="shared" si="19"/>
        <v>311754.43</v>
      </c>
      <c r="I59" s="28">
        <f t="shared" si="20"/>
        <v>75.836237408444404</v>
      </c>
      <c r="J59" s="25"/>
      <c r="K59" s="87"/>
      <c r="L59" s="87"/>
      <c r="M59" s="87"/>
    </row>
    <row r="60" spans="1:13" ht="17.100000000000001" customHeight="1" x14ac:dyDescent="0.3">
      <c r="A60" s="25">
        <v>7.7</v>
      </c>
      <c r="B60" s="25" t="s">
        <v>46</v>
      </c>
      <c r="C60" s="100">
        <v>13</v>
      </c>
      <c r="D60" s="100">
        <v>5</v>
      </c>
      <c r="E60" s="28">
        <v>717900</v>
      </c>
      <c r="F60" s="28">
        <v>138044.76999999999</v>
      </c>
      <c r="G60" s="28">
        <f t="shared" si="18"/>
        <v>19.22896921576821</v>
      </c>
      <c r="H60" s="28">
        <f t="shared" si="19"/>
        <v>579855.23</v>
      </c>
      <c r="I60" s="28">
        <f t="shared" si="20"/>
        <v>80.771030784231783</v>
      </c>
      <c r="J60" s="25"/>
      <c r="K60" s="52"/>
      <c r="L60" s="52"/>
      <c r="M60" s="52"/>
    </row>
    <row r="61" spans="1:13" s="52" customFormat="1" ht="17.100000000000001" customHeight="1" x14ac:dyDescent="0.3">
      <c r="A61" s="25">
        <v>7.8</v>
      </c>
      <c r="B61" s="25" t="s">
        <v>102</v>
      </c>
      <c r="C61" s="100">
        <v>9</v>
      </c>
      <c r="D61" s="100">
        <v>2</v>
      </c>
      <c r="E61" s="28">
        <v>309190</v>
      </c>
      <c r="F61" s="28">
        <v>56650.27</v>
      </c>
      <c r="G61" s="28">
        <f t="shared" si="18"/>
        <v>18.322154662181831</v>
      </c>
      <c r="H61" s="28">
        <f t="shared" si="19"/>
        <v>252539.73</v>
      </c>
      <c r="I61" s="28">
        <f t="shared" si="20"/>
        <v>81.677845337818169</v>
      </c>
      <c r="J61" s="25"/>
    </row>
    <row r="62" spans="1:13" s="52" customFormat="1" ht="17.100000000000001" customHeight="1" x14ac:dyDescent="0.3">
      <c r="A62" s="25">
        <v>7.9</v>
      </c>
      <c r="B62" s="25" t="s">
        <v>52</v>
      </c>
      <c r="C62" s="100">
        <v>4</v>
      </c>
      <c r="D62" s="100">
        <v>2</v>
      </c>
      <c r="E62" s="28">
        <v>197143</v>
      </c>
      <c r="F62" s="28">
        <v>30000</v>
      </c>
      <c r="G62" s="28">
        <f t="shared" si="18"/>
        <v>15.217380277260668</v>
      </c>
      <c r="H62" s="28">
        <f t="shared" si="19"/>
        <v>167143</v>
      </c>
      <c r="I62" s="28">
        <f t="shared" si="20"/>
        <v>84.782619722739327</v>
      </c>
      <c r="J62" s="25"/>
      <c r="K62" s="87"/>
      <c r="L62" s="87"/>
      <c r="M62" s="87"/>
    </row>
    <row r="63" spans="1:13" s="52" customFormat="1" ht="17.100000000000001" customHeight="1" x14ac:dyDescent="0.3">
      <c r="A63" s="104">
        <v>7.1</v>
      </c>
      <c r="B63" s="25" t="s">
        <v>50</v>
      </c>
      <c r="C63" s="100">
        <v>3</v>
      </c>
      <c r="D63" s="100">
        <v>1</v>
      </c>
      <c r="E63" s="28">
        <v>58868</v>
      </c>
      <c r="F63" s="28">
        <v>3348</v>
      </c>
      <c r="G63" s="28">
        <f t="shared" si="18"/>
        <v>5.6873004008969223</v>
      </c>
      <c r="H63" s="28">
        <f t="shared" si="19"/>
        <v>55520</v>
      </c>
      <c r="I63" s="28">
        <f t="shared" si="20"/>
        <v>94.312699599103084</v>
      </c>
      <c r="J63" s="25"/>
    </row>
    <row r="64" spans="1:13" s="52" customFormat="1" ht="17.100000000000001" customHeight="1" x14ac:dyDescent="0.3">
      <c r="A64" s="25">
        <v>7.11</v>
      </c>
      <c r="B64" s="25" t="s">
        <v>42</v>
      </c>
      <c r="C64" s="100">
        <v>6</v>
      </c>
      <c r="D64" s="100">
        <v>1</v>
      </c>
      <c r="E64" s="28">
        <v>155216</v>
      </c>
      <c r="F64" s="28">
        <v>3070.42</v>
      </c>
      <c r="G64" s="28">
        <f t="shared" si="18"/>
        <v>1.9781594680960726</v>
      </c>
      <c r="H64" s="28">
        <f t="shared" si="19"/>
        <v>152145.57999999999</v>
      </c>
      <c r="I64" s="28">
        <f t="shared" si="20"/>
        <v>98.021840531903919</v>
      </c>
      <c r="J64" s="25"/>
      <c r="K64" s="84"/>
      <c r="L64" s="84"/>
      <c r="M64" s="84"/>
    </row>
    <row r="65" spans="1:13" s="52" customFormat="1" ht="17.100000000000001" customHeight="1" x14ac:dyDescent="0.3">
      <c r="A65" s="25">
        <v>7.12</v>
      </c>
      <c r="B65" s="25" t="s">
        <v>49</v>
      </c>
      <c r="C65" s="100">
        <v>3</v>
      </c>
      <c r="D65" s="100">
        <v>0</v>
      </c>
      <c r="E65" s="28">
        <v>460000</v>
      </c>
      <c r="F65" s="28">
        <v>0</v>
      </c>
      <c r="G65" s="28">
        <f t="shared" si="18"/>
        <v>0</v>
      </c>
      <c r="H65" s="28">
        <f t="shared" si="19"/>
        <v>460000</v>
      </c>
      <c r="I65" s="28">
        <f t="shared" si="20"/>
        <v>100</v>
      </c>
      <c r="J65" s="25"/>
    </row>
    <row r="66" spans="1:13" s="52" customFormat="1" ht="17.100000000000001" customHeight="1" x14ac:dyDescent="0.3">
      <c r="A66" s="101">
        <v>7.13</v>
      </c>
      <c r="B66" s="101" t="s">
        <v>51</v>
      </c>
      <c r="C66" s="102">
        <v>3</v>
      </c>
      <c r="D66" s="102">
        <v>0</v>
      </c>
      <c r="E66" s="103">
        <v>191200</v>
      </c>
      <c r="F66" s="103">
        <v>0</v>
      </c>
      <c r="G66" s="103">
        <f t="shared" si="18"/>
        <v>0</v>
      </c>
      <c r="H66" s="103">
        <f t="shared" si="19"/>
        <v>191200</v>
      </c>
      <c r="I66" s="103">
        <f t="shared" si="20"/>
        <v>100</v>
      </c>
      <c r="J66" s="101"/>
      <c r="K66" s="87"/>
      <c r="L66" s="87"/>
      <c r="M66" s="87"/>
    </row>
    <row r="67" spans="1:13" s="52" customFormat="1" x14ac:dyDescent="0.3">
      <c r="A67" s="95">
        <v>8</v>
      </c>
      <c r="B67" s="94" t="s">
        <v>21</v>
      </c>
      <c r="C67" s="95">
        <f>SUM(C68:C83)</f>
        <v>57</v>
      </c>
      <c r="D67" s="95">
        <f t="shared" ref="D67:E67" si="22">SUM(D68:D83)</f>
        <v>33</v>
      </c>
      <c r="E67" s="96">
        <f t="shared" si="22"/>
        <v>26765760</v>
      </c>
      <c r="F67" s="96">
        <f>SUM(F68:F83)+149960+8521+100500</f>
        <v>7258558.6600000001</v>
      </c>
      <c r="G67" s="96">
        <f t="shared" si="18"/>
        <v>27.118821434549215</v>
      </c>
      <c r="H67" s="96">
        <f t="shared" si="19"/>
        <v>19507201.34</v>
      </c>
      <c r="I67" s="96">
        <f t="shared" si="20"/>
        <v>72.881178565450782</v>
      </c>
      <c r="J67" s="94"/>
    </row>
    <row r="68" spans="1:13" s="52" customFormat="1" ht="17.100000000000001" customHeight="1" x14ac:dyDescent="0.3">
      <c r="A68" s="97">
        <v>8.1</v>
      </c>
      <c r="B68" s="97" t="s">
        <v>122</v>
      </c>
      <c r="C68" s="98">
        <v>4</v>
      </c>
      <c r="D68" s="98">
        <v>3</v>
      </c>
      <c r="E68" s="99">
        <v>3417650</v>
      </c>
      <c r="F68" s="99">
        <v>1572158.91</v>
      </c>
      <c r="G68" s="99">
        <f t="shared" si="18"/>
        <v>46.001167761473525</v>
      </c>
      <c r="H68" s="99">
        <f t="shared" si="19"/>
        <v>1845491.09</v>
      </c>
      <c r="I68" s="99">
        <f t="shared" si="20"/>
        <v>53.998832238526475</v>
      </c>
      <c r="J68" s="97"/>
    </row>
    <row r="69" spans="1:13" s="52" customFormat="1" ht="17.100000000000001" customHeight="1" x14ac:dyDescent="0.3">
      <c r="A69" s="25">
        <v>8.1999999999999993</v>
      </c>
      <c r="B69" s="25" t="s">
        <v>124</v>
      </c>
      <c r="C69" s="100">
        <v>6</v>
      </c>
      <c r="D69" s="100">
        <v>2</v>
      </c>
      <c r="E69" s="28">
        <v>1191320</v>
      </c>
      <c r="F69" s="28">
        <v>515461.24</v>
      </c>
      <c r="G69" s="28">
        <f t="shared" si="18"/>
        <v>43.268075747909883</v>
      </c>
      <c r="H69" s="28">
        <f t="shared" si="19"/>
        <v>675858.76</v>
      </c>
      <c r="I69" s="28">
        <f t="shared" si="20"/>
        <v>56.731924252090117</v>
      </c>
      <c r="J69" s="25"/>
      <c r="K69" s="87"/>
      <c r="L69" s="87"/>
      <c r="M69" s="87"/>
    </row>
    <row r="70" spans="1:13" ht="17.100000000000001" customHeight="1" x14ac:dyDescent="0.3">
      <c r="A70" s="25">
        <v>8.3000000000000007</v>
      </c>
      <c r="B70" s="25" t="s">
        <v>69</v>
      </c>
      <c r="C70" s="100">
        <v>4</v>
      </c>
      <c r="D70" s="100">
        <v>2</v>
      </c>
      <c r="E70" s="28">
        <v>1721150</v>
      </c>
      <c r="F70" s="28">
        <v>617438.59</v>
      </c>
      <c r="G70" s="28">
        <f t="shared" si="18"/>
        <v>35.873607181245099</v>
      </c>
      <c r="H70" s="28">
        <f t="shared" si="19"/>
        <v>1103711.4100000001</v>
      </c>
      <c r="I70" s="28">
        <f t="shared" si="20"/>
        <v>64.126392818754908</v>
      </c>
      <c r="J70" s="25"/>
      <c r="K70" s="52"/>
      <c r="L70" s="52"/>
      <c r="M70" s="52"/>
    </row>
    <row r="71" spans="1:13" s="52" customFormat="1" ht="17.100000000000001" customHeight="1" x14ac:dyDescent="0.3">
      <c r="A71" s="25">
        <v>8.4</v>
      </c>
      <c r="B71" s="25" t="s">
        <v>120</v>
      </c>
      <c r="C71" s="100">
        <v>4</v>
      </c>
      <c r="D71" s="100">
        <v>3</v>
      </c>
      <c r="E71" s="28">
        <v>2970180</v>
      </c>
      <c r="F71" s="28">
        <v>898559.09</v>
      </c>
      <c r="G71" s="28">
        <f t="shared" si="18"/>
        <v>30.252681318977302</v>
      </c>
      <c r="H71" s="28">
        <f t="shared" si="19"/>
        <v>2071620.9100000001</v>
      </c>
      <c r="I71" s="28">
        <f t="shared" si="20"/>
        <v>69.747318681022705</v>
      </c>
      <c r="J71" s="25"/>
      <c r="K71" s="87"/>
      <c r="L71" s="87"/>
      <c r="M71" s="87"/>
    </row>
    <row r="72" spans="1:13" s="52" customFormat="1" ht="17.100000000000001" customHeight="1" x14ac:dyDescent="0.3">
      <c r="A72" s="25">
        <v>8.5</v>
      </c>
      <c r="B72" s="25" t="s">
        <v>129</v>
      </c>
      <c r="C72" s="100">
        <v>2</v>
      </c>
      <c r="D72" s="100">
        <v>1</v>
      </c>
      <c r="E72" s="28">
        <v>247660</v>
      </c>
      <c r="F72" s="28">
        <v>73032.100000000006</v>
      </c>
      <c r="G72" s="28">
        <f t="shared" si="18"/>
        <v>29.488855689251398</v>
      </c>
      <c r="H72" s="28">
        <f t="shared" si="19"/>
        <v>174627.9</v>
      </c>
      <c r="I72" s="28">
        <f t="shared" si="20"/>
        <v>70.511144310748605</v>
      </c>
      <c r="J72" s="25"/>
    </row>
    <row r="73" spans="1:13" ht="17.100000000000001" customHeight="1" x14ac:dyDescent="0.3">
      <c r="A73" s="25">
        <v>8.6</v>
      </c>
      <c r="B73" s="25" t="s">
        <v>119</v>
      </c>
      <c r="C73" s="100">
        <v>4</v>
      </c>
      <c r="D73" s="100">
        <v>2</v>
      </c>
      <c r="E73" s="28">
        <v>887690</v>
      </c>
      <c r="F73" s="28">
        <v>243578.11</v>
      </c>
      <c r="G73" s="28">
        <f t="shared" si="18"/>
        <v>27.439546463292366</v>
      </c>
      <c r="H73" s="28">
        <f t="shared" si="19"/>
        <v>644111.89</v>
      </c>
      <c r="I73" s="28">
        <f t="shared" si="20"/>
        <v>72.560453536707641</v>
      </c>
      <c r="J73" s="25"/>
      <c r="K73" s="52"/>
      <c r="L73" s="52"/>
      <c r="M73" s="52"/>
    </row>
    <row r="74" spans="1:13" s="52" customFormat="1" ht="17.100000000000001" customHeight="1" x14ac:dyDescent="0.3">
      <c r="A74" s="25">
        <v>8.6999999999999993</v>
      </c>
      <c r="B74" s="25" t="s">
        <v>35</v>
      </c>
      <c r="C74" s="100">
        <v>6</v>
      </c>
      <c r="D74" s="100">
        <v>4</v>
      </c>
      <c r="E74" s="28">
        <v>2720410</v>
      </c>
      <c r="F74" s="28">
        <v>728616.71</v>
      </c>
      <c r="G74" s="28">
        <f t="shared" si="18"/>
        <v>26.783341849206554</v>
      </c>
      <c r="H74" s="28">
        <f t="shared" si="19"/>
        <v>1991793.29</v>
      </c>
      <c r="I74" s="28">
        <f t="shared" si="20"/>
        <v>73.21665815079345</v>
      </c>
      <c r="J74" s="25"/>
    </row>
    <row r="75" spans="1:13" s="52" customFormat="1" ht="17.100000000000001" customHeight="1" x14ac:dyDescent="0.3">
      <c r="A75" s="25">
        <v>8.8000000000000007</v>
      </c>
      <c r="B75" s="25" t="s">
        <v>125</v>
      </c>
      <c r="C75" s="100">
        <v>2</v>
      </c>
      <c r="D75" s="100">
        <v>1</v>
      </c>
      <c r="E75" s="28">
        <v>359020</v>
      </c>
      <c r="F75" s="28">
        <v>93865</v>
      </c>
      <c r="G75" s="28">
        <f t="shared" si="18"/>
        <v>26.144783020444542</v>
      </c>
      <c r="H75" s="28">
        <f t="shared" si="19"/>
        <v>265155</v>
      </c>
      <c r="I75" s="28">
        <f t="shared" si="20"/>
        <v>73.855216979555451</v>
      </c>
      <c r="J75" s="25"/>
      <c r="K75" s="87"/>
      <c r="L75" s="87"/>
      <c r="M75" s="87"/>
    </row>
    <row r="76" spans="1:13" ht="17.100000000000001" customHeight="1" x14ac:dyDescent="0.3">
      <c r="A76" s="25">
        <v>8.9</v>
      </c>
      <c r="B76" s="25" t="s">
        <v>60</v>
      </c>
      <c r="C76" s="100">
        <v>3</v>
      </c>
      <c r="D76" s="100">
        <v>2</v>
      </c>
      <c r="E76" s="28">
        <v>1557300</v>
      </c>
      <c r="F76" s="28">
        <v>401706.59</v>
      </c>
      <c r="G76" s="28">
        <f t="shared" si="18"/>
        <v>25.79506774545688</v>
      </c>
      <c r="H76" s="28">
        <f t="shared" si="19"/>
        <v>1155593.4099999999</v>
      </c>
      <c r="I76" s="28">
        <f t="shared" si="20"/>
        <v>74.20493225454311</v>
      </c>
      <c r="J76" s="25"/>
      <c r="K76" s="84"/>
      <c r="L76" s="84"/>
      <c r="M76" s="84"/>
    </row>
    <row r="77" spans="1:13" s="52" customFormat="1" ht="17.100000000000001" customHeight="1" x14ac:dyDescent="0.3">
      <c r="A77" s="104">
        <v>8.1</v>
      </c>
      <c r="B77" s="25" t="s">
        <v>117</v>
      </c>
      <c r="C77" s="100">
        <v>4</v>
      </c>
      <c r="D77" s="100">
        <v>2</v>
      </c>
      <c r="E77" s="28">
        <v>2088000</v>
      </c>
      <c r="F77" s="28">
        <v>527324</v>
      </c>
      <c r="G77" s="28">
        <f t="shared" si="18"/>
        <v>25.254980842911877</v>
      </c>
      <c r="H77" s="28">
        <f t="shared" si="19"/>
        <v>1560676</v>
      </c>
      <c r="I77" s="28">
        <f t="shared" si="20"/>
        <v>74.745019157088123</v>
      </c>
      <c r="J77" s="25"/>
      <c r="K77" s="87"/>
      <c r="L77" s="87"/>
      <c r="M77" s="87"/>
    </row>
    <row r="78" spans="1:13" s="52" customFormat="1" ht="17.100000000000001" customHeight="1" x14ac:dyDescent="0.3">
      <c r="A78" s="25">
        <v>8.11</v>
      </c>
      <c r="B78" s="25" t="s">
        <v>126</v>
      </c>
      <c r="C78" s="100">
        <v>4</v>
      </c>
      <c r="D78" s="100">
        <v>2</v>
      </c>
      <c r="E78" s="28">
        <v>1558750</v>
      </c>
      <c r="F78" s="28">
        <v>348305</v>
      </c>
      <c r="G78" s="28">
        <f t="shared" si="18"/>
        <v>22.34514835605453</v>
      </c>
      <c r="H78" s="28">
        <f t="shared" si="19"/>
        <v>1210445</v>
      </c>
      <c r="I78" s="28">
        <f t="shared" si="20"/>
        <v>77.654851643945463</v>
      </c>
      <c r="J78" s="25"/>
    </row>
    <row r="79" spans="1:13" x14ac:dyDescent="0.3">
      <c r="A79" s="25">
        <v>8.1199999999999992</v>
      </c>
      <c r="B79" s="25" t="s">
        <v>121</v>
      </c>
      <c r="C79" s="100">
        <v>2</v>
      </c>
      <c r="D79" s="100">
        <v>1</v>
      </c>
      <c r="E79" s="28">
        <v>585800</v>
      </c>
      <c r="F79" s="28">
        <v>123600</v>
      </c>
      <c r="G79" s="28">
        <f t="shared" si="18"/>
        <v>21.09935131444179</v>
      </c>
      <c r="H79" s="28">
        <f t="shared" si="19"/>
        <v>462200</v>
      </c>
      <c r="I79" s="28">
        <f t="shared" si="20"/>
        <v>78.90064868555821</v>
      </c>
      <c r="J79" s="25"/>
    </row>
    <row r="80" spans="1:13" s="52" customFormat="1" ht="17.100000000000001" customHeight="1" x14ac:dyDescent="0.3">
      <c r="A80" s="25">
        <v>8.1300000000000008</v>
      </c>
      <c r="B80" s="25" t="s">
        <v>123</v>
      </c>
      <c r="C80" s="100">
        <v>4</v>
      </c>
      <c r="D80" s="100">
        <v>3</v>
      </c>
      <c r="E80" s="28">
        <v>2793280</v>
      </c>
      <c r="F80" s="28">
        <v>392200.32</v>
      </c>
      <c r="G80" s="28">
        <f t="shared" si="18"/>
        <v>14.040852331309429</v>
      </c>
      <c r="H80" s="28">
        <f t="shared" si="19"/>
        <v>2401079.6800000002</v>
      </c>
      <c r="I80" s="28">
        <f t="shared" si="20"/>
        <v>85.959147668690576</v>
      </c>
      <c r="J80" s="25"/>
    </row>
    <row r="81" spans="1:13" x14ac:dyDescent="0.3">
      <c r="A81" s="25">
        <v>8.14</v>
      </c>
      <c r="B81" s="25" t="s">
        <v>128</v>
      </c>
      <c r="C81" s="100">
        <v>2</v>
      </c>
      <c r="D81" s="100">
        <v>1</v>
      </c>
      <c r="E81" s="28">
        <v>192850</v>
      </c>
      <c r="F81" s="28">
        <v>25000</v>
      </c>
      <c r="G81" s="28">
        <f t="shared" ref="G81:G112" si="23">F81*100/E81</f>
        <v>12.963443090484832</v>
      </c>
      <c r="H81" s="28">
        <f t="shared" ref="H81:H112" si="24">E81-F81</f>
        <v>167850</v>
      </c>
      <c r="I81" s="28">
        <f t="shared" ref="I81:I112" si="25">H81*100/E81</f>
        <v>87.03655690951517</v>
      </c>
      <c r="J81" s="25"/>
      <c r="K81" s="52"/>
      <c r="L81" s="52"/>
      <c r="M81" s="52"/>
    </row>
    <row r="82" spans="1:13" s="52" customFormat="1" ht="17.100000000000001" customHeight="1" x14ac:dyDescent="0.3">
      <c r="A82" s="25">
        <v>8.15</v>
      </c>
      <c r="B82" s="25" t="s">
        <v>127</v>
      </c>
      <c r="C82" s="100">
        <v>3</v>
      </c>
      <c r="D82" s="100">
        <v>2</v>
      </c>
      <c r="E82" s="28">
        <v>1551500</v>
      </c>
      <c r="F82" s="28">
        <v>178414</v>
      </c>
      <c r="G82" s="28">
        <f t="shared" si="23"/>
        <v>11.499452143087336</v>
      </c>
      <c r="H82" s="28">
        <f t="shared" si="24"/>
        <v>1373086</v>
      </c>
      <c r="I82" s="28">
        <f t="shared" si="25"/>
        <v>88.500547856912661</v>
      </c>
      <c r="J82" s="25"/>
    </row>
    <row r="83" spans="1:13" s="52" customFormat="1" ht="17.100000000000001" customHeight="1" x14ac:dyDescent="0.3">
      <c r="A83" s="101">
        <v>8.16</v>
      </c>
      <c r="B83" s="101" t="s">
        <v>118</v>
      </c>
      <c r="C83" s="102">
        <v>3</v>
      </c>
      <c r="D83" s="102">
        <v>2</v>
      </c>
      <c r="E83" s="103">
        <v>2923200</v>
      </c>
      <c r="F83" s="103">
        <v>260318</v>
      </c>
      <c r="G83" s="103">
        <f t="shared" si="23"/>
        <v>8.9052408319649707</v>
      </c>
      <c r="H83" s="103">
        <f t="shared" si="24"/>
        <v>2662882</v>
      </c>
      <c r="I83" s="103">
        <f t="shared" si="25"/>
        <v>91.094759168035026</v>
      </c>
      <c r="J83" s="101"/>
    </row>
    <row r="84" spans="1:13" s="52" customFormat="1" ht="17.100000000000001" customHeight="1" x14ac:dyDescent="0.3">
      <c r="A84" s="95">
        <v>9</v>
      </c>
      <c r="B84" s="94" t="s">
        <v>23</v>
      </c>
      <c r="C84" s="95">
        <f>SUM(C85:C96)</f>
        <v>45</v>
      </c>
      <c r="D84" s="95">
        <f t="shared" ref="D84:F84" si="26">SUM(D85:D96)</f>
        <v>18</v>
      </c>
      <c r="E84" s="96">
        <f t="shared" si="26"/>
        <v>7042496</v>
      </c>
      <c r="F84" s="96">
        <f t="shared" si="26"/>
        <v>1848213.54</v>
      </c>
      <c r="G84" s="96">
        <f t="shared" si="23"/>
        <v>26.243728643935331</v>
      </c>
      <c r="H84" s="96">
        <f t="shared" si="24"/>
        <v>5194282.46</v>
      </c>
      <c r="I84" s="96">
        <f t="shared" si="25"/>
        <v>73.756271356064673</v>
      </c>
      <c r="J84" s="94"/>
    </row>
    <row r="85" spans="1:13" ht="17.100000000000001" customHeight="1" x14ac:dyDescent="0.3">
      <c r="A85" s="97">
        <v>9.1</v>
      </c>
      <c r="B85" s="97" t="s">
        <v>59</v>
      </c>
      <c r="C85" s="98">
        <v>2</v>
      </c>
      <c r="D85" s="98">
        <v>2</v>
      </c>
      <c r="E85" s="99">
        <v>34250</v>
      </c>
      <c r="F85" s="99">
        <v>34230</v>
      </c>
      <c r="G85" s="99">
        <f t="shared" si="23"/>
        <v>99.941605839416056</v>
      </c>
      <c r="H85" s="99">
        <f t="shared" si="24"/>
        <v>20</v>
      </c>
      <c r="I85" s="99">
        <f t="shared" si="25"/>
        <v>5.8394160583941604E-2</v>
      </c>
      <c r="J85" s="97"/>
      <c r="K85" s="52"/>
      <c r="L85" s="52"/>
      <c r="M85" s="52"/>
    </row>
    <row r="86" spans="1:13" ht="17.100000000000001" customHeight="1" x14ac:dyDescent="0.3">
      <c r="A86" s="25">
        <v>9.1999999999999993</v>
      </c>
      <c r="B86" s="25" t="s">
        <v>114</v>
      </c>
      <c r="C86" s="100">
        <v>1</v>
      </c>
      <c r="D86" s="100">
        <v>1</v>
      </c>
      <c r="E86" s="28">
        <v>42800</v>
      </c>
      <c r="F86" s="28">
        <v>25040</v>
      </c>
      <c r="G86" s="28">
        <f t="shared" si="23"/>
        <v>58.504672897196265</v>
      </c>
      <c r="H86" s="28">
        <f t="shared" si="24"/>
        <v>17760</v>
      </c>
      <c r="I86" s="28">
        <f t="shared" si="25"/>
        <v>41.495327102803735</v>
      </c>
      <c r="J86" s="25"/>
      <c r="K86" s="52"/>
      <c r="L86" s="52"/>
      <c r="M86" s="52"/>
    </row>
    <row r="87" spans="1:13" s="52" customFormat="1" ht="17.100000000000001" customHeight="1" x14ac:dyDescent="0.3">
      <c r="A87" s="25">
        <v>9.3000000000000007</v>
      </c>
      <c r="B87" s="25" t="s">
        <v>51</v>
      </c>
      <c r="C87" s="100">
        <v>3</v>
      </c>
      <c r="D87" s="100">
        <v>3</v>
      </c>
      <c r="E87" s="28">
        <v>350000</v>
      </c>
      <c r="F87" s="28">
        <v>176240</v>
      </c>
      <c r="G87" s="28">
        <f t="shared" si="23"/>
        <v>50.354285714285716</v>
      </c>
      <c r="H87" s="28">
        <f t="shared" si="24"/>
        <v>173760</v>
      </c>
      <c r="I87" s="28">
        <f t="shared" si="25"/>
        <v>49.645714285714284</v>
      </c>
      <c r="J87" s="25"/>
    </row>
    <row r="88" spans="1:13" ht="17.100000000000001" customHeight="1" x14ac:dyDescent="0.3">
      <c r="A88" s="25">
        <v>9.4</v>
      </c>
      <c r="B88" s="25" t="s">
        <v>115</v>
      </c>
      <c r="C88" s="100">
        <v>2</v>
      </c>
      <c r="D88" s="100">
        <v>2</v>
      </c>
      <c r="E88" s="28">
        <v>226800</v>
      </c>
      <c r="F88" s="28">
        <v>94290</v>
      </c>
      <c r="G88" s="28">
        <f t="shared" si="23"/>
        <v>41.574074074074076</v>
      </c>
      <c r="H88" s="28">
        <f t="shared" si="24"/>
        <v>132510</v>
      </c>
      <c r="I88" s="28">
        <f t="shared" si="25"/>
        <v>58.425925925925924</v>
      </c>
      <c r="J88" s="25"/>
      <c r="K88" s="52"/>
      <c r="L88" s="52"/>
      <c r="M88" s="52"/>
    </row>
    <row r="89" spans="1:13" s="52" customFormat="1" ht="17.100000000000001" customHeight="1" x14ac:dyDescent="0.3">
      <c r="A89" s="25">
        <v>9.5</v>
      </c>
      <c r="B89" s="25" t="s">
        <v>60</v>
      </c>
      <c r="C89" s="100">
        <v>6</v>
      </c>
      <c r="D89" s="100">
        <v>3</v>
      </c>
      <c r="E89" s="28">
        <v>324100</v>
      </c>
      <c r="F89" s="28">
        <v>125200</v>
      </c>
      <c r="G89" s="28">
        <f t="shared" si="23"/>
        <v>38.630052452946622</v>
      </c>
      <c r="H89" s="28">
        <f t="shared" si="24"/>
        <v>198900</v>
      </c>
      <c r="I89" s="28">
        <f t="shared" si="25"/>
        <v>61.369947547053378</v>
      </c>
      <c r="J89" s="25"/>
    </row>
    <row r="90" spans="1:13" s="52" customFormat="1" ht="17.100000000000001" customHeight="1" x14ac:dyDescent="0.3">
      <c r="A90" s="25">
        <v>9.6</v>
      </c>
      <c r="B90" s="25" t="s">
        <v>49</v>
      </c>
      <c r="C90" s="100">
        <v>13</v>
      </c>
      <c r="D90" s="100">
        <v>1</v>
      </c>
      <c r="E90" s="28">
        <v>2011000</v>
      </c>
      <c r="F90" s="28">
        <v>600000</v>
      </c>
      <c r="G90" s="28">
        <f t="shared" si="23"/>
        <v>29.835902536051716</v>
      </c>
      <c r="H90" s="28">
        <f t="shared" si="24"/>
        <v>1411000</v>
      </c>
      <c r="I90" s="28">
        <f t="shared" si="25"/>
        <v>70.164097463948281</v>
      </c>
      <c r="J90" s="25"/>
    </row>
    <row r="91" spans="1:13" s="52" customFormat="1" ht="17.100000000000001" customHeight="1" x14ac:dyDescent="0.3">
      <c r="A91" s="25">
        <v>9.6999999999999993</v>
      </c>
      <c r="B91" s="25" t="s">
        <v>116</v>
      </c>
      <c r="C91" s="100">
        <v>1</v>
      </c>
      <c r="D91" s="100">
        <v>1</v>
      </c>
      <c r="E91" s="28">
        <v>142180</v>
      </c>
      <c r="F91" s="28">
        <v>36050</v>
      </c>
      <c r="G91" s="28">
        <f t="shared" si="23"/>
        <v>25.355183570122382</v>
      </c>
      <c r="H91" s="28">
        <f t="shared" si="24"/>
        <v>106130</v>
      </c>
      <c r="I91" s="28">
        <f t="shared" si="25"/>
        <v>74.644816429877622</v>
      </c>
      <c r="J91" s="25"/>
      <c r="K91" s="82"/>
      <c r="L91" s="82"/>
      <c r="M91" s="82"/>
    </row>
    <row r="92" spans="1:13" s="52" customFormat="1" x14ac:dyDescent="0.3">
      <c r="A92" s="25">
        <v>9.8000000000000007</v>
      </c>
      <c r="B92" s="25" t="s">
        <v>143</v>
      </c>
      <c r="C92" s="100">
        <v>1</v>
      </c>
      <c r="D92" s="100">
        <v>1</v>
      </c>
      <c r="E92" s="28">
        <v>896000</v>
      </c>
      <c r="F92" s="28">
        <v>196555</v>
      </c>
      <c r="G92" s="28">
        <f t="shared" si="23"/>
        <v>21.936941964285715</v>
      </c>
      <c r="H92" s="28">
        <f t="shared" si="24"/>
        <v>699445</v>
      </c>
      <c r="I92" s="28">
        <f t="shared" si="25"/>
        <v>78.063058035714292</v>
      </c>
      <c r="J92" s="25"/>
    </row>
    <row r="93" spans="1:13" x14ac:dyDescent="0.3">
      <c r="A93" s="25">
        <v>9.9</v>
      </c>
      <c r="B93" s="25" t="s">
        <v>35</v>
      </c>
      <c r="C93" s="100">
        <v>7</v>
      </c>
      <c r="D93" s="100">
        <v>3</v>
      </c>
      <c r="E93" s="28">
        <v>2724816</v>
      </c>
      <c r="F93" s="28">
        <f>541371.48+4779.3+277.76</f>
        <v>546428.54</v>
      </c>
      <c r="G93" s="28">
        <f t="shared" si="23"/>
        <v>20.05377757617395</v>
      </c>
      <c r="H93" s="28">
        <f t="shared" si="24"/>
        <v>2178387.46</v>
      </c>
      <c r="I93" s="28">
        <f t="shared" si="25"/>
        <v>79.946222423826043</v>
      </c>
      <c r="J93" s="25"/>
      <c r="K93" s="52"/>
      <c r="L93" s="52"/>
      <c r="M93" s="52"/>
    </row>
    <row r="94" spans="1:13" ht="17.100000000000001" customHeight="1" x14ac:dyDescent="0.3">
      <c r="A94" s="104">
        <v>9.1</v>
      </c>
      <c r="B94" s="25" t="s">
        <v>142</v>
      </c>
      <c r="C94" s="100">
        <v>4</v>
      </c>
      <c r="D94" s="100">
        <v>1</v>
      </c>
      <c r="E94" s="28">
        <v>97550</v>
      </c>
      <c r="F94" s="28">
        <v>14180</v>
      </c>
      <c r="G94" s="28">
        <f t="shared" si="23"/>
        <v>14.536135315222962</v>
      </c>
      <c r="H94" s="28">
        <f t="shared" si="24"/>
        <v>83370</v>
      </c>
      <c r="I94" s="28">
        <f t="shared" si="25"/>
        <v>85.463864684777036</v>
      </c>
      <c r="J94" s="25"/>
      <c r="K94" s="87"/>
      <c r="L94" s="87"/>
      <c r="M94" s="87"/>
    </row>
    <row r="95" spans="1:13" s="52" customFormat="1" ht="17.100000000000001" customHeight="1" x14ac:dyDescent="0.3">
      <c r="A95" s="25">
        <v>9.11</v>
      </c>
      <c r="B95" s="25" t="s">
        <v>140</v>
      </c>
      <c r="C95" s="100">
        <v>1</v>
      </c>
      <c r="D95" s="100">
        <v>0</v>
      </c>
      <c r="E95" s="28">
        <v>81650</v>
      </c>
      <c r="F95" s="28">
        <v>0</v>
      </c>
      <c r="G95" s="28">
        <f t="shared" si="23"/>
        <v>0</v>
      </c>
      <c r="H95" s="28">
        <f t="shared" si="24"/>
        <v>81650</v>
      </c>
      <c r="I95" s="28">
        <f t="shared" si="25"/>
        <v>100</v>
      </c>
      <c r="J95" s="25"/>
      <c r="K95" s="87"/>
      <c r="L95" s="87"/>
      <c r="M95" s="87"/>
    </row>
    <row r="96" spans="1:13" s="52" customFormat="1" ht="17.100000000000001" customHeight="1" x14ac:dyDescent="0.3">
      <c r="A96" s="101">
        <v>9.1199999999999992</v>
      </c>
      <c r="B96" s="101" t="s">
        <v>141</v>
      </c>
      <c r="C96" s="102">
        <v>4</v>
      </c>
      <c r="D96" s="102">
        <v>0</v>
      </c>
      <c r="E96" s="103">
        <v>111350</v>
      </c>
      <c r="F96" s="103">
        <v>0</v>
      </c>
      <c r="G96" s="103">
        <f t="shared" si="23"/>
        <v>0</v>
      </c>
      <c r="H96" s="103">
        <f t="shared" si="24"/>
        <v>111350</v>
      </c>
      <c r="I96" s="103">
        <f t="shared" si="25"/>
        <v>100</v>
      </c>
      <c r="J96" s="101"/>
      <c r="K96" s="87"/>
      <c r="L96" s="87"/>
      <c r="M96" s="87"/>
    </row>
    <row r="97" spans="1:13" s="52" customFormat="1" ht="17.100000000000001" customHeight="1" x14ac:dyDescent="0.3">
      <c r="A97" s="95">
        <v>10</v>
      </c>
      <c r="B97" s="94" t="s">
        <v>26</v>
      </c>
      <c r="C97" s="95">
        <f>SUM(C98:C103)</f>
        <v>17</v>
      </c>
      <c r="D97" s="95">
        <f t="shared" ref="D97:F97" si="27">SUM(D98:D103)</f>
        <v>7</v>
      </c>
      <c r="E97" s="96">
        <f t="shared" si="27"/>
        <v>7020995</v>
      </c>
      <c r="F97" s="96">
        <f t="shared" si="27"/>
        <v>1770601.21</v>
      </c>
      <c r="G97" s="96">
        <f t="shared" si="23"/>
        <v>25.218665018277324</v>
      </c>
      <c r="H97" s="96">
        <f t="shared" si="24"/>
        <v>5250393.79</v>
      </c>
      <c r="I97" s="96">
        <f t="shared" si="25"/>
        <v>74.781334981722679</v>
      </c>
      <c r="J97" s="94"/>
    </row>
    <row r="98" spans="1:13" s="52" customFormat="1" ht="17.100000000000001" customHeight="1" x14ac:dyDescent="0.3">
      <c r="A98" s="97">
        <v>10.1</v>
      </c>
      <c r="B98" s="97" t="s">
        <v>35</v>
      </c>
      <c r="C98" s="98">
        <v>6</v>
      </c>
      <c r="D98" s="98">
        <v>5</v>
      </c>
      <c r="E98" s="99">
        <v>3740605</v>
      </c>
      <c r="F98" s="99">
        <f>1445229.21+187780+10892</f>
        <v>1643901.21</v>
      </c>
      <c r="G98" s="99">
        <f t="shared" si="23"/>
        <v>43.947468658144871</v>
      </c>
      <c r="H98" s="99">
        <f t="shared" si="24"/>
        <v>2096703.79</v>
      </c>
      <c r="I98" s="99">
        <f t="shared" si="25"/>
        <v>56.052531341855129</v>
      </c>
      <c r="J98" s="97"/>
    </row>
    <row r="99" spans="1:13" s="52" customFormat="1" ht="17.100000000000001" customHeight="1" x14ac:dyDescent="0.3">
      <c r="A99" s="25">
        <v>10.199999999999999</v>
      </c>
      <c r="B99" s="25" t="s">
        <v>41</v>
      </c>
      <c r="C99" s="100">
        <v>1</v>
      </c>
      <c r="D99" s="100">
        <v>1</v>
      </c>
      <c r="E99" s="28">
        <v>50000</v>
      </c>
      <c r="F99" s="28">
        <v>4900</v>
      </c>
      <c r="G99" s="28">
        <f t="shared" si="23"/>
        <v>9.8000000000000007</v>
      </c>
      <c r="H99" s="28">
        <f t="shared" si="24"/>
        <v>45100</v>
      </c>
      <c r="I99" s="28">
        <f t="shared" si="25"/>
        <v>90.2</v>
      </c>
      <c r="J99" s="25"/>
    </row>
    <row r="100" spans="1:13" s="52" customFormat="1" ht="17.100000000000001" customHeight="1" x14ac:dyDescent="0.3">
      <c r="A100" s="25">
        <v>10.3</v>
      </c>
      <c r="B100" s="25" t="s">
        <v>99</v>
      </c>
      <c r="C100" s="100">
        <v>3</v>
      </c>
      <c r="D100" s="100">
        <v>1</v>
      </c>
      <c r="E100" s="28">
        <v>2068390</v>
      </c>
      <c r="F100" s="28">
        <v>121800</v>
      </c>
      <c r="G100" s="28">
        <f t="shared" si="23"/>
        <v>5.8886380228100119</v>
      </c>
      <c r="H100" s="28">
        <f t="shared" si="24"/>
        <v>1946590</v>
      </c>
      <c r="I100" s="28">
        <f t="shared" si="25"/>
        <v>94.111361977189986</v>
      </c>
      <c r="J100" s="25"/>
    </row>
    <row r="101" spans="1:13" ht="17.100000000000001" customHeight="1" x14ac:dyDescent="0.3">
      <c r="A101" s="25">
        <v>10.4</v>
      </c>
      <c r="B101" s="25" t="s">
        <v>136</v>
      </c>
      <c r="C101" s="100">
        <v>2</v>
      </c>
      <c r="D101" s="100">
        <v>0</v>
      </c>
      <c r="E101" s="28">
        <v>1032000</v>
      </c>
      <c r="F101" s="28">
        <v>0</v>
      </c>
      <c r="G101" s="28">
        <f t="shared" si="23"/>
        <v>0</v>
      </c>
      <c r="H101" s="28">
        <f t="shared" si="24"/>
        <v>1032000</v>
      </c>
      <c r="I101" s="28">
        <f t="shared" si="25"/>
        <v>100</v>
      </c>
      <c r="J101" s="25"/>
      <c r="K101" s="52"/>
      <c r="L101" s="52"/>
      <c r="M101" s="52"/>
    </row>
    <row r="102" spans="1:13" s="52" customFormat="1" ht="17.100000000000001" customHeight="1" x14ac:dyDescent="0.3">
      <c r="A102" s="25">
        <v>10.5</v>
      </c>
      <c r="B102" s="25" t="s">
        <v>100</v>
      </c>
      <c r="C102" s="100">
        <v>2</v>
      </c>
      <c r="D102" s="100">
        <v>0</v>
      </c>
      <c r="E102" s="28">
        <v>60000</v>
      </c>
      <c r="F102" s="28">
        <v>0</v>
      </c>
      <c r="G102" s="28">
        <f t="shared" si="23"/>
        <v>0</v>
      </c>
      <c r="H102" s="28">
        <f t="shared" si="24"/>
        <v>60000</v>
      </c>
      <c r="I102" s="28">
        <f t="shared" si="25"/>
        <v>100</v>
      </c>
      <c r="J102" s="25"/>
    </row>
    <row r="103" spans="1:13" s="52" customFormat="1" ht="17.100000000000001" customHeight="1" x14ac:dyDescent="0.3">
      <c r="A103" s="101">
        <v>10.6</v>
      </c>
      <c r="B103" s="101" t="s">
        <v>40</v>
      </c>
      <c r="C103" s="102">
        <v>3</v>
      </c>
      <c r="D103" s="102">
        <v>0</v>
      </c>
      <c r="E103" s="103">
        <v>70000</v>
      </c>
      <c r="F103" s="103">
        <v>0</v>
      </c>
      <c r="G103" s="103">
        <f t="shared" si="23"/>
        <v>0</v>
      </c>
      <c r="H103" s="103">
        <f t="shared" si="24"/>
        <v>70000</v>
      </c>
      <c r="I103" s="103">
        <f t="shared" si="25"/>
        <v>100</v>
      </c>
      <c r="J103" s="101"/>
    </row>
    <row r="104" spans="1:13" s="52" customFormat="1" ht="17.100000000000001" customHeight="1" x14ac:dyDescent="0.3">
      <c r="A104" s="95">
        <v>11</v>
      </c>
      <c r="B104" s="94" t="s">
        <v>20</v>
      </c>
      <c r="C104" s="95">
        <f>SUM(C105:C111)</f>
        <v>25</v>
      </c>
      <c r="D104" s="95">
        <f t="shared" ref="D104:F104" si="28">SUM(D105:D111)</f>
        <v>13</v>
      </c>
      <c r="E104" s="96">
        <f t="shared" si="28"/>
        <v>2869840</v>
      </c>
      <c r="F104" s="96">
        <f t="shared" si="28"/>
        <v>711682.21</v>
      </c>
      <c r="G104" s="96">
        <f t="shared" si="23"/>
        <v>24.798672051403564</v>
      </c>
      <c r="H104" s="96">
        <f t="shared" si="24"/>
        <v>2158157.79</v>
      </c>
      <c r="I104" s="96">
        <f t="shared" si="25"/>
        <v>75.201327948596443</v>
      </c>
      <c r="J104" s="94"/>
    </row>
    <row r="105" spans="1:13" x14ac:dyDescent="0.3">
      <c r="A105" s="97">
        <v>11.1</v>
      </c>
      <c r="B105" s="97" t="s">
        <v>64</v>
      </c>
      <c r="C105" s="98">
        <v>5</v>
      </c>
      <c r="D105" s="98">
        <v>2</v>
      </c>
      <c r="E105" s="99">
        <v>224818</v>
      </c>
      <c r="F105" s="99">
        <v>95884</v>
      </c>
      <c r="G105" s="99">
        <f t="shared" si="23"/>
        <v>42.64960990668007</v>
      </c>
      <c r="H105" s="99">
        <f t="shared" si="24"/>
        <v>128934</v>
      </c>
      <c r="I105" s="99">
        <f t="shared" si="25"/>
        <v>57.35039009331993</v>
      </c>
      <c r="J105" s="97"/>
      <c r="K105" s="87"/>
      <c r="L105" s="87"/>
      <c r="M105" s="87"/>
    </row>
    <row r="106" spans="1:13" s="52" customFormat="1" ht="17.100000000000001" customHeight="1" x14ac:dyDescent="0.3">
      <c r="A106" s="25">
        <v>11.2</v>
      </c>
      <c r="B106" s="25" t="s">
        <v>62</v>
      </c>
      <c r="C106" s="100">
        <v>7</v>
      </c>
      <c r="D106" s="100">
        <v>5</v>
      </c>
      <c r="E106" s="28">
        <v>639838</v>
      </c>
      <c r="F106" s="28">
        <v>249170</v>
      </c>
      <c r="G106" s="28">
        <f t="shared" si="23"/>
        <v>38.942669863309149</v>
      </c>
      <c r="H106" s="28">
        <f t="shared" si="24"/>
        <v>390668</v>
      </c>
      <c r="I106" s="28">
        <f t="shared" si="25"/>
        <v>61.057330136690851</v>
      </c>
      <c r="J106" s="25"/>
    </row>
    <row r="107" spans="1:13" x14ac:dyDescent="0.3">
      <c r="A107" s="25">
        <v>11.3</v>
      </c>
      <c r="B107" s="25" t="s">
        <v>35</v>
      </c>
      <c r="C107" s="100">
        <v>6</v>
      </c>
      <c r="D107" s="100">
        <v>3</v>
      </c>
      <c r="E107" s="28">
        <v>1130667</v>
      </c>
      <c r="F107" s="28">
        <f>257366.71+24230+1437</f>
        <v>283033.70999999996</v>
      </c>
      <c r="G107" s="28">
        <f t="shared" si="23"/>
        <v>25.032455179111089</v>
      </c>
      <c r="H107" s="28">
        <f t="shared" si="24"/>
        <v>847633.29</v>
      </c>
      <c r="I107" s="28">
        <f t="shared" si="25"/>
        <v>74.967544820888904</v>
      </c>
      <c r="J107" s="25"/>
      <c r="K107" s="52"/>
      <c r="L107" s="52"/>
      <c r="M107" s="52"/>
    </row>
    <row r="108" spans="1:13" ht="17.100000000000001" customHeight="1" x14ac:dyDescent="0.3">
      <c r="A108" s="25">
        <v>11.4</v>
      </c>
      <c r="B108" s="25" t="s">
        <v>61</v>
      </c>
      <c r="C108" s="100">
        <v>3</v>
      </c>
      <c r="D108" s="100">
        <v>2</v>
      </c>
      <c r="E108" s="28">
        <v>373283</v>
      </c>
      <c r="F108" s="28">
        <v>80714.5</v>
      </c>
      <c r="G108" s="28">
        <f t="shared" si="23"/>
        <v>21.622870583444733</v>
      </c>
      <c r="H108" s="28">
        <f t="shared" si="24"/>
        <v>292568.5</v>
      </c>
      <c r="I108" s="28">
        <f t="shared" si="25"/>
        <v>78.377129416555263</v>
      </c>
      <c r="J108" s="25"/>
      <c r="K108" s="87"/>
      <c r="L108" s="87"/>
      <c r="M108" s="87"/>
    </row>
    <row r="109" spans="1:13" s="52" customFormat="1" ht="17.100000000000001" customHeight="1" x14ac:dyDescent="0.3">
      <c r="A109" s="25">
        <v>11.5</v>
      </c>
      <c r="B109" s="25" t="s">
        <v>63</v>
      </c>
      <c r="C109" s="100">
        <v>2</v>
      </c>
      <c r="D109" s="100">
        <v>1</v>
      </c>
      <c r="E109" s="28">
        <v>436234</v>
      </c>
      <c r="F109" s="28">
        <v>2880</v>
      </c>
      <c r="G109" s="28">
        <f t="shared" si="23"/>
        <v>0.66019613326792503</v>
      </c>
      <c r="H109" s="28">
        <f t="shared" si="24"/>
        <v>433354</v>
      </c>
      <c r="I109" s="28">
        <f t="shared" si="25"/>
        <v>99.339803866732069</v>
      </c>
      <c r="J109" s="25"/>
      <c r="K109" s="84"/>
      <c r="L109" s="84"/>
      <c r="M109" s="84"/>
    </row>
    <row r="110" spans="1:13" x14ac:dyDescent="0.3">
      <c r="A110" s="25">
        <v>11.6</v>
      </c>
      <c r="B110" s="25" t="s">
        <v>49</v>
      </c>
      <c r="C110" s="100">
        <v>1</v>
      </c>
      <c r="D110" s="100">
        <v>0</v>
      </c>
      <c r="E110" s="28">
        <v>15000</v>
      </c>
      <c r="F110" s="28">
        <v>0</v>
      </c>
      <c r="G110" s="28">
        <f t="shared" si="23"/>
        <v>0</v>
      </c>
      <c r="H110" s="28">
        <f t="shared" si="24"/>
        <v>15000</v>
      </c>
      <c r="I110" s="28">
        <f t="shared" si="25"/>
        <v>100</v>
      </c>
      <c r="J110" s="25"/>
      <c r="K110" s="52"/>
      <c r="L110" s="52"/>
      <c r="M110" s="52"/>
    </row>
    <row r="111" spans="1:13" ht="16.5" customHeight="1" x14ac:dyDescent="0.3">
      <c r="A111" s="101">
        <v>11.7</v>
      </c>
      <c r="B111" s="101" t="s">
        <v>51</v>
      </c>
      <c r="C111" s="102">
        <v>1</v>
      </c>
      <c r="D111" s="102">
        <v>0</v>
      </c>
      <c r="E111" s="103">
        <v>50000</v>
      </c>
      <c r="F111" s="103">
        <v>0</v>
      </c>
      <c r="G111" s="103">
        <f t="shared" si="23"/>
        <v>0</v>
      </c>
      <c r="H111" s="103">
        <f t="shared" si="24"/>
        <v>50000</v>
      </c>
      <c r="I111" s="103">
        <f t="shared" si="25"/>
        <v>100</v>
      </c>
      <c r="J111" s="101"/>
      <c r="K111" s="84"/>
      <c r="L111" s="84"/>
      <c r="M111" s="84"/>
    </row>
    <row r="112" spans="1:13" s="52" customFormat="1" ht="17.100000000000001" customHeight="1" x14ac:dyDescent="0.3">
      <c r="A112" s="95">
        <v>12</v>
      </c>
      <c r="B112" s="94" t="s">
        <v>24</v>
      </c>
      <c r="C112" s="95">
        <f>SUM(C113:C124)</f>
        <v>35</v>
      </c>
      <c r="D112" s="95">
        <f t="shared" ref="D112:F112" si="29">SUM(D113:D124)</f>
        <v>10</v>
      </c>
      <c r="E112" s="96">
        <f t="shared" si="29"/>
        <v>5176278</v>
      </c>
      <c r="F112" s="96">
        <f t="shared" si="29"/>
        <v>877518.12</v>
      </c>
      <c r="G112" s="96">
        <f t="shared" si="23"/>
        <v>16.952685307860204</v>
      </c>
      <c r="H112" s="96">
        <f t="shared" si="24"/>
        <v>4298759.88</v>
      </c>
      <c r="I112" s="96">
        <f t="shared" si="25"/>
        <v>83.047314692139793</v>
      </c>
      <c r="J112" s="94"/>
    </row>
    <row r="113" spans="1:13" s="52" customFormat="1" ht="17.100000000000001" customHeight="1" x14ac:dyDescent="0.3">
      <c r="A113" s="97">
        <v>12.1</v>
      </c>
      <c r="B113" s="97" t="s">
        <v>87</v>
      </c>
      <c r="C113" s="98">
        <v>1</v>
      </c>
      <c r="D113" s="98">
        <v>1</v>
      </c>
      <c r="E113" s="99">
        <v>662663</v>
      </c>
      <c r="F113" s="99">
        <f>244317.74+41750+2460</f>
        <v>288527.74</v>
      </c>
      <c r="G113" s="99">
        <f t="shared" ref="G113:G144" si="30">F113*100/E113</f>
        <v>43.540644339581355</v>
      </c>
      <c r="H113" s="99">
        <f t="shared" ref="H113:H124" si="31">E113-F113</f>
        <v>374135.26</v>
      </c>
      <c r="I113" s="99">
        <f t="shared" ref="I113:I144" si="32">H113*100/E113</f>
        <v>56.459355660418645</v>
      </c>
      <c r="J113" s="97"/>
    </row>
    <row r="114" spans="1:13" s="52" customFormat="1" x14ac:dyDescent="0.3">
      <c r="A114" s="25">
        <v>12.2</v>
      </c>
      <c r="B114" s="25" t="s">
        <v>85</v>
      </c>
      <c r="C114" s="100">
        <v>5</v>
      </c>
      <c r="D114" s="100">
        <v>2</v>
      </c>
      <c r="E114" s="28">
        <v>450024</v>
      </c>
      <c r="F114" s="28">
        <v>164072</v>
      </c>
      <c r="G114" s="28">
        <f t="shared" si="30"/>
        <v>36.458499991111587</v>
      </c>
      <c r="H114" s="28">
        <f t="shared" si="31"/>
        <v>285952</v>
      </c>
      <c r="I114" s="28">
        <f t="shared" si="32"/>
        <v>63.541500008888413</v>
      </c>
      <c r="J114" s="25"/>
    </row>
    <row r="115" spans="1:13" x14ac:dyDescent="0.3">
      <c r="A115" s="25">
        <v>12.3</v>
      </c>
      <c r="B115" s="25" t="s">
        <v>101</v>
      </c>
      <c r="C115" s="100">
        <v>1</v>
      </c>
      <c r="D115" s="100">
        <v>1</v>
      </c>
      <c r="E115" s="28">
        <v>808768</v>
      </c>
      <c r="F115" s="28">
        <f>141260.6+26390+1545</f>
        <v>169195.6</v>
      </c>
      <c r="G115" s="28">
        <f t="shared" si="30"/>
        <v>20.920164991691067</v>
      </c>
      <c r="H115" s="28">
        <f t="shared" si="31"/>
        <v>639572.4</v>
      </c>
      <c r="I115" s="28">
        <f t="shared" si="32"/>
        <v>79.079835008308933</v>
      </c>
      <c r="J115" s="25"/>
      <c r="K115" s="52"/>
      <c r="L115" s="52"/>
      <c r="M115" s="52"/>
    </row>
    <row r="116" spans="1:13" s="52" customFormat="1" ht="17.100000000000001" customHeight="1" x14ac:dyDescent="0.3">
      <c r="A116" s="25">
        <v>12.4</v>
      </c>
      <c r="B116" s="25" t="s">
        <v>35</v>
      </c>
      <c r="C116" s="100">
        <v>9</v>
      </c>
      <c r="D116" s="100">
        <v>2</v>
      </c>
      <c r="E116" s="28">
        <v>1203288</v>
      </c>
      <c r="F116" s="28">
        <f>194927.78+34100+2005</f>
        <v>231032.78</v>
      </c>
      <c r="G116" s="28">
        <f t="shared" si="30"/>
        <v>19.200123328745903</v>
      </c>
      <c r="H116" s="28">
        <f t="shared" si="31"/>
        <v>972255.22</v>
      </c>
      <c r="I116" s="28">
        <f t="shared" si="32"/>
        <v>80.799876671254097</v>
      </c>
      <c r="J116" s="25"/>
    </row>
    <row r="117" spans="1:13" s="52" customFormat="1" ht="17.100000000000001" customHeight="1" x14ac:dyDescent="0.3">
      <c r="A117" s="25">
        <v>12.5</v>
      </c>
      <c r="B117" s="25" t="s">
        <v>91</v>
      </c>
      <c r="C117" s="100">
        <v>7</v>
      </c>
      <c r="D117" s="100">
        <v>2</v>
      </c>
      <c r="E117" s="28">
        <v>193186</v>
      </c>
      <c r="F117" s="28">
        <v>14440</v>
      </c>
      <c r="G117" s="28">
        <f t="shared" si="30"/>
        <v>7.4746617249697183</v>
      </c>
      <c r="H117" s="28">
        <f t="shared" si="31"/>
        <v>178746</v>
      </c>
      <c r="I117" s="28">
        <f t="shared" si="32"/>
        <v>92.525338275030279</v>
      </c>
      <c r="J117" s="25"/>
    </row>
    <row r="118" spans="1:13" ht="17.100000000000001" customHeight="1" x14ac:dyDescent="0.3">
      <c r="A118" s="25">
        <v>12.6</v>
      </c>
      <c r="B118" s="25" t="s">
        <v>67</v>
      </c>
      <c r="C118" s="100">
        <v>4</v>
      </c>
      <c r="D118" s="100">
        <v>1</v>
      </c>
      <c r="E118" s="28">
        <v>145134</v>
      </c>
      <c r="F118" s="28">
        <v>5250</v>
      </c>
      <c r="G118" s="28">
        <f t="shared" si="30"/>
        <v>3.6173467278515026</v>
      </c>
      <c r="H118" s="28">
        <f t="shared" si="31"/>
        <v>139884</v>
      </c>
      <c r="I118" s="28">
        <f t="shared" si="32"/>
        <v>96.382653272148502</v>
      </c>
      <c r="J118" s="25"/>
      <c r="K118" s="52"/>
      <c r="L118" s="52"/>
      <c r="M118" s="52"/>
    </row>
    <row r="119" spans="1:13" s="52" customFormat="1" ht="17.100000000000001" customHeight="1" x14ac:dyDescent="0.3">
      <c r="A119" s="25">
        <v>12.7</v>
      </c>
      <c r="B119" s="25" t="s">
        <v>88</v>
      </c>
      <c r="C119" s="100">
        <v>1</v>
      </c>
      <c r="D119" s="100">
        <v>1</v>
      </c>
      <c r="E119" s="28">
        <v>360074</v>
      </c>
      <c r="F119" s="28">
        <v>5000</v>
      </c>
      <c r="G119" s="28">
        <f t="shared" si="30"/>
        <v>1.3886034537345102</v>
      </c>
      <c r="H119" s="28">
        <f t="shared" si="31"/>
        <v>355074</v>
      </c>
      <c r="I119" s="28">
        <f t="shared" si="32"/>
        <v>98.611396546265496</v>
      </c>
      <c r="J119" s="25"/>
    </row>
    <row r="120" spans="1:13" s="52" customFormat="1" ht="17.100000000000001" customHeight="1" x14ac:dyDescent="0.3">
      <c r="A120" s="25">
        <v>12.8</v>
      </c>
      <c r="B120" s="25" t="s">
        <v>49</v>
      </c>
      <c r="C120" s="100">
        <v>1</v>
      </c>
      <c r="D120" s="100">
        <v>0</v>
      </c>
      <c r="E120" s="28">
        <v>80000</v>
      </c>
      <c r="F120" s="28">
        <v>0</v>
      </c>
      <c r="G120" s="28">
        <f t="shared" si="30"/>
        <v>0</v>
      </c>
      <c r="H120" s="28">
        <f t="shared" si="31"/>
        <v>80000</v>
      </c>
      <c r="I120" s="28">
        <f t="shared" si="32"/>
        <v>100</v>
      </c>
      <c r="J120" s="25"/>
    </row>
    <row r="121" spans="1:13" ht="17.100000000000001" customHeight="1" x14ac:dyDescent="0.3">
      <c r="A121" s="25">
        <v>12.9</v>
      </c>
      <c r="B121" s="25" t="s">
        <v>90</v>
      </c>
      <c r="C121" s="100">
        <v>1</v>
      </c>
      <c r="D121" s="100">
        <v>0</v>
      </c>
      <c r="E121" s="28">
        <v>145557</v>
      </c>
      <c r="F121" s="28">
        <v>0</v>
      </c>
      <c r="G121" s="28">
        <f t="shared" si="30"/>
        <v>0</v>
      </c>
      <c r="H121" s="28">
        <f t="shared" si="31"/>
        <v>145557</v>
      </c>
      <c r="I121" s="28">
        <f t="shared" si="32"/>
        <v>100</v>
      </c>
      <c r="J121" s="25"/>
      <c r="K121" s="52"/>
      <c r="L121" s="52"/>
      <c r="M121" s="52"/>
    </row>
    <row r="122" spans="1:13" s="52" customFormat="1" x14ac:dyDescent="0.3">
      <c r="A122" s="104">
        <v>12.1</v>
      </c>
      <c r="B122" s="25" t="s">
        <v>86</v>
      </c>
      <c r="C122" s="100">
        <v>3</v>
      </c>
      <c r="D122" s="100">
        <v>0</v>
      </c>
      <c r="E122" s="28">
        <v>186633</v>
      </c>
      <c r="F122" s="28">
        <v>0</v>
      </c>
      <c r="G122" s="28">
        <f t="shared" si="30"/>
        <v>0</v>
      </c>
      <c r="H122" s="28">
        <f t="shared" si="31"/>
        <v>186633</v>
      </c>
      <c r="I122" s="28">
        <f t="shared" si="32"/>
        <v>100</v>
      </c>
      <c r="J122" s="25"/>
    </row>
    <row r="123" spans="1:13" x14ac:dyDescent="0.3">
      <c r="A123" s="25">
        <v>12.11</v>
      </c>
      <c r="B123" s="25" t="s">
        <v>51</v>
      </c>
      <c r="C123" s="100">
        <v>1</v>
      </c>
      <c r="D123" s="100">
        <v>0</v>
      </c>
      <c r="E123" s="28">
        <v>110000</v>
      </c>
      <c r="F123" s="28">
        <v>0</v>
      </c>
      <c r="G123" s="28">
        <f t="shared" si="30"/>
        <v>0</v>
      </c>
      <c r="H123" s="28">
        <f t="shared" si="31"/>
        <v>110000</v>
      </c>
      <c r="I123" s="28">
        <f t="shared" si="32"/>
        <v>100</v>
      </c>
      <c r="J123" s="25"/>
      <c r="K123" s="87"/>
      <c r="L123" s="87"/>
      <c r="M123" s="87"/>
    </row>
    <row r="124" spans="1:13" x14ac:dyDescent="0.3">
      <c r="A124" s="101">
        <v>12.12</v>
      </c>
      <c r="B124" s="101" t="s">
        <v>89</v>
      </c>
      <c r="C124" s="102">
        <v>1</v>
      </c>
      <c r="D124" s="102">
        <v>0</v>
      </c>
      <c r="E124" s="103">
        <v>830951</v>
      </c>
      <c r="F124" s="103">
        <v>0</v>
      </c>
      <c r="G124" s="103">
        <f t="shared" si="30"/>
        <v>0</v>
      </c>
      <c r="H124" s="103">
        <f t="shared" si="31"/>
        <v>830951</v>
      </c>
      <c r="I124" s="103">
        <f t="shared" si="32"/>
        <v>100</v>
      </c>
      <c r="J124" s="101"/>
      <c r="K124" s="52"/>
      <c r="L124" s="52"/>
      <c r="M124" s="52"/>
    </row>
    <row r="125" spans="1:13" s="52" customFormat="1" ht="17.100000000000001" customHeight="1" x14ac:dyDescent="0.3">
      <c r="A125" s="95">
        <v>13</v>
      </c>
      <c r="B125" s="94" t="s">
        <v>16</v>
      </c>
      <c r="C125" s="95">
        <f>SUM(C126:C129)</f>
        <v>16</v>
      </c>
      <c r="D125" s="95">
        <f t="shared" ref="D125:F125" si="33">SUM(D126:D129)</f>
        <v>3</v>
      </c>
      <c r="E125" s="96">
        <f t="shared" si="33"/>
        <v>1578100</v>
      </c>
      <c r="F125" s="96">
        <f t="shared" si="33"/>
        <v>200989.62</v>
      </c>
      <c r="G125" s="96">
        <f t="shared" ref="G125:G140" si="34">F125*100/E125</f>
        <v>12.736177682022685</v>
      </c>
      <c r="H125" s="96">
        <f t="shared" ref="H125:H140" si="35">E125-F125</f>
        <v>1377110.38</v>
      </c>
      <c r="I125" s="96">
        <f t="shared" ref="I125:I140" si="36">H125*100/E125</f>
        <v>87.263822317977315</v>
      </c>
      <c r="J125" s="94"/>
    </row>
    <row r="126" spans="1:13" s="52" customFormat="1" ht="17.100000000000001" customHeight="1" x14ac:dyDescent="0.3">
      <c r="A126" s="97">
        <v>13.1</v>
      </c>
      <c r="B126" s="97" t="s">
        <v>35</v>
      </c>
      <c r="C126" s="98">
        <v>2</v>
      </c>
      <c r="D126" s="98">
        <v>1</v>
      </c>
      <c r="E126" s="99">
        <v>667260</v>
      </c>
      <c r="F126" s="99">
        <f>187847.62+9540+552</f>
        <v>197939.62</v>
      </c>
      <c r="G126" s="99">
        <f t="shared" si="34"/>
        <v>29.664541558013369</v>
      </c>
      <c r="H126" s="99">
        <f t="shared" si="35"/>
        <v>469320.38</v>
      </c>
      <c r="I126" s="99">
        <f t="shared" si="36"/>
        <v>70.335458441986631</v>
      </c>
      <c r="J126" s="97"/>
    </row>
    <row r="127" spans="1:13" s="52" customFormat="1" ht="17.100000000000001" customHeight="1" x14ac:dyDescent="0.3">
      <c r="A127" s="25">
        <v>13.2</v>
      </c>
      <c r="B127" s="25" t="s">
        <v>77</v>
      </c>
      <c r="C127" s="100">
        <v>4</v>
      </c>
      <c r="D127" s="100">
        <v>2</v>
      </c>
      <c r="E127" s="28">
        <v>312500</v>
      </c>
      <c r="F127" s="28">
        <v>3050</v>
      </c>
      <c r="G127" s="28">
        <f>F127*100/E127</f>
        <v>0.97599999999999998</v>
      </c>
      <c r="H127" s="28">
        <f>E127-F127</f>
        <v>309450</v>
      </c>
      <c r="I127" s="28">
        <f>H127*100/E127</f>
        <v>99.024000000000001</v>
      </c>
      <c r="J127" s="25"/>
      <c r="K127" s="84"/>
      <c r="L127" s="84"/>
      <c r="M127" s="84"/>
    </row>
    <row r="128" spans="1:13" s="52" customFormat="1" ht="17.100000000000001" customHeight="1" x14ac:dyDescent="0.3">
      <c r="A128" s="25">
        <v>13.3</v>
      </c>
      <c r="B128" s="25" t="s">
        <v>79</v>
      </c>
      <c r="C128" s="100">
        <v>5</v>
      </c>
      <c r="D128" s="100">
        <v>0</v>
      </c>
      <c r="E128" s="28">
        <v>257500</v>
      </c>
      <c r="F128" s="28">
        <v>0</v>
      </c>
      <c r="G128" s="28">
        <f t="shared" si="34"/>
        <v>0</v>
      </c>
      <c r="H128" s="28">
        <f t="shared" si="35"/>
        <v>257500</v>
      </c>
      <c r="I128" s="28">
        <f t="shared" si="36"/>
        <v>100</v>
      </c>
      <c r="J128" s="25"/>
    </row>
    <row r="129" spans="1:13" s="52" customFormat="1" x14ac:dyDescent="0.3">
      <c r="A129" s="101">
        <v>13.4</v>
      </c>
      <c r="B129" s="101" t="s">
        <v>78</v>
      </c>
      <c r="C129" s="102">
        <v>5</v>
      </c>
      <c r="D129" s="102">
        <v>0</v>
      </c>
      <c r="E129" s="103">
        <v>340840</v>
      </c>
      <c r="F129" s="103">
        <v>0</v>
      </c>
      <c r="G129" s="103">
        <f t="shared" si="34"/>
        <v>0</v>
      </c>
      <c r="H129" s="103">
        <f t="shared" si="35"/>
        <v>340840</v>
      </c>
      <c r="I129" s="103">
        <f t="shared" si="36"/>
        <v>100</v>
      </c>
      <c r="J129" s="101"/>
      <c r="K129" s="84"/>
      <c r="L129" s="84"/>
      <c r="M129" s="84"/>
    </row>
    <row r="130" spans="1:13" s="52" customFormat="1" x14ac:dyDescent="0.3">
      <c r="A130" s="95">
        <v>14</v>
      </c>
      <c r="B130" s="94" t="s">
        <v>18</v>
      </c>
      <c r="C130" s="95">
        <f>SUM(C131:C140)</f>
        <v>70</v>
      </c>
      <c r="D130" s="95">
        <f t="shared" ref="D130:F130" si="37">SUM(D131:D140)</f>
        <v>8</v>
      </c>
      <c r="E130" s="96">
        <f t="shared" si="37"/>
        <v>5476610</v>
      </c>
      <c r="F130" s="96">
        <f t="shared" si="37"/>
        <v>482201.13</v>
      </c>
      <c r="G130" s="96">
        <f t="shared" si="34"/>
        <v>8.8047374196811532</v>
      </c>
      <c r="H130" s="96">
        <f t="shared" si="35"/>
        <v>4994408.87</v>
      </c>
      <c r="I130" s="96">
        <f t="shared" si="36"/>
        <v>91.195262580318854</v>
      </c>
      <c r="J130" s="94"/>
    </row>
    <row r="131" spans="1:13" s="52" customFormat="1" ht="17.100000000000001" customHeight="1" x14ac:dyDescent="0.3">
      <c r="A131" s="97">
        <v>14.1</v>
      </c>
      <c r="B131" s="97" t="s">
        <v>35</v>
      </c>
      <c r="C131" s="98">
        <v>41</v>
      </c>
      <c r="D131" s="98">
        <v>8</v>
      </c>
      <c r="E131" s="99">
        <v>5054969</v>
      </c>
      <c r="F131" s="99">
        <v>482201.13</v>
      </c>
      <c r="G131" s="99">
        <f t="shared" si="34"/>
        <v>9.5391510808473807</v>
      </c>
      <c r="H131" s="99">
        <f t="shared" si="35"/>
        <v>4572767.87</v>
      </c>
      <c r="I131" s="99">
        <f t="shared" si="36"/>
        <v>90.460848919152625</v>
      </c>
      <c r="J131" s="97"/>
    </row>
    <row r="132" spans="1:13" ht="17.100000000000001" customHeight="1" x14ac:dyDescent="0.3">
      <c r="A132" s="25">
        <v>14.2</v>
      </c>
      <c r="B132" s="25" t="s">
        <v>71</v>
      </c>
      <c r="C132" s="100">
        <v>4</v>
      </c>
      <c r="D132" s="100">
        <v>0</v>
      </c>
      <c r="E132" s="28">
        <v>57330</v>
      </c>
      <c r="F132" s="28">
        <v>0</v>
      </c>
      <c r="G132" s="28">
        <f t="shared" si="34"/>
        <v>0</v>
      </c>
      <c r="H132" s="28">
        <f t="shared" si="35"/>
        <v>57330</v>
      </c>
      <c r="I132" s="28">
        <f t="shared" si="36"/>
        <v>100</v>
      </c>
      <c r="J132" s="25"/>
    </row>
    <row r="133" spans="1:13" s="52" customFormat="1" ht="16.5" customHeight="1" x14ac:dyDescent="0.3">
      <c r="A133" s="25">
        <v>14.3</v>
      </c>
      <c r="B133" s="25" t="s">
        <v>73</v>
      </c>
      <c r="C133" s="100">
        <v>4</v>
      </c>
      <c r="D133" s="100">
        <v>0</v>
      </c>
      <c r="E133" s="28">
        <v>57330</v>
      </c>
      <c r="F133" s="28">
        <v>0</v>
      </c>
      <c r="G133" s="28">
        <f t="shared" si="34"/>
        <v>0</v>
      </c>
      <c r="H133" s="28">
        <f t="shared" si="35"/>
        <v>57330</v>
      </c>
      <c r="I133" s="28">
        <f t="shared" si="36"/>
        <v>100</v>
      </c>
      <c r="J133" s="25"/>
      <c r="K133" s="84"/>
      <c r="L133" s="84"/>
      <c r="M133" s="84"/>
    </row>
    <row r="134" spans="1:13" s="52" customFormat="1" ht="17.100000000000001" customHeight="1" x14ac:dyDescent="0.3">
      <c r="A134" s="25">
        <v>14.4</v>
      </c>
      <c r="B134" s="25" t="s">
        <v>67</v>
      </c>
      <c r="C134" s="100">
        <v>2</v>
      </c>
      <c r="D134" s="100">
        <v>0</v>
      </c>
      <c r="E134" s="28">
        <v>25000</v>
      </c>
      <c r="F134" s="28">
        <v>0</v>
      </c>
      <c r="G134" s="28">
        <f t="shared" si="34"/>
        <v>0</v>
      </c>
      <c r="H134" s="28">
        <f t="shared" si="35"/>
        <v>25000</v>
      </c>
      <c r="I134" s="28">
        <f t="shared" si="36"/>
        <v>100</v>
      </c>
      <c r="J134" s="25"/>
    </row>
    <row r="135" spans="1:13" s="52" customFormat="1" ht="17.100000000000001" customHeight="1" x14ac:dyDescent="0.3">
      <c r="A135" s="25">
        <v>14.5</v>
      </c>
      <c r="B135" s="25" t="s">
        <v>68</v>
      </c>
      <c r="C135" s="100">
        <v>2</v>
      </c>
      <c r="D135" s="100">
        <v>0</v>
      </c>
      <c r="E135" s="28">
        <v>32500</v>
      </c>
      <c r="F135" s="28">
        <v>0</v>
      </c>
      <c r="G135" s="28">
        <f t="shared" si="34"/>
        <v>0</v>
      </c>
      <c r="H135" s="28">
        <f t="shared" si="35"/>
        <v>32500</v>
      </c>
      <c r="I135" s="28">
        <f t="shared" si="36"/>
        <v>100</v>
      </c>
      <c r="J135" s="25"/>
      <c r="K135" s="82"/>
      <c r="L135" s="82"/>
      <c r="M135" s="82"/>
    </row>
    <row r="136" spans="1:13" s="52" customFormat="1" ht="17.100000000000001" customHeight="1" x14ac:dyDescent="0.3">
      <c r="A136" s="25">
        <v>14.6</v>
      </c>
      <c r="B136" s="25" t="s">
        <v>72</v>
      </c>
      <c r="C136" s="100">
        <v>3</v>
      </c>
      <c r="D136" s="100">
        <v>0</v>
      </c>
      <c r="E136" s="28">
        <v>53918</v>
      </c>
      <c r="F136" s="28">
        <v>0</v>
      </c>
      <c r="G136" s="28">
        <f t="shared" si="34"/>
        <v>0</v>
      </c>
      <c r="H136" s="28">
        <f t="shared" si="35"/>
        <v>53918</v>
      </c>
      <c r="I136" s="28">
        <f t="shared" si="36"/>
        <v>100</v>
      </c>
      <c r="J136" s="25"/>
    </row>
    <row r="137" spans="1:13" s="52" customFormat="1" ht="17.100000000000001" customHeight="1" x14ac:dyDescent="0.3">
      <c r="A137" s="25">
        <v>14.7</v>
      </c>
      <c r="B137" s="25" t="s">
        <v>45</v>
      </c>
      <c r="C137" s="100">
        <v>2</v>
      </c>
      <c r="D137" s="100">
        <v>0</v>
      </c>
      <c r="E137" s="28">
        <v>57068</v>
      </c>
      <c r="F137" s="28">
        <v>0</v>
      </c>
      <c r="G137" s="28">
        <f t="shared" si="34"/>
        <v>0</v>
      </c>
      <c r="H137" s="28">
        <f t="shared" si="35"/>
        <v>57068</v>
      </c>
      <c r="I137" s="28">
        <f t="shared" si="36"/>
        <v>100</v>
      </c>
      <c r="J137" s="25"/>
    </row>
    <row r="138" spans="1:13" s="52" customFormat="1" ht="17.100000000000001" customHeight="1" x14ac:dyDescent="0.3">
      <c r="A138" s="25">
        <v>14.8</v>
      </c>
      <c r="B138" s="25" t="s">
        <v>74</v>
      </c>
      <c r="C138" s="100">
        <v>3</v>
      </c>
      <c r="D138" s="100">
        <v>0</v>
      </c>
      <c r="E138" s="28">
        <v>48090</v>
      </c>
      <c r="F138" s="28">
        <v>0</v>
      </c>
      <c r="G138" s="28">
        <f t="shared" si="34"/>
        <v>0</v>
      </c>
      <c r="H138" s="28">
        <f t="shared" si="35"/>
        <v>48090</v>
      </c>
      <c r="I138" s="28">
        <f t="shared" si="36"/>
        <v>100</v>
      </c>
      <c r="J138" s="25"/>
    </row>
    <row r="139" spans="1:13" ht="17.100000000000001" customHeight="1" x14ac:dyDescent="0.3">
      <c r="A139" s="25">
        <v>14.9</v>
      </c>
      <c r="B139" s="25" t="s">
        <v>75</v>
      </c>
      <c r="C139" s="100">
        <v>6</v>
      </c>
      <c r="D139" s="100">
        <v>0</v>
      </c>
      <c r="E139" s="28">
        <v>44940</v>
      </c>
      <c r="F139" s="28">
        <v>0</v>
      </c>
      <c r="G139" s="28">
        <f t="shared" si="34"/>
        <v>0</v>
      </c>
      <c r="H139" s="28">
        <f t="shared" si="35"/>
        <v>44940</v>
      </c>
      <c r="I139" s="28">
        <f t="shared" si="36"/>
        <v>100</v>
      </c>
      <c r="J139" s="25"/>
      <c r="K139" s="84"/>
      <c r="L139" s="84"/>
      <c r="M139" s="84"/>
    </row>
    <row r="140" spans="1:13" s="52" customFormat="1" ht="17.100000000000001" customHeight="1" x14ac:dyDescent="0.3">
      <c r="A140" s="105">
        <v>14.1</v>
      </c>
      <c r="B140" s="101" t="s">
        <v>76</v>
      </c>
      <c r="C140" s="102">
        <v>3</v>
      </c>
      <c r="D140" s="102">
        <v>0</v>
      </c>
      <c r="E140" s="103">
        <v>45465</v>
      </c>
      <c r="F140" s="103">
        <v>0</v>
      </c>
      <c r="G140" s="103">
        <f t="shared" si="34"/>
        <v>0</v>
      </c>
      <c r="H140" s="103">
        <f t="shared" si="35"/>
        <v>45465</v>
      </c>
      <c r="I140" s="103">
        <f t="shared" si="36"/>
        <v>100</v>
      </c>
      <c r="J140" s="101"/>
    </row>
    <row r="141" spans="1:13" s="52" customFormat="1" x14ac:dyDescent="0.3">
      <c r="A141" s="107" t="s">
        <v>29</v>
      </c>
      <c r="B141" s="108"/>
      <c r="C141" s="66">
        <f>SUM(C130,C125,C112,C104,C97,C84,C67,C53,C44,C48,C39,C28,C14,C7)</f>
        <v>495</v>
      </c>
      <c r="D141" s="66">
        <f>SUM(D130,D125,D112,D104,D97,D84,D67,D53,D44,D48,D39,D28,D14,D7)</f>
        <v>193</v>
      </c>
      <c r="E141" s="67">
        <f>SUM(E130,E125,E112,E104,E97,E84,E67,E53,E44,E48,E39,E28,E14,E7)</f>
        <v>172171002</v>
      </c>
      <c r="F141" s="67">
        <f>SUM(F130,F125,F112,F104,F97,F84,F67,F53,F44,F48,F39,F28,F14,F7)</f>
        <v>55593043.399999999</v>
      </c>
      <c r="G141" s="67">
        <f t="shared" ref="G141" si="38">F141*100/E141</f>
        <v>32.289434779499047</v>
      </c>
      <c r="H141" s="67">
        <f t="shared" ref="H141" si="39">E141-F141</f>
        <v>116577958.59999999</v>
      </c>
      <c r="I141" s="67">
        <f t="shared" ref="I141" si="40">H141*100/E141</f>
        <v>67.710565220500953</v>
      </c>
      <c r="J141" s="68"/>
    </row>
    <row r="142" spans="1:13" s="52" customFormat="1" ht="18.75" customHeight="1" x14ac:dyDescent="0.3">
      <c r="A142" s="69" t="s">
        <v>14</v>
      </c>
      <c r="B142" s="121" t="s">
        <v>150</v>
      </c>
      <c r="C142" s="121"/>
      <c r="D142" s="121"/>
      <c r="E142" s="121"/>
      <c r="F142" s="121"/>
      <c r="G142" s="121"/>
      <c r="H142" s="121"/>
      <c r="I142" s="121"/>
      <c r="J142" s="121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85"/>
      <c r="B143" s="86" t="s">
        <v>151</v>
      </c>
      <c r="C143" s="86"/>
      <c r="D143" s="86"/>
      <c r="E143" s="86"/>
      <c r="F143" s="86"/>
      <c r="G143" s="86"/>
      <c r="H143" s="86"/>
      <c r="I143" s="86"/>
      <c r="J143" s="86"/>
      <c r="K143" s="70"/>
      <c r="L143" s="70"/>
      <c r="M143" s="72"/>
    </row>
    <row r="144" spans="1:13" x14ac:dyDescent="0.3">
      <c r="A144" s="71"/>
      <c r="B144" s="122" t="s">
        <v>148</v>
      </c>
      <c r="C144" s="122"/>
      <c r="D144" s="122"/>
      <c r="E144" s="122"/>
      <c r="F144" s="122"/>
      <c r="G144" s="122"/>
      <c r="H144" s="122"/>
      <c r="I144" s="122"/>
      <c r="J144" s="122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15:M18">
    <sortCondition descending="1" ref="G137:G140"/>
  </sortState>
  <mergeCells count="11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C17" sqref="C17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26" t="s">
        <v>147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1" customHeight="1" x14ac:dyDescent="0.3">
      <c r="A2" s="110" t="s">
        <v>149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1" x14ac:dyDescent="0.35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12" t="s">
        <v>2</v>
      </c>
      <c r="B4" s="112" t="s">
        <v>3</v>
      </c>
      <c r="C4" s="115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18" t="s">
        <v>31</v>
      </c>
      <c r="I4" s="47" t="s">
        <v>11</v>
      </c>
      <c r="J4" s="112" t="s">
        <v>14</v>
      </c>
    </row>
    <row r="5" spans="1:10" x14ac:dyDescent="0.3">
      <c r="A5" s="113"/>
      <c r="B5" s="113"/>
      <c r="C5" s="116"/>
      <c r="D5" s="48" t="s">
        <v>5</v>
      </c>
      <c r="E5" s="48" t="s">
        <v>8</v>
      </c>
      <c r="F5" s="63" t="s">
        <v>10</v>
      </c>
      <c r="G5" s="49" t="s">
        <v>12</v>
      </c>
      <c r="H5" s="119"/>
      <c r="I5" s="49" t="s">
        <v>32</v>
      </c>
      <c r="J5" s="113"/>
    </row>
    <row r="6" spans="1:10" x14ac:dyDescent="0.3">
      <c r="A6" s="114"/>
      <c r="B6" s="114"/>
      <c r="C6" s="117"/>
      <c r="D6" s="50" t="s">
        <v>6</v>
      </c>
      <c r="E6" s="50"/>
      <c r="F6" s="51"/>
      <c r="G6" s="51"/>
      <c r="H6" s="120"/>
      <c r="I6" s="51"/>
      <c r="J6" s="114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1732897.94</v>
      </c>
      <c r="G7" s="9">
        <f t="shared" ref="G7:G9" si="0">F7*100/E7</f>
        <v>47.398740153172866</v>
      </c>
      <c r="H7" s="9">
        <f t="shared" ref="H7:H9" si="1">E7-F7</f>
        <v>1923102.06</v>
      </c>
      <c r="I7" s="9">
        <f t="shared" ref="I7:I9" si="2">H7*100/E7</f>
        <v>52.601259846827134</v>
      </c>
      <c r="J7" s="2"/>
    </row>
    <row r="8" spans="1:10" x14ac:dyDescent="0.3">
      <c r="A8" s="4">
        <v>1.1000000000000001</v>
      </c>
      <c r="B8" s="4" t="s">
        <v>144</v>
      </c>
      <c r="C8" s="14">
        <v>1</v>
      </c>
      <c r="D8" s="14">
        <v>1</v>
      </c>
      <c r="E8" s="15">
        <v>3656000</v>
      </c>
      <c r="F8" s="10">
        <f>1510718.94+197450+11229+13500</f>
        <v>1732897.94</v>
      </c>
      <c r="G8" s="10">
        <f t="shared" si="0"/>
        <v>47.398740153172866</v>
      </c>
      <c r="H8" s="10">
        <f t="shared" si="1"/>
        <v>1923102.06</v>
      </c>
      <c r="I8" s="10">
        <f t="shared" si="2"/>
        <v>52.601259846827134</v>
      </c>
      <c r="J8" s="4"/>
    </row>
    <row r="9" spans="1:10" x14ac:dyDescent="0.3">
      <c r="A9" s="124" t="s">
        <v>29</v>
      </c>
      <c r="B9" s="125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1732897.94</v>
      </c>
      <c r="G9" s="7">
        <f t="shared" si="0"/>
        <v>47.398740153172866</v>
      </c>
      <c r="H9" s="7">
        <f t="shared" si="1"/>
        <v>1923102.06</v>
      </c>
      <c r="I9" s="7">
        <f t="shared" si="2"/>
        <v>52.601259846827134</v>
      </c>
      <c r="J9" s="5"/>
    </row>
    <row r="10" spans="1:10" s="65" customFormat="1" ht="18.75" customHeight="1" x14ac:dyDescent="0.3">
      <c r="A10" s="69" t="s">
        <v>14</v>
      </c>
      <c r="B10" s="123" t="s">
        <v>152</v>
      </c>
      <c r="C10" s="123"/>
      <c r="D10" s="123"/>
      <c r="E10" s="123"/>
      <c r="F10" s="123"/>
      <c r="G10" s="123"/>
      <c r="H10" s="123"/>
      <c r="I10" s="123"/>
      <c r="J10" s="123"/>
    </row>
    <row r="11" spans="1:10" x14ac:dyDescent="0.3">
      <c r="A11" s="71"/>
      <c r="B11" s="122" t="s">
        <v>148</v>
      </c>
      <c r="C11" s="122"/>
      <c r="D11" s="122"/>
      <c r="E11" s="122"/>
      <c r="F11" s="122"/>
      <c r="G11" s="122"/>
      <c r="H11" s="122"/>
      <c r="I11" s="122"/>
      <c r="J11" s="122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ht="21" x14ac:dyDescent="0.3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21" x14ac:dyDescent="0.35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2" x14ac:dyDescent="0.3">
      <c r="A4" s="128" t="s">
        <v>2</v>
      </c>
      <c r="B4" s="128" t="s">
        <v>3</v>
      </c>
      <c r="C4" s="131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34" t="s">
        <v>13</v>
      </c>
      <c r="I4" s="19" t="s">
        <v>11</v>
      </c>
      <c r="J4" s="128" t="s">
        <v>14</v>
      </c>
    </row>
    <row r="5" spans="1:12" x14ac:dyDescent="0.3">
      <c r="A5" s="129"/>
      <c r="B5" s="129"/>
      <c r="C5" s="132"/>
      <c r="D5" s="23" t="s">
        <v>5</v>
      </c>
      <c r="E5" s="23" t="s">
        <v>8</v>
      </c>
      <c r="F5" s="20" t="s">
        <v>10</v>
      </c>
      <c r="G5" s="20" t="s">
        <v>12</v>
      </c>
      <c r="H5" s="135"/>
      <c r="I5" s="20" t="s">
        <v>32</v>
      </c>
      <c r="J5" s="129"/>
    </row>
    <row r="6" spans="1:12" x14ac:dyDescent="0.3">
      <c r="A6" s="130"/>
      <c r="B6" s="130"/>
      <c r="C6" s="133"/>
      <c r="D6" s="24" t="s">
        <v>6</v>
      </c>
      <c r="E6" s="24"/>
      <c r="F6" s="21"/>
      <c r="G6" s="21"/>
      <c r="H6" s="136"/>
      <c r="I6" s="21"/>
      <c r="J6" s="130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F8-แผ่นดิน!F81</f>
        <v>134532113.50999999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24" t="s">
        <v>29</v>
      </c>
      <c r="B36" s="125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10</vt:i4>
      </vt:variant>
    </vt:vector>
  </HeadingPairs>
  <TitlesOfParts>
    <vt:vector size="16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งบกลาง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2016-03-16T04:36:41Z</cp:lastPrinted>
  <dcterms:created xsi:type="dcterms:W3CDTF">2015-03-17T10:36:12Z</dcterms:created>
  <dcterms:modified xsi:type="dcterms:W3CDTF">2016-06-16T06:44:58Z</dcterms:modified>
</cp:coreProperties>
</file>