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440" windowHeight="10545" activeTab="1"/>
  </bookViews>
  <sheets>
    <sheet name="แผ่นดิน (สรุป)" sheetId="17" r:id="rId1"/>
    <sheet name="แผ่นดิน" sheetId="2" r:id="rId2"/>
    <sheet name="เงินรายได้ (สรุป)" sheetId="16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5">ค่าจ้างเงินรายได้!$A$1:$H$26</definedName>
    <definedName name="_xlnm.Print_Area" localSheetId="6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แผ่นดิน!$A$1:$J$107</definedName>
    <definedName name="_xlnm.Print_Area" localSheetId="0">'แผ่นดิน (สรุป)'!$A$1:$J$107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44525"/>
</workbook>
</file>

<file path=xl/calcChain.xml><?xml version="1.0" encoding="utf-8"?>
<calcChain xmlns="http://schemas.openxmlformats.org/spreadsheetml/2006/main">
  <c r="F106" i="17" l="1"/>
  <c r="I106" i="17"/>
  <c r="F42" i="17"/>
  <c r="F50" i="17"/>
  <c r="F50" i="2"/>
  <c r="E106" i="17" l="1"/>
  <c r="D106" i="17"/>
  <c r="C106" i="17"/>
  <c r="H105" i="17"/>
  <c r="I105" i="17" s="1"/>
  <c r="G105" i="17"/>
  <c r="H104" i="17"/>
  <c r="I104" i="17" s="1"/>
  <c r="G104" i="17"/>
  <c r="I103" i="17"/>
  <c r="H103" i="17"/>
  <c r="G103" i="17"/>
  <c r="I102" i="17"/>
  <c r="H102" i="17"/>
  <c r="G102" i="17"/>
  <c r="H101" i="17"/>
  <c r="I101" i="17" s="1"/>
  <c r="G101" i="17"/>
  <c r="H100" i="17"/>
  <c r="I100" i="17" s="1"/>
  <c r="G100" i="17"/>
  <c r="I99" i="17"/>
  <c r="H99" i="17"/>
  <c r="G99" i="17"/>
  <c r="H98" i="17"/>
  <c r="I98" i="17" s="1"/>
  <c r="G98" i="17"/>
  <c r="H97" i="17"/>
  <c r="I97" i="17" s="1"/>
  <c r="G97" i="17"/>
  <c r="H96" i="17"/>
  <c r="I96" i="17" s="1"/>
  <c r="G96" i="17"/>
  <c r="I95" i="17"/>
  <c r="H95" i="17"/>
  <c r="G95" i="17"/>
  <c r="H94" i="17"/>
  <c r="I94" i="17" s="1"/>
  <c r="G94" i="17"/>
  <c r="H93" i="17"/>
  <c r="I93" i="17" s="1"/>
  <c r="G93" i="17"/>
  <c r="H92" i="17"/>
  <c r="I92" i="17" s="1"/>
  <c r="G92" i="17"/>
  <c r="H91" i="17"/>
  <c r="I91" i="17" s="1"/>
  <c r="G91" i="17"/>
  <c r="H90" i="17"/>
  <c r="I90" i="17" s="1"/>
  <c r="G90" i="17"/>
  <c r="H89" i="17"/>
  <c r="I89" i="17" s="1"/>
  <c r="G89" i="17"/>
  <c r="H88" i="17"/>
  <c r="I88" i="17" s="1"/>
  <c r="G88" i="17"/>
  <c r="I87" i="17"/>
  <c r="H87" i="17"/>
  <c r="G87" i="17"/>
  <c r="I86" i="17"/>
  <c r="H86" i="17"/>
  <c r="G86" i="17"/>
  <c r="H85" i="17"/>
  <c r="I85" i="17" s="1"/>
  <c r="G85" i="17"/>
  <c r="H84" i="17"/>
  <c r="I84" i="17" s="1"/>
  <c r="G84" i="17"/>
  <c r="H83" i="17"/>
  <c r="I83" i="17" s="1"/>
  <c r="G83" i="17"/>
  <c r="H82" i="17"/>
  <c r="I82" i="17" s="1"/>
  <c r="G82" i="17"/>
  <c r="H81" i="17"/>
  <c r="I81" i="17" s="1"/>
  <c r="G81" i="17"/>
  <c r="H80" i="17"/>
  <c r="I80" i="17" s="1"/>
  <c r="G80" i="17"/>
  <c r="H79" i="17"/>
  <c r="I79" i="17" s="1"/>
  <c r="G79" i="17"/>
  <c r="I78" i="17"/>
  <c r="H78" i="17"/>
  <c r="G78" i="17"/>
  <c r="H77" i="17"/>
  <c r="I77" i="17" s="1"/>
  <c r="G77" i="17"/>
  <c r="H76" i="17"/>
  <c r="I76" i="17" s="1"/>
  <c r="G76" i="17"/>
  <c r="H75" i="17"/>
  <c r="I75" i="17" s="1"/>
  <c r="G75" i="17"/>
  <c r="H74" i="17"/>
  <c r="I74" i="17" s="1"/>
  <c r="G74" i="17"/>
  <c r="H73" i="17"/>
  <c r="I73" i="17" s="1"/>
  <c r="G73" i="17"/>
  <c r="H72" i="17"/>
  <c r="I72" i="17" s="1"/>
  <c r="G72" i="17"/>
  <c r="H71" i="17"/>
  <c r="I71" i="17" s="1"/>
  <c r="G71" i="17"/>
  <c r="I70" i="17"/>
  <c r="H70" i="17"/>
  <c r="G70" i="17"/>
  <c r="H69" i="17"/>
  <c r="I69" i="17" s="1"/>
  <c r="G69" i="17"/>
  <c r="H68" i="17"/>
  <c r="I68" i="17" s="1"/>
  <c r="G68" i="17"/>
  <c r="H67" i="17"/>
  <c r="I67" i="17" s="1"/>
  <c r="G67" i="17"/>
  <c r="H66" i="17"/>
  <c r="I66" i="17" s="1"/>
  <c r="G66" i="17"/>
  <c r="H65" i="17"/>
  <c r="I65" i="17" s="1"/>
  <c r="G65" i="17"/>
  <c r="H64" i="17"/>
  <c r="I64" i="17" s="1"/>
  <c r="G64" i="17"/>
  <c r="H63" i="17"/>
  <c r="I63" i="17" s="1"/>
  <c r="G63" i="17"/>
  <c r="I62" i="17"/>
  <c r="H62" i="17"/>
  <c r="G62" i="17"/>
  <c r="H61" i="17"/>
  <c r="I61" i="17" s="1"/>
  <c r="G61" i="17"/>
  <c r="H60" i="17"/>
  <c r="I60" i="17" s="1"/>
  <c r="G60" i="17"/>
  <c r="H59" i="17"/>
  <c r="I59" i="17" s="1"/>
  <c r="G59" i="17"/>
  <c r="H58" i="17"/>
  <c r="I58" i="17" s="1"/>
  <c r="G58" i="17"/>
  <c r="H57" i="17"/>
  <c r="I57" i="17" s="1"/>
  <c r="G57" i="17"/>
  <c r="H56" i="17"/>
  <c r="I56" i="17" s="1"/>
  <c r="G56" i="17"/>
  <c r="H55" i="17"/>
  <c r="I55" i="17" s="1"/>
  <c r="G55" i="17"/>
  <c r="I54" i="17"/>
  <c r="H54" i="17"/>
  <c r="G54" i="17"/>
  <c r="H53" i="17"/>
  <c r="I53" i="17" s="1"/>
  <c r="G53" i="17"/>
  <c r="H52" i="17"/>
  <c r="I52" i="17" s="1"/>
  <c r="G52" i="17"/>
  <c r="H51" i="17"/>
  <c r="I51" i="17" s="1"/>
  <c r="G51" i="17"/>
  <c r="H50" i="17"/>
  <c r="I50" i="17" s="1"/>
  <c r="H49" i="17"/>
  <c r="I49" i="17" s="1"/>
  <c r="G49" i="17"/>
  <c r="H48" i="17"/>
  <c r="I48" i="17" s="1"/>
  <c r="G48" i="17"/>
  <c r="H47" i="17"/>
  <c r="I47" i="17" s="1"/>
  <c r="G47" i="17"/>
  <c r="H46" i="17"/>
  <c r="I46" i="17" s="1"/>
  <c r="G46" i="17"/>
  <c r="H45" i="17"/>
  <c r="I45" i="17" s="1"/>
  <c r="G45" i="17"/>
  <c r="H44" i="17"/>
  <c r="I44" i="17" s="1"/>
  <c r="G44" i="17"/>
  <c r="H43" i="17"/>
  <c r="I43" i="17" s="1"/>
  <c r="G43" i="17"/>
  <c r="H41" i="17"/>
  <c r="I41" i="17" s="1"/>
  <c r="G41" i="17"/>
  <c r="I40" i="17"/>
  <c r="H40" i="17"/>
  <c r="G40" i="17"/>
  <c r="H39" i="17"/>
  <c r="I39" i="17" s="1"/>
  <c r="G39" i="17"/>
  <c r="H38" i="17"/>
  <c r="I38" i="17" s="1"/>
  <c r="G38" i="17"/>
  <c r="H37" i="17"/>
  <c r="I37" i="17" s="1"/>
  <c r="G37" i="17"/>
  <c r="H36" i="17"/>
  <c r="I36" i="17" s="1"/>
  <c r="G36" i="17"/>
  <c r="H35" i="17"/>
  <c r="I35" i="17" s="1"/>
  <c r="G35" i="17"/>
  <c r="H34" i="17"/>
  <c r="I34" i="17" s="1"/>
  <c r="G34" i="17"/>
  <c r="H33" i="17"/>
  <c r="I33" i="17" s="1"/>
  <c r="G33" i="17"/>
  <c r="I32" i="17"/>
  <c r="H32" i="17"/>
  <c r="G32" i="17"/>
  <c r="H31" i="17"/>
  <c r="I31" i="17" s="1"/>
  <c r="G31" i="17"/>
  <c r="H30" i="17"/>
  <c r="I30" i="17" s="1"/>
  <c r="G30" i="17"/>
  <c r="H29" i="17"/>
  <c r="I29" i="17" s="1"/>
  <c r="G29" i="17"/>
  <c r="H28" i="17"/>
  <c r="I28" i="17" s="1"/>
  <c r="G28" i="17"/>
  <c r="H27" i="17"/>
  <c r="I27" i="17" s="1"/>
  <c r="G27" i="17"/>
  <c r="H26" i="17"/>
  <c r="I26" i="17" s="1"/>
  <c r="G26" i="17"/>
  <c r="H25" i="17"/>
  <c r="I25" i="17" s="1"/>
  <c r="G25" i="17"/>
  <c r="I24" i="17"/>
  <c r="H24" i="17"/>
  <c r="G24" i="17"/>
  <c r="H23" i="17"/>
  <c r="I23" i="17" s="1"/>
  <c r="G23" i="17"/>
  <c r="H22" i="17"/>
  <c r="I22" i="17" s="1"/>
  <c r="G22" i="17"/>
  <c r="H21" i="17"/>
  <c r="I21" i="17" s="1"/>
  <c r="G21" i="17"/>
  <c r="H20" i="17"/>
  <c r="I20" i="17" s="1"/>
  <c r="G20" i="17"/>
  <c r="H19" i="17"/>
  <c r="I19" i="17" s="1"/>
  <c r="G19" i="17"/>
  <c r="H18" i="17"/>
  <c r="I18" i="17" s="1"/>
  <c r="G18" i="17"/>
  <c r="H17" i="17"/>
  <c r="I17" i="17" s="1"/>
  <c r="G17" i="17"/>
  <c r="I16" i="17"/>
  <c r="H16" i="17"/>
  <c r="G16" i="17"/>
  <c r="H15" i="17"/>
  <c r="I15" i="17" s="1"/>
  <c r="G15" i="17"/>
  <c r="H14" i="17"/>
  <c r="I14" i="17" s="1"/>
  <c r="G14" i="17"/>
  <c r="H13" i="17"/>
  <c r="I13" i="17" s="1"/>
  <c r="G13" i="17"/>
  <c r="H12" i="17"/>
  <c r="I12" i="17" s="1"/>
  <c r="G12" i="17"/>
  <c r="H11" i="17"/>
  <c r="I11" i="17" s="1"/>
  <c r="G11" i="17"/>
  <c r="H10" i="17"/>
  <c r="I10" i="17" s="1"/>
  <c r="G10" i="17"/>
  <c r="I9" i="17"/>
  <c r="H9" i="17"/>
  <c r="G9" i="17"/>
  <c r="I8" i="17"/>
  <c r="H8" i="17"/>
  <c r="G8" i="17"/>
  <c r="H7" i="17"/>
  <c r="I7" i="17" s="1"/>
  <c r="G7" i="17"/>
  <c r="E141" i="16"/>
  <c r="E148" i="16" s="1"/>
  <c r="D141" i="16"/>
  <c r="C141" i="16"/>
  <c r="H140" i="16"/>
  <c r="I140" i="16" s="1"/>
  <c r="G140" i="16"/>
  <c r="H139" i="16"/>
  <c r="I139" i="16" s="1"/>
  <c r="G139" i="16"/>
  <c r="H138" i="16"/>
  <c r="I138" i="16" s="1"/>
  <c r="G138" i="16"/>
  <c r="H137" i="16"/>
  <c r="I137" i="16" s="1"/>
  <c r="G137" i="16"/>
  <c r="F136" i="16"/>
  <c r="H136" i="16" s="1"/>
  <c r="I136" i="16" s="1"/>
  <c r="H135" i="16"/>
  <c r="I135" i="16" s="1"/>
  <c r="G135" i="16"/>
  <c r="H134" i="16"/>
  <c r="I134" i="16" s="1"/>
  <c r="G134" i="16"/>
  <c r="H133" i="16"/>
  <c r="I133" i="16" s="1"/>
  <c r="G133" i="16"/>
  <c r="H132" i="16"/>
  <c r="I132" i="16" s="1"/>
  <c r="G132" i="16"/>
  <c r="H131" i="16"/>
  <c r="I131" i="16" s="1"/>
  <c r="G131" i="16"/>
  <c r="H130" i="16"/>
  <c r="I130" i="16" s="1"/>
  <c r="G130" i="16"/>
  <c r="H129" i="16"/>
  <c r="I129" i="16" s="1"/>
  <c r="G129" i="16"/>
  <c r="H128" i="16"/>
  <c r="I128" i="16" s="1"/>
  <c r="G128" i="16"/>
  <c r="H127" i="16"/>
  <c r="I127" i="16" s="1"/>
  <c r="G127" i="16"/>
  <c r="H126" i="16"/>
  <c r="I126" i="16" s="1"/>
  <c r="G126" i="16"/>
  <c r="H125" i="16"/>
  <c r="I125" i="16" s="1"/>
  <c r="G125" i="16"/>
  <c r="H124" i="16"/>
  <c r="I124" i="16" s="1"/>
  <c r="G124" i="16"/>
  <c r="H123" i="16"/>
  <c r="I123" i="16" s="1"/>
  <c r="G123" i="16"/>
  <c r="H122" i="16"/>
  <c r="I122" i="16" s="1"/>
  <c r="G122" i="16"/>
  <c r="I121" i="16"/>
  <c r="H121" i="16"/>
  <c r="G121" i="16"/>
  <c r="H120" i="16"/>
  <c r="I120" i="16" s="1"/>
  <c r="G120" i="16"/>
  <c r="H119" i="16"/>
  <c r="I119" i="16" s="1"/>
  <c r="G119" i="16"/>
  <c r="F119" i="16"/>
  <c r="H118" i="16"/>
  <c r="I118" i="16" s="1"/>
  <c r="G118" i="16"/>
  <c r="H117" i="16"/>
  <c r="I117" i="16" s="1"/>
  <c r="G117" i="16"/>
  <c r="F116" i="16"/>
  <c r="I115" i="16"/>
  <c r="H115" i="16"/>
  <c r="G115" i="16"/>
  <c r="H113" i="16"/>
  <c r="I113" i="16" s="1"/>
  <c r="G113" i="16"/>
  <c r="H112" i="16"/>
  <c r="I112" i="16" s="1"/>
  <c r="G112" i="16"/>
  <c r="H111" i="16"/>
  <c r="I111" i="16" s="1"/>
  <c r="G111" i="16"/>
  <c r="H110" i="16"/>
  <c r="I110" i="16" s="1"/>
  <c r="G110" i="16"/>
  <c r="H109" i="16"/>
  <c r="I109" i="16" s="1"/>
  <c r="F109" i="16"/>
  <c r="G109" i="16" s="1"/>
  <c r="H108" i="16"/>
  <c r="I108" i="16" s="1"/>
  <c r="G108" i="16"/>
  <c r="H107" i="16"/>
  <c r="I107" i="16" s="1"/>
  <c r="G107" i="16"/>
  <c r="G106" i="16"/>
  <c r="F106" i="16"/>
  <c r="H106" i="16" s="1"/>
  <c r="I106" i="16" s="1"/>
  <c r="F105" i="16"/>
  <c r="H104" i="16"/>
  <c r="I104" i="16" s="1"/>
  <c r="G104" i="16"/>
  <c r="H103" i="16"/>
  <c r="I103" i="16" s="1"/>
  <c r="G103" i="16"/>
  <c r="H102" i="16"/>
  <c r="I102" i="16" s="1"/>
  <c r="G102" i="16"/>
  <c r="H100" i="16"/>
  <c r="I100" i="16" s="1"/>
  <c r="G100" i="16"/>
  <c r="G99" i="16"/>
  <c r="F99" i="16"/>
  <c r="H99" i="16" s="1"/>
  <c r="I99" i="16" s="1"/>
  <c r="H98" i="16"/>
  <c r="I98" i="16" s="1"/>
  <c r="G98" i="16"/>
  <c r="I97" i="16"/>
  <c r="H97" i="16"/>
  <c r="G97" i="16"/>
  <c r="H96" i="16"/>
  <c r="I96" i="16" s="1"/>
  <c r="G96" i="16"/>
  <c r="H95" i="16"/>
  <c r="I95" i="16" s="1"/>
  <c r="G95" i="16"/>
  <c r="H94" i="16"/>
  <c r="I94" i="16" s="1"/>
  <c r="G94" i="16"/>
  <c r="F93" i="16"/>
  <c r="H92" i="16"/>
  <c r="I92" i="16" s="1"/>
  <c r="G92" i="16"/>
  <c r="H91" i="16"/>
  <c r="I91" i="16" s="1"/>
  <c r="G91" i="16"/>
  <c r="H90" i="16"/>
  <c r="I90" i="16" s="1"/>
  <c r="G90" i="16"/>
  <c r="H89" i="16"/>
  <c r="I89" i="16" s="1"/>
  <c r="G89" i="16"/>
  <c r="H88" i="16"/>
  <c r="I88" i="16" s="1"/>
  <c r="G88" i="16"/>
  <c r="H87" i="16"/>
  <c r="I87" i="16" s="1"/>
  <c r="G87" i="16"/>
  <c r="H86" i="16"/>
  <c r="I86" i="16" s="1"/>
  <c r="G86" i="16"/>
  <c r="H85" i="16"/>
  <c r="I85" i="16" s="1"/>
  <c r="G85" i="16"/>
  <c r="I84" i="16"/>
  <c r="H84" i="16"/>
  <c r="G84" i="16"/>
  <c r="H83" i="16"/>
  <c r="I83" i="16" s="1"/>
  <c r="G83" i="16"/>
  <c r="H82" i="16"/>
  <c r="I82" i="16" s="1"/>
  <c r="G82" i="16"/>
  <c r="H81" i="16"/>
  <c r="I81" i="16" s="1"/>
  <c r="G81" i="16"/>
  <c r="F80" i="16"/>
  <c r="H79" i="16"/>
  <c r="I79" i="16" s="1"/>
  <c r="G79" i="16"/>
  <c r="H78" i="16"/>
  <c r="I78" i="16" s="1"/>
  <c r="G78" i="16"/>
  <c r="H77" i="16"/>
  <c r="I77" i="16" s="1"/>
  <c r="G77" i="16"/>
  <c r="H76" i="16"/>
  <c r="I76" i="16" s="1"/>
  <c r="G76" i="16"/>
  <c r="H75" i="16"/>
  <c r="I75" i="16" s="1"/>
  <c r="G75" i="16"/>
  <c r="H74" i="16"/>
  <c r="I74" i="16" s="1"/>
  <c r="G74" i="16"/>
  <c r="H73" i="16"/>
  <c r="I73" i="16" s="1"/>
  <c r="G73" i="16"/>
  <c r="H72" i="16"/>
  <c r="I72" i="16" s="1"/>
  <c r="G72" i="16"/>
  <c r="I71" i="16"/>
  <c r="H71" i="16"/>
  <c r="G71" i="16"/>
  <c r="H70" i="16"/>
  <c r="I70" i="16" s="1"/>
  <c r="G70" i="16"/>
  <c r="H69" i="16"/>
  <c r="I69" i="16" s="1"/>
  <c r="G69" i="16"/>
  <c r="F69" i="16"/>
  <c r="H68" i="16"/>
  <c r="I68" i="16" s="1"/>
  <c r="G68" i="16"/>
  <c r="H67" i="16"/>
  <c r="I67" i="16" s="1"/>
  <c r="G67" i="16"/>
  <c r="F66" i="16"/>
  <c r="H65" i="16"/>
  <c r="I65" i="16" s="1"/>
  <c r="G65" i="16"/>
  <c r="H64" i="16"/>
  <c r="I64" i="16" s="1"/>
  <c r="G64" i="16"/>
  <c r="H63" i="16"/>
  <c r="I63" i="16" s="1"/>
  <c r="G63" i="16"/>
  <c r="H62" i="16"/>
  <c r="I62" i="16" s="1"/>
  <c r="G62" i="16"/>
  <c r="H61" i="16"/>
  <c r="I61" i="16" s="1"/>
  <c r="G61" i="16"/>
  <c r="H60" i="16"/>
  <c r="I60" i="16" s="1"/>
  <c r="G60" i="16"/>
  <c r="H59" i="16"/>
  <c r="I59" i="16" s="1"/>
  <c r="G59" i="16"/>
  <c r="H58" i="16"/>
  <c r="I58" i="16" s="1"/>
  <c r="G58" i="16"/>
  <c r="I57" i="16"/>
  <c r="H57" i="16"/>
  <c r="G57" i="16"/>
  <c r="H56" i="16"/>
  <c r="I56" i="16" s="1"/>
  <c r="G56" i="16"/>
  <c r="H55" i="16"/>
  <c r="I55" i="16" s="1"/>
  <c r="G55" i="16"/>
  <c r="F54" i="16"/>
  <c r="H54" i="16" s="1"/>
  <c r="I54" i="16" s="1"/>
  <c r="H53" i="16"/>
  <c r="I53" i="16" s="1"/>
  <c r="G53" i="16"/>
  <c r="H51" i="16"/>
  <c r="I51" i="16" s="1"/>
  <c r="G51" i="16"/>
  <c r="H50" i="16"/>
  <c r="I50" i="16" s="1"/>
  <c r="G50" i="16"/>
  <c r="H49" i="16"/>
  <c r="I49" i="16" s="1"/>
  <c r="G49" i="16"/>
  <c r="H48" i="16"/>
  <c r="I48" i="16" s="1"/>
  <c r="G48" i="16"/>
  <c r="F48" i="16"/>
  <c r="H47" i="16"/>
  <c r="I47" i="16" s="1"/>
  <c r="G47" i="16"/>
  <c r="H46" i="16"/>
  <c r="I46" i="16" s="1"/>
  <c r="G46" i="16"/>
  <c r="F45" i="16"/>
  <c r="G45" i="16" s="1"/>
  <c r="H44" i="16"/>
  <c r="I44" i="16" s="1"/>
  <c r="G44" i="16"/>
  <c r="H43" i="16"/>
  <c r="I43" i="16" s="1"/>
  <c r="G43" i="16"/>
  <c r="H42" i="16"/>
  <c r="I42" i="16" s="1"/>
  <c r="G42" i="16"/>
  <c r="F41" i="16"/>
  <c r="H40" i="16"/>
  <c r="I40" i="16" s="1"/>
  <c r="G40" i="16"/>
  <c r="H39" i="16"/>
  <c r="I39" i="16" s="1"/>
  <c r="G39" i="16"/>
  <c r="H38" i="16"/>
  <c r="I38" i="16" s="1"/>
  <c r="G38" i="16"/>
  <c r="H37" i="16"/>
  <c r="I37" i="16" s="1"/>
  <c r="G37" i="16"/>
  <c r="H36" i="16"/>
  <c r="I36" i="16" s="1"/>
  <c r="G36" i="16"/>
  <c r="H35" i="16"/>
  <c r="I35" i="16" s="1"/>
  <c r="G35" i="16"/>
  <c r="H33" i="16"/>
  <c r="I33" i="16" s="1"/>
  <c r="G33" i="16"/>
  <c r="H32" i="16"/>
  <c r="I32" i="16" s="1"/>
  <c r="F32" i="16"/>
  <c r="G32" i="16" s="1"/>
  <c r="H31" i="16"/>
  <c r="I31" i="16" s="1"/>
  <c r="G31" i="16"/>
  <c r="F30" i="16"/>
  <c r="H30" i="16" s="1"/>
  <c r="I30" i="16" s="1"/>
  <c r="H28" i="16"/>
  <c r="I28" i="16" s="1"/>
  <c r="G28" i="16"/>
  <c r="H27" i="16"/>
  <c r="I27" i="16" s="1"/>
  <c r="G27" i="16"/>
  <c r="H26" i="16"/>
  <c r="I26" i="16" s="1"/>
  <c r="G26" i="16"/>
  <c r="H25" i="16"/>
  <c r="I25" i="16" s="1"/>
  <c r="G25" i="16"/>
  <c r="H24" i="16"/>
  <c r="I24" i="16" s="1"/>
  <c r="G24" i="16"/>
  <c r="H23" i="16"/>
  <c r="I23" i="16" s="1"/>
  <c r="G23" i="16"/>
  <c r="H22" i="16"/>
  <c r="I22" i="16" s="1"/>
  <c r="G22" i="16"/>
  <c r="H21" i="16"/>
  <c r="I21" i="16" s="1"/>
  <c r="G21" i="16"/>
  <c r="I20" i="16"/>
  <c r="H20" i="16"/>
  <c r="G20" i="16"/>
  <c r="H19" i="16"/>
  <c r="I19" i="16" s="1"/>
  <c r="G19" i="16"/>
  <c r="F18" i="16"/>
  <c r="H18" i="16" s="1"/>
  <c r="I18" i="16" s="1"/>
  <c r="H17" i="16"/>
  <c r="I17" i="16" s="1"/>
  <c r="G17" i="16"/>
  <c r="H16" i="16"/>
  <c r="I16" i="16" s="1"/>
  <c r="G16" i="16"/>
  <c r="F15" i="16"/>
  <c r="H15" i="16" s="1"/>
  <c r="I15" i="16" s="1"/>
  <c r="H13" i="16"/>
  <c r="I13" i="16" s="1"/>
  <c r="G13" i="16"/>
  <c r="H12" i="16"/>
  <c r="I12" i="16" s="1"/>
  <c r="G12" i="16"/>
  <c r="I11" i="16"/>
  <c r="H11" i="16"/>
  <c r="G11" i="16"/>
  <c r="H10" i="16"/>
  <c r="I10" i="16" s="1"/>
  <c r="G10" i="16"/>
  <c r="F10" i="16"/>
  <c r="H9" i="16"/>
  <c r="I9" i="16" s="1"/>
  <c r="G9" i="16"/>
  <c r="I8" i="16"/>
  <c r="H8" i="16"/>
  <c r="G8" i="16"/>
  <c r="F7" i="16"/>
  <c r="G7" i="16" s="1"/>
  <c r="F8" i="6"/>
  <c r="C141" i="3"/>
  <c r="F80" i="3"/>
  <c r="F18" i="3"/>
  <c r="F136" i="3"/>
  <c r="F116" i="3"/>
  <c r="F114" i="3" s="1"/>
  <c r="F119" i="3"/>
  <c r="F99" i="3"/>
  <c r="F93" i="3" s="1"/>
  <c r="F15" i="3"/>
  <c r="F14" i="3" s="1"/>
  <c r="F106" i="3"/>
  <c r="F54" i="3"/>
  <c r="F52" i="3" s="1"/>
  <c r="F109" i="3"/>
  <c r="F41" i="3"/>
  <c r="F34" i="3" s="1"/>
  <c r="F69" i="3"/>
  <c r="F66" i="3" s="1"/>
  <c r="F32" i="3"/>
  <c r="F30" i="3"/>
  <c r="F10" i="3"/>
  <c r="F7" i="3" s="1"/>
  <c r="F48" i="3"/>
  <c r="F45" i="3" s="1"/>
  <c r="F105" i="3"/>
  <c r="E141" i="3"/>
  <c r="D141" i="3"/>
  <c r="C106" i="2"/>
  <c r="F42" i="2"/>
  <c r="F106" i="2" s="1"/>
  <c r="E106" i="2"/>
  <c r="D106" i="2"/>
  <c r="G106" i="17" l="1"/>
  <c r="H106" i="17"/>
  <c r="E110" i="17"/>
  <c r="H42" i="17"/>
  <c r="I42" i="17" s="1"/>
  <c r="G50" i="17"/>
  <c r="G42" i="17"/>
  <c r="G136" i="16"/>
  <c r="H45" i="16"/>
  <c r="I45" i="16" s="1"/>
  <c r="G18" i="16"/>
  <c r="H7" i="16"/>
  <c r="I7" i="16" s="1"/>
  <c r="H41" i="16"/>
  <c r="I41" i="16" s="1"/>
  <c r="F34" i="16"/>
  <c r="H116" i="16"/>
  <c r="I116" i="16" s="1"/>
  <c r="G116" i="16"/>
  <c r="F114" i="16"/>
  <c r="G41" i="16"/>
  <c r="G54" i="16"/>
  <c r="H80" i="16"/>
  <c r="I80" i="16" s="1"/>
  <c r="G80" i="16"/>
  <c r="H93" i="16"/>
  <c r="I93" i="16" s="1"/>
  <c r="G93" i="16"/>
  <c r="F101" i="16"/>
  <c r="H105" i="16"/>
  <c r="I105" i="16" s="1"/>
  <c r="F29" i="16"/>
  <c r="G30" i="16"/>
  <c r="H66" i="16"/>
  <c r="I66" i="16" s="1"/>
  <c r="G66" i="16"/>
  <c r="G105" i="16"/>
  <c r="F14" i="16"/>
  <c r="G15" i="16"/>
  <c r="F52" i="16"/>
  <c r="F101" i="3"/>
  <c r="F29" i="3"/>
  <c r="G29" i="3" s="1"/>
  <c r="H32" i="3"/>
  <c r="I32" i="3" s="1"/>
  <c r="G32" i="3"/>
  <c r="H33" i="3"/>
  <c r="I33" i="3" s="1"/>
  <c r="G33" i="3"/>
  <c r="H31" i="3"/>
  <c r="I31" i="3" s="1"/>
  <c r="G31" i="3"/>
  <c r="H30" i="3"/>
  <c r="I30" i="3" s="1"/>
  <c r="G30" i="3"/>
  <c r="H29" i="3"/>
  <c r="I29" i="3" s="1"/>
  <c r="H116" i="3"/>
  <c r="I116" i="3" s="1"/>
  <c r="G116" i="3"/>
  <c r="H115" i="3"/>
  <c r="I115" i="3" s="1"/>
  <c r="G115" i="3"/>
  <c r="H118" i="3"/>
  <c r="I118" i="3" s="1"/>
  <c r="G118" i="3"/>
  <c r="H117" i="3"/>
  <c r="I117" i="3" s="1"/>
  <c r="G117" i="3"/>
  <c r="H114" i="3"/>
  <c r="I114" i="3" s="1"/>
  <c r="G114" i="3"/>
  <c r="H11" i="3"/>
  <c r="I11" i="3" s="1"/>
  <c r="G11" i="3"/>
  <c r="H12" i="3"/>
  <c r="I12" i="3" s="1"/>
  <c r="G12" i="3"/>
  <c r="H13" i="3"/>
  <c r="I13" i="3" s="1"/>
  <c r="G13" i="3"/>
  <c r="H8" i="3"/>
  <c r="I8" i="3" s="1"/>
  <c r="G8" i="3"/>
  <c r="H9" i="3"/>
  <c r="I9" i="3" s="1"/>
  <c r="G9" i="3"/>
  <c r="H10" i="3"/>
  <c r="I10" i="3" s="1"/>
  <c r="G10" i="3"/>
  <c r="H7" i="3"/>
  <c r="I7" i="3" s="1"/>
  <c r="G7" i="3"/>
  <c r="H16" i="3"/>
  <c r="I16" i="3" s="1"/>
  <c r="G16" i="3"/>
  <c r="H17" i="3"/>
  <c r="I17" i="3" s="1"/>
  <c r="G17" i="3"/>
  <c r="H15" i="3"/>
  <c r="I15" i="3" s="1"/>
  <c r="G15" i="3"/>
  <c r="H14" i="3"/>
  <c r="I14" i="3" s="1"/>
  <c r="G14" i="3"/>
  <c r="H106" i="3"/>
  <c r="I106" i="3" s="1"/>
  <c r="G106" i="3"/>
  <c r="H105" i="3"/>
  <c r="I105" i="3" s="1"/>
  <c r="G105" i="3"/>
  <c r="H103" i="3"/>
  <c r="I103" i="3" s="1"/>
  <c r="G103" i="3"/>
  <c r="H104" i="3"/>
  <c r="I104" i="3" s="1"/>
  <c r="G104" i="3"/>
  <c r="H113" i="3"/>
  <c r="I113" i="3" s="1"/>
  <c r="G113" i="3"/>
  <c r="H112" i="3"/>
  <c r="I112" i="3" s="1"/>
  <c r="G112" i="3"/>
  <c r="H111" i="3"/>
  <c r="I111" i="3" s="1"/>
  <c r="G111" i="3"/>
  <c r="H110" i="3"/>
  <c r="I110" i="3" s="1"/>
  <c r="G110" i="3"/>
  <c r="H107" i="3"/>
  <c r="I107" i="3" s="1"/>
  <c r="G107" i="3"/>
  <c r="H102" i="3"/>
  <c r="I102" i="3" s="1"/>
  <c r="G102" i="3"/>
  <c r="H108" i="3"/>
  <c r="I108" i="3" s="1"/>
  <c r="G108" i="3"/>
  <c r="H109" i="3"/>
  <c r="I109" i="3" s="1"/>
  <c r="G109" i="3"/>
  <c r="H90" i="3"/>
  <c r="I90" i="3" s="1"/>
  <c r="G90" i="3"/>
  <c r="H82" i="3"/>
  <c r="I82" i="3" s="1"/>
  <c r="G82" i="3"/>
  <c r="H88" i="3"/>
  <c r="I88" i="3" s="1"/>
  <c r="G88" i="3"/>
  <c r="H86" i="3"/>
  <c r="I86" i="3" s="1"/>
  <c r="G86" i="3"/>
  <c r="H81" i="3"/>
  <c r="I81" i="3" s="1"/>
  <c r="G81" i="3"/>
  <c r="H92" i="3"/>
  <c r="I92" i="3" s="1"/>
  <c r="G92" i="3"/>
  <c r="H85" i="3"/>
  <c r="I85" i="3" s="1"/>
  <c r="G85" i="3"/>
  <c r="H89" i="3"/>
  <c r="I89" i="3" s="1"/>
  <c r="G89" i="3"/>
  <c r="H84" i="3"/>
  <c r="I84" i="3" s="1"/>
  <c r="G84" i="3"/>
  <c r="H83" i="3"/>
  <c r="I83" i="3" s="1"/>
  <c r="G83" i="3"/>
  <c r="H91" i="3"/>
  <c r="I91" i="3" s="1"/>
  <c r="G91" i="3"/>
  <c r="H87" i="3"/>
  <c r="I87" i="3" s="1"/>
  <c r="G87" i="3"/>
  <c r="H80" i="3"/>
  <c r="I80" i="3" s="1"/>
  <c r="G80" i="3"/>
  <c r="H72" i="3"/>
  <c r="I72" i="3" s="1"/>
  <c r="G72" i="3"/>
  <c r="H76" i="3"/>
  <c r="I76" i="3" s="1"/>
  <c r="G76" i="3"/>
  <c r="H75" i="3"/>
  <c r="I75" i="3" s="1"/>
  <c r="G75" i="3"/>
  <c r="H68" i="3"/>
  <c r="I68" i="3" s="1"/>
  <c r="G68" i="3"/>
  <c r="H67" i="3"/>
  <c r="I67" i="3" s="1"/>
  <c r="G67" i="3"/>
  <c r="H78" i="3"/>
  <c r="I78" i="3" s="1"/>
  <c r="G78" i="3"/>
  <c r="H71" i="3"/>
  <c r="I71" i="3" s="1"/>
  <c r="G71" i="3"/>
  <c r="H74" i="3"/>
  <c r="I74" i="3" s="1"/>
  <c r="G74" i="3"/>
  <c r="H77" i="3"/>
  <c r="I77" i="3" s="1"/>
  <c r="G77" i="3"/>
  <c r="H73" i="3"/>
  <c r="I73" i="3" s="1"/>
  <c r="G73" i="3"/>
  <c r="H70" i="3"/>
  <c r="I70" i="3" s="1"/>
  <c r="G70" i="3"/>
  <c r="H79" i="3"/>
  <c r="I79" i="3" s="1"/>
  <c r="G79" i="3"/>
  <c r="H69" i="3"/>
  <c r="I69" i="3" s="1"/>
  <c r="G69" i="3"/>
  <c r="H66" i="3"/>
  <c r="I66" i="3" s="1"/>
  <c r="G66" i="3"/>
  <c r="H130" i="3"/>
  <c r="I130" i="3" s="1"/>
  <c r="G130" i="3"/>
  <c r="H132" i="3"/>
  <c r="I132" i="3" s="1"/>
  <c r="G132" i="3"/>
  <c r="H125" i="3"/>
  <c r="I125" i="3" s="1"/>
  <c r="G125" i="3"/>
  <c r="H135" i="3"/>
  <c r="I135" i="3" s="1"/>
  <c r="G135" i="3"/>
  <c r="H128" i="3"/>
  <c r="I128" i="3" s="1"/>
  <c r="G128" i="3"/>
  <c r="H122" i="3"/>
  <c r="I122" i="3" s="1"/>
  <c r="G122" i="3"/>
  <c r="H133" i="3"/>
  <c r="I133" i="3" s="1"/>
  <c r="G133" i="3"/>
  <c r="H129" i="3"/>
  <c r="I129" i="3" s="1"/>
  <c r="G129" i="3"/>
  <c r="H126" i="3"/>
  <c r="I126" i="3" s="1"/>
  <c r="G126" i="3"/>
  <c r="H131" i="3"/>
  <c r="I131" i="3" s="1"/>
  <c r="G131" i="3"/>
  <c r="H127" i="3"/>
  <c r="I127" i="3" s="1"/>
  <c r="G127" i="3"/>
  <c r="H123" i="3"/>
  <c r="I123" i="3" s="1"/>
  <c r="G123" i="3"/>
  <c r="H134" i="3"/>
  <c r="I134" i="3" s="1"/>
  <c r="G134" i="3"/>
  <c r="H124" i="3"/>
  <c r="I124" i="3" s="1"/>
  <c r="G124" i="3"/>
  <c r="H120" i="3"/>
  <c r="I120" i="3" s="1"/>
  <c r="G120" i="3"/>
  <c r="H121" i="3"/>
  <c r="I121" i="3" s="1"/>
  <c r="G121" i="3"/>
  <c r="H119" i="3"/>
  <c r="I119" i="3" s="1"/>
  <c r="G119" i="3"/>
  <c r="H97" i="3"/>
  <c r="I97" i="3" s="1"/>
  <c r="G97" i="3"/>
  <c r="H98" i="3"/>
  <c r="I98" i="3" s="1"/>
  <c r="G98" i="3"/>
  <c r="H96" i="3"/>
  <c r="I96" i="3" s="1"/>
  <c r="G96" i="3"/>
  <c r="H95" i="3"/>
  <c r="I95" i="3" s="1"/>
  <c r="G95" i="3"/>
  <c r="H100" i="3"/>
  <c r="I100" i="3" s="1"/>
  <c r="G100" i="3"/>
  <c r="H94" i="3"/>
  <c r="I94" i="3" s="1"/>
  <c r="G94" i="3"/>
  <c r="H99" i="3"/>
  <c r="I99" i="3" s="1"/>
  <c r="G99" i="3"/>
  <c r="H93" i="3"/>
  <c r="I93" i="3" s="1"/>
  <c r="G93" i="3"/>
  <c r="H43" i="3"/>
  <c r="I43" i="3" s="1"/>
  <c r="G43" i="3"/>
  <c r="H36" i="3"/>
  <c r="I36" i="3" s="1"/>
  <c r="G36" i="3"/>
  <c r="H42" i="3"/>
  <c r="I42" i="3" s="1"/>
  <c r="G42" i="3"/>
  <c r="H39" i="3"/>
  <c r="I39" i="3" s="1"/>
  <c r="G39" i="3"/>
  <c r="H37" i="3"/>
  <c r="I37" i="3" s="1"/>
  <c r="G37" i="3"/>
  <c r="H38" i="3"/>
  <c r="I38" i="3" s="1"/>
  <c r="G38" i="3"/>
  <c r="H40" i="3"/>
  <c r="I40" i="3" s="1"/>
  <c r="G40" i="3"/>
  <c r="H44" i="3"/>
  <c r="I44" i="3" s="1"/>
  <c r="G44" i="3"/>
  <c r="H35" i="3"/>
  <c r="I35" i="3" s="1"/>
  <c r="G35" i="3"/>
  <c r="H41" i="3"/>
  <c r="I41" i="3" s="1"/>
  <c r="G41" i="3"/>
  <c r="H34" i="3"/>
  <c r="I34" i="3" s="1"/>
  <c r="G34" i="3"/>
  <c r="H28" i="3"/>
  <c r="I28" i="3" s="1"/>
  <c r="G28" i="3"/>
  <c r="H20" i="3"/>
  <c r="I20" i="3" s="1"/>
  <c r="G20" i="3"/>
  <c r="H26" i="3"/>
  <c r="I26" i="3" s="1"/>
  <c r="G26" i="3"/>
  <c r="H22" i="3"/>
  <c r="I22" i="3" s="1"/>
  <c r="G22" i="3"/>
  <c r="H25" i="3"/>
  <c r="I25" i="3" s="1"/>
  <c r="G25" i="3"/>
  <c r="H19" i="3"/>
  <c r="I19" i="3" s="1"/>
  <c r="G19" i="3"/>
  <c r="H23" i="3"/>
  <c r="I23" i="3" s="1"/>
  <c r="G23" i="3"/>
  <c r="H24" i="3"/>
  <c r="I24" i="3" s="1"/>
  <c r="G24" i="3"/>
  <c r="H21" i="3"/>
  <c r="I21" i="3" s="1"/>
  <c r="G21" i="3"/>
  <c r="H27" i="3"/>
  <c r="I27" i="3" s="1"/>
  <c r="G27" i="3"/>
  <c r="H18" i="3"/>
  <c r="I18" i="3" s="1"/>
  <c r="G18" i="3"/>
  <c r="H47" i="3"/>
  <c r="I47" i="3" s="1"/>
  <c r="G47" i="3"/>
  <c r="H49" i="3"/>
  <c r="I49" i="3" s="1"/>
  <c r="G49" i="3"/>
  <c r="H51" i="3"/>
  <c r="I51" i="3" s="1"/>
  <c r="G51" i="3"/>
  <c r="H50" i="3"/>
  <c r="I50" i="3" s="1"/>
  <c r="G50" i="3"/>
  <c r="H46" i="3"/>
  <c r="I46" i="3" s="1"/>
  <c r="G46" i="3"/>
  <c r="H48" i="3"/>
  <c r="I48" i="3" s="1"/>
  <c r="G48" i="3"/>
  <c r="H45" i="3"/>
  <c r="I45" i="3" s="1"/>
  <c r="G45" i="3"/>
  <c r="H138" i="3"/>
  <c r="I138" i="3" s="1"/>
  <c r="G138" i="3"/>
  <c r="H139" i="3"/>
  <c r="I139" i="3" s="1"/>
  <c r="G139" i="3"/>
  <c r="H140" i="3"/>
  <c r="I140" i="3" s="1"/>
  <c r="G140" i="3"/>
  <c r="H137" i="3"/>
  <c r="I137" i="3" s="1"/>
  <c r="G137" i="3"/>
  <c r="H136" i="3"/>
  <c r="I136" i="3" s="1"/>
  <c r="G136" i="3"/>
  <c r="H55" i="3"/>
  <c r="I55" i="3" s="1"/>
  <c r="G55" i="3"/>
  <c r="H62" i="3"/>
  <c r="I62" i="3" s="1"/>
  <c r="G62" i="3"/>
  <c r="H65" i="3"/>
  <c r="I65" i="3" s="1"/>
  <c r="G65" i="3"/>
  <c r="H63" i="3"/>
  <c r="I63" i="3" s="1"/>
  <c r="G63" i="3"/>
  <c r="H59" i="3"/>
  <c r="I59" i="3" s="1"/>
  <c r="G59" i="3"/>
  <c r="H58" i="3"/>
  <c r="I58" i="3" s="1"/>
  <c r="G58" i="3"/>
  <c r="H64" i="3"/>
  <c r="I64" i="3" s="1"/>
  <c r="G64" i="3"/>
  <c r="H61" i="3"/>
  <c r="I61" i="3" s="1"/>
  <c r="G61" i="3"/>
  <c r="H57" i="3"/>
  <c r="I57" i="3" s="1"/>
  <c r="G57" i="3"/>
  <c r="H53" i="3"/>
  <c r="I53" i="3" s="1"/>
  <c r="G53" i="3"/>
  <c r="H56" i="3"/>
  <c r="I56" i="3" s="1"/>
  <c r="G56" i="3"/>
  <c r="H54" i="3"/>
  <c r="I54" i="3" s="1"/>
  <c r="G54" i="3"/>
  <c r="H60" i="3"/>
  <c r="I60" i="3" s="1"/>
  <c r="G60" i="3"/>
  <c r="H52" i="3"/>
  <c r="I52" i="3" s="1"/>
  <c r="G52" i="3"/>
  <c r="H101" i="2"/>
  <c r="I101" i="2" s="1"/>
  <c r="G101" i="2"/>
  <c r="H100" i="2"/>
  <c r="I100" i="2" s="1"/>
  <c r="G100" i="2"/>
  <c r="H99" i="2"/>
  <c r="I99" i="2" s="1"/>
  <c r="G99" i="2"/>
  <c r="H10" i="2"/>
  <c r="I10" i="2" s="1"/>
  <c r="G10" i="2"/>
  <c r="H12" i="2"/>
  <c r="I12" i="2" s="1"/>
  <c r="G12" i="2"/>
  <c r="H11" i="2"/>
  <c r="I11" i="2" s="1"/>
  <c r="G11" i="2"/>
  <c r="H13" i="2"/>
  <c r="I13" i="2" s="1"/>
  <c r="G13" i="2"/>
  <c r="H9" i="2"/>
  <c r="I9" i="2" s="1"/>
  <c r="G9" i="2"/>
  <c r="H41" i="2"/>
  <c r="I41" i="2" s="1"/>
  <c r="G41" i="2"/>
  <c r="H39" i="2"/>
  <c r="I39" i="2" s="1"/>
  <c r="G39" i="2"/>
  <c r="H40" i="2"/>
  <c r="I40" i="2" s="1"/>
  <c r="G40" i="2"/>
  <c r="H38" i="2"/>
  <c r="I38" i="2" s="1"/>
  <c r="G38" i="2"/>
  <c r="H71" i="2"/>
  <c r="I71" i="2" s="1"/>
  <c r="G71" i="2"/>
  <c r="H68" i="2"/>
  <c r="I68" i="2" s="1"/>
  <c r="G68" i="2"/>
  <c r="H66" i="2"/>
  <c r="I66" i="2" s="1"/>
  <c r="G66" i="2"/>
  <c r="H67" i="2"/>
  <c r="I67" i="2" s="1"/>
  <c r="G67" i="2"/>
  <c r="H72" i="2"/>
  <c r="I72" i="2" s="1"/>
  <c r="G72" i="2"/>
  <c r="H69" i="2"/>
  <c r="I69" i="2" s="1"/>
  <c r="G69" i="2"/>
  <c r="H70" i="2"/>
  <c r="I70" i="2" s="1"/>
  <c r="G70" i="2"/>
  <c r="H65" i="2"/>
  <c r="I65" i="2" s="1"/>
  <c r="G65" i="2"/>
  <c r="H95" i="2"/>
  <c r="I95" i="2" s="1"/>
  <c r="G95" i="2"/>
  <c r="H92" i="2"/>
  <c r="I92" i="2" s="1"/>
  <c r="G92" i="2"/>
  <c r="H89" i="2"/>
  <c r="I89" i="2" s="1"/>
  <c r="G89" i="2"/>
  <c r="H88" i="2"/>
  <c r="I88" i="2" s="1"/>
  <c r="G88" i="2"/>
  <c r="H96" i="2"/>
  <c r="I96" i="2" s="1"/>
  <c r="G96" i="2"/>
  <c r="H98" i="2"/>
  <c r="I98" i="2" s="1"/>
  <c r="G98" i="2"/>
  <c r="H91" i="2"/>
  <c r="I91" i="2" s="1"/>
  <c r="G91" i="2"/>
  <c r="H90" i="2"/>
  <c r="I90" i="2" s="1"/>
  <c r="G90" i="2"/>
  <c r="H93" i="2"/>
  <c r="I93" i="2" s="1"/>
  <c r="G93" i="2"/>
  <c r="H97" i="2"/>
  <c r="I97" i="2" s="1"/>
  <c r="G97" i="2"/>
  <c r="H94" i="2"/>
  <c r="I94" i="2" s="1"/>
  <c r="G94" i="2"/>
  <c r="H87" i="2"/>
  <c r="I87" i="2" s="1"/>
  <c r="G87" i="2"/>
  <c r="H37" i="2"/>
  <c r="I37" i="2" s="1"/>
  <c r="G37" i="2"/>
  <c r="H36" i="2"/>
  <c r="I36" i="2" s="1"/>
  <c r="G36" i="2"/>
  <c r="H35" i="2"/>
  <c r="I35" i="2" s="1"/>
  <c r="G35" i="2"/>
  <c r="H16" i="2"/>
  <c r="I16" i="2" s="1"/>
  <c r="G16" i="2"/>
  <c r="H17" i="2"/>
  <c r="I17" i="2" s="1"/>
  <c r="G17" i="2"/>
  <c r="H22" i="2"/>
  <c r="I22" i="2" s="1"/>
  <c r="G22" i="2"/>
  <c r="H26" i="2"/>
  <c r="I26" i="2" s="1"/>
  <c r="G26" i="2"/>
  <c r="H15" i="2"/>
  <c r="I15" i="2" s="1"/>
  <c r="G15" i="2"/>
  <c r="H19" i="2"/>
  <c r="I19" i="2" s="1"/>
  <c r="G19" i="2"/>
  <c r="H25" i="2"/>
  <c r="I25" i="2" s="1"/>
  <c r="G25" i="2"/>
  <c r="H21" i="2"/>
  <c r="I21" i="2" s="1"/>
  <c r="G21" i="2"/>
  <c r="H23" i="2"/>
  <c r="I23" i="2" s="1"/>
  <c r="G23" i="2"/>
  <c r="H18" i="2"/>
  <c r="I18" i="2" s="1"/>
  <c r="G18" i="2"/>
  <c r="H24" i="2"/>
  <c r="I24" i="2" s="1"/>
  <c r="G24" i="2"/>
  <c r="H20" i="2"/>
  <c r="I20" i="2" s="1"/>
  <c r="G20" i="2"/>
  <c r="H14" i="2"/>
  <c r="I14" i="2" s="1"/>
  <c r="G14" i="2"/>
  <c r="H8" i="2"/>
  <c r="I8" i="2" s="1"/>
  <c r="G8" i="2"/>
  <c r="H7" i="2"/>
  <c r="I7" i="2" s="1"/>
  <c r="G7" i="2"/>
  <c r="H57" i="2"/>
  <c r="I57" i="2" s="1"/>
  <c r="G57" i="2"/>
  <c r="H60" i="2"/>
  <c r="I60" i="2" s="1"/>
  <c r="G60" i="2"/>
  <c r="H58" i="2"/>
  <c r="I58" i="2" s="1"/>
  <c r="G58" i="2"/>
  <c r="H55" i="2"/>
  <c r="I55" i="2" s="1"/>
  <c r="G55" i="2"/>
  <c r="H56" i="2"/>
  <c r="I56" i="2" s="1"/>
  <c r="G56" i="2"/>
  <c r="H59" i="2"/>
  <c r="I59" i="2" s="1"/>
  <c r="G59" i="2"/>
  <c r="H54" i="2"/>
  <c r="I54" i="2" s="1"/>
  <c r="G54" i="2"/>
  <c r="H30" i="2"/>
  <c r="I30" i="2" s="1"/>
  <c r="G30" i="2"/>
  <c r="H29" i="2"/>
  <c r="I29" i="2" s="1"/>
  <c r="G29" i="2"/>
  <c r="H32" i="2"/>
  <c r="I32" i="2" s="1"/>
  <c r="G32" i="2"/>
  <c r="H33" i="2"/>
  <c r="I33" i="2" s="1"/>
  <c r="G33" i="2"/>
  <c r="H34" i="2"/>
  <c r="I34" i="2" s="1"/>
  <c r="G34" i="2"/>
  <c r="H28" i="2"/>
  <c r="I28" i="2" s="1"/>
  <c r="G28" i="2"/>
  <c r="H31" i="2"/>
  <c r="I31" i="2" s="1"/>
  <c r="G31" i="2"/>
  <c r="H27" i="2"/>
  <c r="I27" i="2" s="1"/>
  <c r="G27" i="2"/>
  <c r="H85" i="2"/>
  <c r="I85" i="2" s="1"/>
  <c r="G85" i="2"/>
  <c r="H79" i="2"/>
  <c r="I79" i="2" s="1"/>
  <c r="G79" i="2"/>
  <c r="H82" i="2"/>
  <c r="I82" i="2" s="1"/>
  <c r="G82" i="2"/>
  <c r="H78" i="2"/>
  <c r="I78" i="2" s="1"/>
  <c r="G78" i="2"/>
  <c r="H77" i="2"/>
  <c r="I77" i="2" s="1"/>
  <c r="G77" i="2"/>
  <c r="H76" i="2"/>
  <c r="I76" i="2" s="1"/>
  <c r="G76" i="2"/>
  <c r="H80" i="2"/>
  <c r="I80" i="2" s="1"/>
  <c r="G80" i="2"/>
  <c r="H83" i="2"/>
  <c r="I83" i="2" s="1"/>
  <c r="G83" i="2"/>
  <c r="H75" i="2"/>
  <c r="I75" i="2" s="1"/>
  <c r="G75" i="2"/>
  <c r="H81" i="2"/>
  <c r="I81" i="2" s="1"/>
  <c r="G81" i="2"/>
  <c r="H74" i="2"/>
  <c r="I74" i="2" s="1"/>
  <c r="G74" i="2"/>
  <c r="H84" i="2"/>
  <c r="I84" i="2" s="1"/>
  <c r="G84" i="2"/>
  <c r="H86" i="2"/>
  <c r="I86" i="2" s="1"/>
  <c r="G86" i="2"/>
  <c r="H73" i="2"/>
  <c r="I73" i="2" s="1"/>
  <c r="G73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104" i="2"/>
  <c r="I104" i="2" s="1"/>
  <c r="G104" i="2"/>
  <c r="H103" i="2"/>
  <c r="I103" i="2" s="1"/>
  <c r="G103" i="2"/>
  <c r="H105" i="2"/>
  <c r="I105" i="2" s="1"/>
  <c r="G105" i="2"/>
  <c r="H102" i="2"/>
  <c r="I102" i="2" s="1"/>
  <c r="G102" i="2"/>
  <c r="H48" i="2"/>
  <c r="I48" i="2" s="1"/>
  <c r="G48" i="2"/>
  <c r="H53" i="2"/>
  <c r="I53" i="2" s="1"/>
  <c r="G53" i="2"/>
  <c r="H50" i="2"/>
  <c r="I50" i="2" s="1"/>
  <c r="G50" i="2"/>
  <c r="H47" i="2"/>
  <c r="I47" i="2" s="1"/>
  <c r="G47" i="2"/>
  <c r="H45" i="2"/>
  <c r="I45" i="2" s="1"/>
  <c r="G45" i="2"/>
  <c r="H49" i="2"/>
  <c r="I49" i="2" s="1"/>
  <c r="G49" i="2"/>
  <c r="H46" i="2"/>
  <c r="I46" i="2" s="1"/>
  <c r="G46" i="2"/>
  <c r="H43" i="2"/>
  <c r="I43" i="2" s="1"/>
  <c r="G43" i="2"/>
  <c r="H44" i="2"/>
  <c r="I44" i="2" s="1"/>
  <c r="G44" i="2"/>
  <c r="H51" i="2"/>
  <c r="I51" i="2" s="1"/>
  <c r="G51" i="2"/>
  <c r="H52" i="2"/>
  <c r="I52" i="2" s="1"/>
  <c r="G52" i="2"/>
  <c r="H42" i="2"/>
  <c r="I42" i="2" s="1"/>
  <c r="G42" i="2"/>
  <c r="H29" i="16" l="1"/>
  <c r="I29" i="16" s="1"/>
  <c r="F141" i="16"/>
  <c r="G29" i="16"/>
  <c r="H52" i="16"/>
  <c r="I52" i="16" s="1"/>
  <c r="G52" i="16"/>
  <c r="H34" i="16"/>
  <c r="I34" i="16" s="1"/>
  <c r="G34" i="16"/>
  <c r="G114" i="16"/>
  <c r="H114" i="16"/>
  <c r="I114" i="16" s="1"/>
  <c r="H14" i="16"/>
  <c r="I14" i="16" s="1"/>
  <c r="G14" i="16"/>
  <c r="G101" i="16"/>
  <c r="H101" i="16"/>
  <c r="I101" i="16" s="1"/>
  <c r="L17" i="15"/>
  <c r="L16" i="15"/>
  <c r="H21" i="15"/>
  <c r="H29" i="15" s="1"/>
  <c r="G21" i="15"/>
  <c r="G29" i="15" s="1"/>
  <c r="F21" i="15"/>
  <c r="F29" i="15" s="1"/>
  <c r="E21" i="15"/>
  <c r="E29" i="15" s="1"/>
  <c r="D21" i="15"/>
  <c r="D29" i="15" s="1"/>
  <c r="C21" i="15"/>
  <c r="C29" i="15" s="1"/>
  <c r="G141" i="16" l="1"/>
  <c r="H141" i="16"/>
  <c r="I141" i="16" s="1"/>
  <c r="E148" i="3"/>
  <c r="H106" i="2"/>
  <c r="I106" i="2" s="1"/>
  <c r="E110" i="2"/>
  <c r="G106" i="2"/>
  <c r="F7" i="6" l="1"/>
  <c r="F9" i="6" s="1"/>
  <c r="E9" i="6"/>
  <c r="D9" i="6"/>
  <c r="C9" i="6"/>
  <c r="H9" i="6" l="1"/>
  <c r="I9" i="6" s="1"/>
  <c r="G9" i="6"/>
  <c r="H8" i="6"/>
  <c r="I8" i="6" s="1"/>
  <c r="G8" i="6"/>
  <c r="H7" i="6"/>
  <c r="I7" i="6" s="1"/>
  <c r="G7" i="6"/>
  <c r="E7" i="8" l="1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  <c r="H101" i="3"/>
  <c r="I101" i="3" s="1"/>
  <c r="G101" i="3"/>
  <c r="F141" i="3"/>
  <c r="G141" i="3" s="1"/>
  <c r="H141" i="3" l="1"/>
  <c r="I141" i="3" s="1"/>
</calcChain>
</file>

<file path=xl/sharedStrings.xml><?xml version="1.0" encoding="utf-8"?>
<sst xmlns="http://schemas.openxmlformats.org/spreadsheetml/2006/main" count="664" uniqueCount="169">
  <si>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</si>
  <si>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</si>
  <si>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</si>
  <si>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</si>
  <si>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</si>
  <si>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</si>
  <si>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</si>
  <si>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</si>
  <si>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</si>
  <si>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</si>
  <si>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</si>
  <si>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</si>
  <si>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</si>
  <si>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</si>
  <si>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</si>
  <si>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</si>
  <si>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</si>
  <si>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</si>
  <si>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</si>
  <si>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</si>
  <si>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</si>
  <si>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</si>
  <si>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</si>
  <si>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</si>
  <si>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</si>
  <si>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</si>
  <si>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</si>
  <si>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</si>
  <si>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</si>
  <si>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</si>
  <si>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</si>
  <si>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</si>
  <si>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</si>
  <si>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</si>
  <si>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</si>
  <si>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</si>
  <si>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</si>
  <si>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</si>
  <si>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</si>
  <si>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</si>
  <si>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</si>
  <si>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</si>
  <si>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</si>
  <si>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</si>
  <si>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</si>
  <si>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</si>
  <si>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</si>
  <si>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</si>
  <si>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</si>
  <si>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</si>
  <si>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</si>
  <si>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</si>
  <si>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</si>
  <si>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</si>
  <si>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</si>
  <si>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</si>
  <si>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</si>
  <si>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</si>
  <si>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</si>
  <si>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</si>
  <si>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</si>
  <si>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</si>
  <si>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</si>
  <si>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</si>
  <si>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</si>
  <si>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</si>
  <si>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</si>
  <si>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</si>
  <si>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</si>
  <si>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</si>
  <si>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</si>
  <si>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</si>
  <si>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</si>
  <si>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</si>
  <si>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</si>
  <si>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</si>
  <si>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</si>
  <si>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</si>
  <si>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</si>
  <si>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</si>
  <si>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</si>
  <si>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</si>
  <si>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</si>
  <si>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</si>
  <si>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</si>
  <si>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</si>
  <si>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</si>
  <si>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</si>
  <si>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</si>
  <si>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</si>
  <si>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</si>
  <si>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</si>
  <si>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</si>
  <si>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</si>
  <si>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</si>
  <si>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</si>
  <si>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</si>
  <si>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</si>
  <si>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</si>
  <si>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</si>
  <si>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</si>
  <si>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</si>
  <si>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</si>
  <si>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</si>
  <si>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</si>
  <si>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</si>
  <si>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</si>
  <si>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</si>
  <si>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</si>
  <si>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</si>
  <si>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</si>
  <si>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</si>
  <si>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</si>
  <si>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</si>
  <si>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</si>
  <si>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</si>
  <si>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</si>
  <si>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</si>
  <si>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</si>
  <si>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</si>
  <si>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</si>
  <si>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</si>
  <si>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</si>
  <si>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</si>
  <si>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</si>
  <si>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</si>
  <si>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</si>
  <si>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</si>
  <si>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</si>
  <si>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</si>
  <si>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</si>
  <si>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</si>
  <si>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</si>
  <si>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</si>
  <si>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</si>
  <si>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</si>
  <si>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</si>
  <si>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</si>
  <si>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</si>
  <si>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</si>
  <si>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</si>
  <si>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</si>
  <si>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</si>
  <si>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</si>
  <si>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</si>
  <si>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</si>
  <si>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</si>
  <si>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</si>
  <si>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</si>
  <si>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</si>
  <si>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</si>
  <si>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</si>
  <si>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</si>
  <si>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</si>
  <si>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</si>
  <si>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</si>
  <si>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</si>
  <si>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</si>
  <si>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</si>
  <si>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</si>
  <si>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t>สรุปผลการเบิกจ่ายงบประมาณ ค่าจ้าง เงินรายได้ ประจำเดือน เมษายน 2559</t>
  </si>
  <si>
    <r>
      <t xml:space="preserve">ผลเบิกจ่ายงบประมาณ บ.กศ. (ภูพานเพลซ) รวมค่าจ้าง บ.กศ. (ภูพานเพลซ) ประจำเดือน มิถุนายน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</si>
  <si>
    <t>ข้อมูล ณ ไตรมาส 4 วันที่ 15 กรกฎาคม 2559</t>
  </si>
  <si>
    <t>ณ ไตรมาส 4</t>
  </si>
  <si>
    <t>ศูนย์ความเป็นเลิศด้านพลังงานทางเลือก</t>
  </si>
  <si>
    <t>สาขาวิชาบริหารธุรกิจ (แขนงวิชาการบริการทรัพยากรมนุษย์และการจัดการทั่วไป)</t>
  </si>
  <si>
    <t>ผลเบิกจ่ายงบประมาณเงินรายได้ รวมค่าจ้าง เงินรายได้ประจำเดือน กรกฎาคม ยอด ค่าจ้าง 2,077,130 บาท เงินประกันสังคม 100,039 บาท ค่าครองชีพ (กองกลาง) 258,980 บาท</t>
  </si>
  <si>
    <t>ค่าครองชีพภูพานเพลชคนละครึ่งกับมหาวิทยาลัยฯ 13,500 บาท ศูนย์วิจัยความเป็นเลิศ ค่าจ้าง 22,990 บาท ประกันสังคม 1,300 บาท</t>
  </si>
  <si>
    <t>สาขาวิชาบริหารธุรกิจ แขนงการตลาด การจัดการโลจิสติกส์ 
และการค้าปลีก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</si>
</sst>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24" fillId="0" borderId="24" xfId="0" applyFont="1" applyFill="1" applyBorder="1"/>
    <xf numFmtId="0" fontId="18" fillId="0" borderId="25" xfId="0" applyFont="1" applyBorder="1"/>
    <xf numFmtId="0" fontId="24" fillId="0" borderId="26" xfId="0" applyFont="1" applyFill="1" applyBorder="1"/>
    <xf numFmtId="0" fontId="18" fillId="0" borderId="26" xfId="0" applyFont="1" applyBorder="1"/>
    <xf numFmtId="0" fontId="24" fillId="0" borderId="25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0" fontId="18" fillId="0" borderId="24" xfId="0" applyFont="1" applyBorder="1"/>
    <xf numFmtId="0" fontId="19" fillId="0" borderId="26" xfId="0" applyFont="1" applyBorder="1"/>
    <xf numFmtId="0" fontId="19" fillId="0" borderId="25" xfId="0" applyFont="1" applyBorder="1"/>
    <xf numFmtId="3" fontId="18" fillId="0" borderId="25" xfId="0" applyNumberFormat="1" applyFont="1" applyBorder="1"/>
    <xf numFmtId="0" fontId="18" fillId="0" borderId="25" xfId="0" applyFont="1" applyBorder="1" applyAlignment="1">
      <alignment vertical="top"/>
    </xf>
    <xf numFmtId="0" fontId="19" fillId="0" borderId="24" xfId="0" applyFont="1" applyBorder="1"/>
    <xf numFmtId="0" fontId="19" fillId="0" borderId="25" xfId="0" applyFont="1" applyBorder="1" applyAlignment="1">
      <alignment vertical="top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23" fillId="0" borderId="0" xfId="0" applyFont="1" applyFill="1" applyBorder="1"/>
    <xf numFmtId="0" fontId="18" fillId="0" borderId="0" xfId="0" applyFont="1" applyBorder="1"/>
    <xf numFmtId="0" fontId="18" fillId="0" borderId="26" xfId="0" applyFont="1" applyBorder="1" applyAlignment="1">
      <alignment vertical="top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43" fontId="19" fillId="0" borderId="18" xfId="1" applyFont="1" applyBorder="1" applyAlignment="1">
      <alignment horizontal="right" wrapText="1"/>
    </xf>
    <xf numFmtId="43" fontId="19" fillId="0" borderId="18" xfId="1" applyFont="1" applyBorder="1" applyAlignment="1">
      <alignment wrapText="1"/>
    </xf>
    <xf numFmtId="43" fontId="19" fillId="0" borderId="17" xfId="1" applyFont="1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3" fontId="19" fillId="0" borderId="16" xfId="1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43" fontId="19" fillId="0" borderId="17" xfId="1" applyFont="1" applyBorder="1" applyAlignment="1">
      <alignment horizontal="right" vertical="top" wrapText="1"/>
    </xf>
    <xf numFmtId="0" fontId="19" fillId="0" borderId="25" xfId="0" applyFont="1" applyFill="1" applyBorder="1"/>
    <xf numFmtId="0" fontId="19" fillId="0" borderId="25" xfId="0" applyFont="1" applyFill="1" applyBorder="1" applyAlignment="1">
      <alignment vertical="top"/>
    </xf>
    <xf numFmtId="43" fontId="19" fillId="0" borderId="17" xfId="1" applyFont="1" applyFill="1" applyBorder="1" applyAlignment="1">
      <alignment wrapText="1"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3" fontId="19" fillId="0" borderId="17" xfId="1" applyFont="1" applyFill="1" applyBorder="1" applyAlignment="1">
      <alignment horizontal="right" vertical="top" wrapText="1"/>
    </xf>
    <xf numFmtId="3" fontId="19" fillId="0" borderId="25" xfId="0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Comma" xfId="1" builtinId="3"/>
    <cellStyle name="Normal" xfId="0" builtinId="0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ชื่อเรื่อง" xfId="2" builtinId="15" customBuiltin="1"/>
    <cellStyle name="เซลล์ตรวจสอบ" xfId="14" builtinId="23" customBuiltin="1"/>
    <cellStyle name="เซลล์ที่มีการเชื่อมโยง" xfId="13" builtinId="24" customBuiltin="1"/>
    <cellStyle name="ดี" xfId="7" builtinId="26" customBuiltin="1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10"/>
  <sheetViews>
    <sheetView showGridLines="0" view="pageBreakPreview" zoomScaleNormal="100" zoomScaleSheetLayoutView="100" workbookViewId="0">
      <pane ySplit="6" topLeftCell="A7" activePane="bottomLeft" state="frozen"/>
      <selection pane="bottomLeft" activeCell="H42" sqref="H42"/>
    </sheetView>
  </sheetViews>
  <sheetFormatPr defaultRowHeight="18.75" x14ac:dyDescent="0.3"/>
  <cols>
    <col min="1" max="1" width="6.125" style="53" customWidth="1"/>
    <col min="2" max="2" width="39.375" style="109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109" customWidth="1"/>
    <col min="11" max="11" width="9" style="109"/>
    <col min="12" max="12" width="13.75" style="109" bestFit="1" customWidth="1"/>
    <col min="13" max="16384" width="9" style="109"/>
  </cols>
  <sheetData>
    <row r="1" spans="1:12" ht="17.100000000000001" customHeight="1" x14ac:dyDescent="0.3">
      <c r="A1" s="118" t="s">
        <v>142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7.100000000000001" customHeight="1" x14ac:dyDescent="0.3">
      <c r="A2" s="118" t="s">
        <v>162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7.100000000000001" customHeight="1" x14ac:dyDescent="0.3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7.100000000000001" customHeight="1" x14ac:dyDescent="0.3">
      <c r="A4" s="120" t="s">
        <v>2</v>
      </c>
      <c r="B4" s="120" t="s">
        <v>3</v>
      </c>
      <c r="C4" s="123" t="s">
        <v>33</v>
      </c>
      <c r="D4" s="110" t="s">
        <v>4</v>
      </c>
      <c r="E4" s="110" t="s">
        <v>7</v>
      </c>
      <c r="F4" s="113" t="s">
        <v>9</v>
      </c>
      <c r="G4" s="113" t="s">
        <v>11</v>
      </c>
      <c r="H4" s="126" t="s">
        <v>31</v>
      </c>
      <c r="I4" s="113" t="s">
        <v>11</v>
      </c>
      <c r="J4" s="120" t="s">
        <v>14</v>
      </c>
    </row>
    <row r="5" spans="1:12" ht="17.100000000000001" customHeight="1" x14ac:dyDescent="0.3">
      <c r="A5" s="121"/>
      <c r="B5" s="121"/>
      <c r="C5" s="124"/>
      <c r="D5" s="111" t="s">
        <v>5</v>
      </c>
      <c r="E5" s="111" t="s">
        <v>8</v>
      </c>
      <c r="F5" s="114" t="s">
        <v>163</v>
      </c>
      <c r="G5" s="114" t="s">
        <v>12</v>
      </c>
      <c r="H5" s="127"/>
      <c r="I5" s="114" t="s">
        <v>32</v>
      </c>
      <c r="J5" s="121"/>
    </row>
    <row r="6" spans="1:12" ht="17.100000000000001" customHeight="1" x14ac:dyDescent="0.3">
      <c r="A6" s="122"/>
      <c r="B6" s="122"/>
      <c r="C6" s="125"/>
      <c r="D6" s="112" t="s">
        <v>6</v>
      </c>
      <c r="E6" s="112"/>
      <c r="F6" s="115"/>
      <c r="G6" s="115"/>
      <c r="H6" s="128"/>
      <c r="I6" s="115"/>
      <c r="J6" s="122"/>
    </row>
    <row r="7" spans="1:12" s="100" customFormat="1" ht="17.100000000000001" customHeight="1" x14ac:dyDescent="0.3">
      <c r="A7" s="39">
        <v>1</v>
      </c>
      <c r="B7" s="40" t="s">
        <v>21</v>
      </c>
      <c r="C7" s="39">
        <v>1</v>
      </c>
      <c r="D7" s="39">
        <v>1</v>
      </c>
      <c r="E7" s="43">
        <v>35000</v>
      </c>
      <c r="F7" s="43">
        <v>34590</v>
      </c>
      <c r="G7" s="43">
        <f>F7*100/E7</f>
        <v>98.828571428571422</v>
      </c>
      <c r="H7" s="43">
        <f>E7-F7</f>
        <v>410</v>
      </c>
      <c r="I7" s="43">
        <f>H7*100/E7</f>
        <v>1.1714285714285715</v>
      </c>
      <c r="J7" s="40"/>
    </row>
    <row r="8" spans="1:12" s="100" customFormat="1" ht="17.100000000000001" hidden="1" customHeight="1" x14ac:dyDescent="0.3">
      <c r="A8" s="30">
        <v>1.1000000000000001</v>
      </c>
      <c r="B8" s="30" t="s">
        <v>35</v>
      </c>
      <c r="C8" s="29">
        <v>1</v>
      </c>
      <c r="D8" s="29">
        <v>1</v>
      </c>
      <c r="E8" s="33">
        <v>35000</v>
      </c>
      <c r="F8" s="33">
        <v>34590</v>
      </c>
      <c r="G8" s="33">
        <f>F8*100/E8</f>
        <v>98.828571428571422</v>
      </c>
      <c r="H8" s="33">
        <f>E8-F8</f>
        <v>410</v>
      </c>
      <c r="I8" s="33">
        <f>H8*100/E8</f>
        <v>1.1714285714285715</v>
      </c>
      <c r="J8" s="30"/>
    </row>
    <row r="9" spans="1:12" s="100" customFormat="1" ht="17.100000000000001" customHeight="1" x14ac:dyDescent="0.3">
      <c r="A9" s="29">
        <v>2</v>
      </c>
      <c r="B9" s="30" t="s">
        <v>27</v>
      </c>
      <c r="C9" s="29">
        <v>9</v>
      </c>
      <c r="D9" s="29">
        <v>8</v>
      </c>
      <c r="E9" s="33">
        <v>14311150</v>
      </c>
      <c r="F9" s="33">
        <v>13961404.1</v>
      </c>
      <c r="G9" s="33">
        <f>F9*100/E9</f>
        <v>97.55613001051627</v>
      </c>
      <c r="H9" s="33">
        <f>E9-F9</f>
        <v>349745.90000000037</v>
      </c>
      <c r="I9" s="33">
        <f>H9*100/E9</f>
        <v>2.4438699894837268</v>
      </c>
      <c r="J9" s="30"/>
    </row>
    <row r="10" spans="1:12" s="100" customFormat="1" ht="17.100000000000001" hidden="1" customHeight="1" x14ac:dyDescent="0.3">
      <c r="A10" s="30">
        <v>2.1</v>
      </c>
      <c r="B10" s="30" t="s">
        <v>164</v>
      </c>
      <c r="C10" s="29">
        <v>1</v>
      </c>
      <c r="D10" s="29">
        <v>1</v>
      </c>
      <c r="E10" s="33">
        <v>651400</v>
      </c>
      <c r="F10" s="33">
        <v>651400</v>
      </c>
      <c r="G10" s="33">
        <f>F10*100/E10</f>
        <v>100</v>
      </c>
      <c r="H10" s="33">
        <f>E10-F10</f>
        <v>0</v>
      </c>
      <c r="I10" s="33">
        <f>H10*100/E10</f>
        <v>0</v>
      </c>
      <c r="J10" s="30"/>
    </row>
    <row r="11" spans="1:12" s="100" customFormat="1" ht="17.100000000000001" hidden="1" customHeight="1" x14ac:dyDescent="0.3">
      <c r="A11" s="30">
        <v>2.2000000000000002</v>
      </c>
      <c r="B11" s="30" t="s">
        <v>38</v>
      </c>
      <c r="C11" s="29">
        <v>5</v>
      </c>
      <c r="D11" s="29">
        <v>5</v>
      </c>
      <c r="E11" s="33">
        <v>13462350</v>
      </c>
      <c r="F11" s="33">
        <v>13160104.1</v>
      </c>
      <c r="G11" s="33">
        <f>F11*100/E11</f>
        <v>97.75488009151448</v>
      </c>
      <c r="H11" s="33">
        <f>E11-F11</f>
        <v>302245.90000000037</v>
      </c>
      <c r="I11" s="33">
        <f>H11*100/E11</f>
        <v>2.2451199084855196</v>
      </c>
      <c r="J11" s="30"/>
    </row>
    <row r="12" spans="1:12" s="100" customFormat="1" ht="17.100000000000001" hidden="1" customHeight="1" x14ac:dyDescent="0.3">
      <c r="A12" s="30">
        <v>2.2999999999999998</v>
      </c>
      <c r="B12" s="30" t="s">
        <v>39</v>
      </c>
      <c r="C12" s="29">
        <v>2</v>
      </c>
      <c r="D12" s="29">
        <v>2</v>
      </c>
      <c r="E12" s="33">
        <v>162400</v>
      </c>
      <c r="F12" s="33">
        <v>149900</v>
      </c>
      <c r="G12" s="33">
        <f>F12*100/E12</f>
        <v>92.302955665024626</v>
      </c>
      <c r="H12" s="33">
        <f>E12-F12</f>
        <v>12500</v>
      </c>
      <c r="I12" s="33">
        <f>H12*100/E12</f>
        <v>7.6970443349753692</v>
      </c>
      <c r="J12" s="30"/>
    </row>
    <row r="13" spans="1:12" s="100" customFormat="1" ht="17.100000000000001" hidden="1" customHeight="1" x14ac:dyDescent="0.3">
      <c r="A13" s="30">
        <v>2.4</v>
      </c>
      <c r="B13" s="30" t="s">
        <v>35</v>
      </c>
      <c r="C13" s="29">
        <v>1</v>
      </c>
      <c r="D13" s="29">
        <v>0</v>
      </c>
      <c r="E13" s="33">
        <v>35000</v>
      </c>
      <c r="F13" s="33">
        <v>0</v>
      </c>
      <c r="G13" s="33">
        <f>F13*100/E13</f>
        <v>0</v>
      </c>
      <c r="H13" s="33">
        <f>E13-F13</f>
        <v>35000</v>
      </c>
      <c r="I13" s="33">
        <f>H13*100/E13</f>
        <v>100</v>
      </c>
      <c r="J13" s="30"/>
    </row>
    <row r="14" spans="1:12" s="100" customFormat="1" ht="17.100000000000001" customHeight="1" x14ac:dyDescent="0.3">
      <c r="A14" s="29">
        <v>3</v>
      </c>
      <c r="B14" s="30" t="s">
        <v>22</v>
      </c>
      <c r="C14" s="29">
        <v>57</v>
      </c>
      <c r="D14" s="29">
        <v>46</v>
      </c>
      <c r="E14" s="33">
        <v>4652468</v>
      </c>
      <c r="F14" s="33">
        <v>4150567.09</v>
      </c>
      <c r="G14" s="33">
        <f>F14*100/E14</f>
        <v>89.212157719300805</v>
      </c>
      <c r="H14" s="33">
        <f>E14-F14</f>
        <v>501900.91000000015</v>
      </c>
      <c r="I14" s="33">
        <f>H14*100/E14</f>
        <v>10.787842280699193</v>
      </c>
      <c r="J14" s="30"/>
    </row>
    <row r="15" spans="1:12" s="100" customFormat="1" ht="17.100000000000001" hidden="1" customHeight="1" x14ac:dyDescent="0.3">
      <c r="A15" s="30">
        <v>3.1</v>
      </c>
      <c r="B15" s="30" t="s">
        <v>43</v>
      </c>
      <c r="C15" s="29">
        <v>2</v>
      </c>
      <c r="D15" s="29">
        <v>2</v>
      </c>
      <c r="E15" s="33">
        <v>142240</v>
      </c>
      <c r="F15" s="33">
        <v>142240</v>
      </c>
      <c r="G15" s="33">
        <f>F15*100/E15</f>
        <v>100</v>
      </c>
      <c r="H15" s="33">
        <f>E15-F15</f>
        <v>0</v>
      </c>
      <c r="I15" s="33">
        <f>H15*100/E15</f>
        <v>0</v>
      </c>
      <c r="J15" s="30"/>
    </row>
    <row r="16" spans="1:12" s="172" customFormat="1" ht="17.100000000000001" hidden="1" customHeight="1" x14ac:dyDescent="0.3">
      <c r="A16" s="30">
        <v>3.2</v>
      </c>
      <c r="B16" s="30" t="s">
        <v>101</v>
      </c>
      <c r="C16" s="29">
        <v>4</v>
      </c>
      <c r="D16" s="29">
        <v>4</v>
      </c>
      <c r="E16" s="33">
        <v>137760</v>
      </c>
      <c r="F16" s="33">
        <v>137500</v>
      </c>
      <c r="G16" s="33">
        <f>F16*100/E16</f>
        <v>99.811265969802548</v>
      </c>
      <c r="H16" s="33">
        <f>E16-F16</f>
        <v>260</v>
      </c>
      <c r="I16" s="33">
        <f>H16*100/E16</f>
        <v>0.18873403019744484</v>
      </c>
      <c r="J16" s="30"/>
      <c r="K16" s="100"/>
      <c r="L16" s="100"/>
    </row>
    <row r="17" spans="1:12" s="172" customFormat="1" ht="17.100000000000001" hidden="1" customHeight="1" x14ac:dyDescent="0.3">
      <c r="A17" s="30">
        <v>3.3</v>
      </c>
      <c r="B17" s="30" t="s">
        <v>42</v>
      </c>
      <c r="C17" s="29">
        <v>11</v>
      </c>
      <c r="D17" s="29">
        <v>10</v>
      </c>
      <c r="E17" s="33">
        <v>1289574</v>
      </c>
      <c r="F17" s="33">
        <v>1262602.53</v>
      </c>
      <c r="G17" s="33">
        <f>F17*100/E17</f>
        <v>97.908497689934819</v>
      </c>
      <c r="H17" s="33">
        <f>E17-F17</f>
        <v>26971.469999999972</v>
      </c>
      <c r="I17" s="33">
        <f>H17*100/E17</f>
        <v>2.0915023100651822</v>
      </c>
      <c r="J17" s="30"/>
      <c r="K17" s="100"/>
      <c r="L17" s="100"/>
    </row>
    <row r="18" spans="1:12" s="100" customFormat="1" ht="17.100000000000001" hidden="1" customHeight="1" x14ac:dyDescent="0.3">
      <c r="A18" s="30">
        <v>3.4</v>
      </c>
      <c r="B18" s="30" t="s">
        <v>47</v>
      </c>
      <c r="C18" s="29">
        <v>1</v>
      </c>
      <c r="D18" s="29">
        <v>1</v>
      </c>
      <c r="E18" s="33">
        <v>48726</v>
      </c>
      <c r="F18" s="33">
        <v>46924</v>
      </c>
      <c r="G18" s="33">
        <f>F18*100/E18</f>
        <v>96.301769076057951</v>
      </c>
      <c r="H18" s="33">
        <f>E18-F18</f>
        <v>1802</v>
      </c>
      <c r="I18" s="33">
        <f>H18*100/E18</f>
        <v>3.6982309239420434</v>
      </c>
      <c r="J18" s="30"/>
      <c r="K18" s="172"/>
      <c r="L18" s="172"/>
    </row>
    <row r="19" spans="1:12" s="100" customFormat="1" ht="17.100000000000001" hidden="1" customHeight="1" x14ac:dyDescent="0.3">
      <c r="A19" s="30">
        <v>3.5</v>
      </c>
      <c r="B19" s="30" t="s">
        <v>50</v>
      </c>
      <c r="C19" s="29">
        <v>2</v>
      </c>
      <c r="D19" s="29">
        <v>1</v>
      </c>
      <c r="E19" s="33">
        <v>651680</v>
      </c>
      <c r="F19" s="33">
        <v>624800</v>
      </c>
      <c r="G19" s="33">
        <f>F19*100/E19</f>
        <v>95.875276209182417</v>
      </c>
      <c r="H19" s="33">
        <f>E19-F19</f>
        <v>26880</v>
      </c>
      <c r="I19" s="33">
        <f>H19*100/E19</f>
        <v>4.1247237908175789</v>
      </c>
      <c r="J19" s="30"/>
    </row>
    <row r="20" spans="1:12" s="100" customFormat="1" ht="17.100000000000001" hidden="1" customHeight="1" x14ac:dyDescent="0.3">
      <c r="A20" s="30">
        <v>3.6</v>
      </c>
      <c r="B20" s="30" t="s">
        <v>35</v>
      </c>
      <c r="C20" s="29">
        <v>16</v>
      </c>
      <c r="D20" s="29">
        <v>14</v>
      </c>
      <c r="E20" s="33">
        <v>1626060</v>
      </c>
      <c r="F20" s="33">
        <v>1526687.56</v>
      </c>
      <c r="G20" s="33">
        <f>F20*100/E20</f>
        <v>93.888759332373965</v>
      </c>
      <c r="H20" s="33">
        <f>E20-F20</f>
        <v>99372.439999999944</v>
      </c>
      <c r="I20" s="33">
        <f>H20*100/E20</f>
        <v>6.1112406676260376</v>
      </c>
      <c r="J20" s="30"/>
      <c r="K20" s="172"/>
      <c r="L20" s="172"/>
    </row>
    <row r="21" spans="1:12" s="100" customFormat="1" ht="17.100000000000001" hidden="1" customHeight="1" x14ac:dyDescent="0.3">
      <c r="A21" s="30">
        <v>3.7</v>
      </c>
      <c r="B21" s="30" t="s">
        <v>46</v>
      </c>
      <c r="C21" s="29">
        <v>7</v>
      </c>
      <c r="D21" s="29">
        <v>6</v>
      </c>
      <c r="E21" s="33">
        <v>222988</v>
      </c>
      <c r="F21" s="33">
        <v>178400</v>
      </c>
      <c r="G21" s="33">
        <f>F21*100/E21</f>
        <v>80.004305164403462</v>
      </c>
      <c r="H21" s="33">
        <f>E21-F21</f>
        <v>44588</v>
      </c>
      <c r="I21" s="33">
        <f>H21*100/E21</f>
        <v>19.995694835596534</v>
      </c>
      <c r="J21" s="30"/>
    </row>
    <row r="22" spans="1:12" s="172" customFormat="1" ht="17.100000000000001" hidden="1" customHeight="1" x14ac:dyDescent="0.3">
      <c r="A22" s="30">
        <v>3.8</v>
      </c>
      <c r="B22" s="30" t="s">
        <v>52</v>
      </c>
      <c r="C22" s="29">
        <v>2</v>
      </c>
      <c r="D22" s="29">
        <v>2</v>
      </c>
      <c r="E22" s="33">
        <v>90720</v>
      </c>
      <c r="F22" s="33">
        <v>54385</v>
      </c>
      <c r="G22" s="33">
        <f>F22*100/E22</f>
        <v>59.948192239858905</v>
      </c>
      <c r="H22" s="33">
        <f>E22-F22</f>
        <v>36335</v>
      </c>
      <c r="I22" s="33">
        <f>H22*100/E22</f>
        <v>40.051807760141095</v>
      </c>
      <c r="J22" s="30"/>
      <c r="K22" s="100"/>
      <c r="L22" s="100"/>
    </row>
    <row r="23" spans="1:12" s="172" customFormat="1" ht="16.5" hidden="1" customHeight="1" x14ac:dyDescent="0.3">
      <c r="A23" s="30">
        <v>3.9</v>
      </c>
      <c r="B23" s="30" t="s">
        <v>45</v>
      </c>
      <c r="C23" s="29">
        <v>3</v>
      </c>
      <c r="D23" s="29">
        <v>1</v>
      </c>
      <c r="E23" s="33">
        <v>83440</v>
      </c>
      <c r="F23" s="33">
        <v>40000</v>
      </c>
      <c r="G23" s="33">
        <f>F23*100/E23</f>
        <v>47.938638542665387</v>
      </c>
      <c r="H23" s="33">
        <f>E23-F23</f>
        <v>43440</v>
      </c>
      <c r="I23" s="33">
        <f>H23*100/E23</f>
        <v>52.061361457334613</v>
      </c>
      <c r="J23" s="30"/>
      <c r="K23" s="100"/>
      <c r="L23" s="100"/>
    </row>
    <row r="24" spans="1:12" s="172" customFormat="1" ht="17.100000000000001" hidden="1" customHeight="1" x14ac:dyDescent="0.3">
      <c r="A24" s="174">
        <v>3.1</v>
      </c>
      <c r="B24" s="30" t="s">
        <v>44</v>
      </c>
      <c r="C24" s="29">
        <v>5</v>
      </c>
      <c r="D24" s="29">
        <v>3</v>
      </c>
      <c r="E24" s="33">
        <v>144010</v>
      </c>
      <c r="F24" s="33">
        <v>61497</v>
      </c>
      <c r="G24" s="33">
        <f>F24*100/E24</f>
        <v>42.703284494132355</v>
      </c>
      <c r="H24" s="33">
        <f>E24-F24</f>
        <v>82513</v>
      </c>
      <c r="I24" s="33">
        <f>H24*100/E24</f>
        <v>57.296715505867645</v>
      </c>
      <c r="J24" s="30"/>
      <c r="K24" s="100"/>
      <c r="L24" s="100"/>
    </row>
    <row r="25" spans="1:12" s="100" customFormat="1" ht="17.100000000000001" hidden="1" customHeight="1" x14ac:dyDescent="0.3">
      <c r="A25" s="30">
        <v>3.11</v>
      </c>
      <c r="B25" s="30" t="s">
        <v>48</v>
      </c>
      <c r="C25" s="29">
        <v>2</v>
      </c>
      <c r="D25" s="29">
        <v>1</v>
      </c>
      <c r="E25" s="33">
        <v>161600</v>
      </c>
      <c r="F25" s="33">
        <v>57431</v>
      </c>
      <c r="G25" s="33">
        <f>F25*100/E25</f>
        <v>35.538985148514854</v>
      </c>
      <c r="H25" s="33">
        <f>E25-F25</f>
        <v>104169</v>
      </c>
      <c r="I25" s="33">
        <f>H25*100/E25</f>
        <v>64.461014851485146</v>
      </c>
      <c r="J25" s="30"/>
    </row>
    <row r="26" spans="1:12" s="100" customFormat="1" ht="17.100000000000001" hidden="1" customHeight="1" x14ac:dyDescent="0.3">
      <c r="A26" s="30">
        <v>3.12</v>
      </c>
      <c r="B26" s="30" t="s">
        <v>129</v>
      </c>
      <c r="C26" s="29">
        <v>2</v>
      </c>
      <c r="D26" s="29">
        <v>1</v>
      </c>
      <c r="E26" s="33">
        <v>53670</v>
      </c>
      <c r="F26" s="33">
        <v>18100</v>
      </c>
      <c r="G26" s="33">
        <f>F26*100/E26</f>
        <v>33.724613378051053</v>
      </c>
      <c r="H26" s="33">
        <f>E26-F26</f>
        <v>35570</v>
      </c>
      <c r="I26" s="33">
        <f>H26*100/E26</f>
        <v>66.275386621948954</v>
      </c>
      <c r="J26" s="30"/>
    </row>
    <row r="27" spans="1:12" s="100" customFormat="1" ht="17.100000000000001" customHeight="1" x14ac:dyDescent="0.3">
      <c r="A27" s="29">
        <v>4</v>
      </c>
      <c r="B27" s="30" t="s">
        <v>19</v>
      </c>
      <c r="C27" s="29">
        <v>37</v>
      </c>
      <c r="D27" s="29">
        <v>31</v>
      </c>
      <c r="E27" s="33">
        <v>4602700</v>
      </c>
      <c r="F27" s="33">
        <v>3606484.65</v>
      </c>
      <c r="G27" s="33">
        <f>F27*100/E27</f>
        <v>78.35584874095639</v>
      </c>
      <c r="H27" s="33">
        <f>E27-F27</f>
        <v>996215.35000000009</v>
      </c>
      <c r="I27" s="33">
        <f>H27*100/E27</f>
        <v>21.644151259043607</v>
      </c>
      <c r="J27" s="30"/>
    </row>
    <row r="28" spans="1:12" s="172" customFormat="1" ht="17.100000000000001" hidden="1" customHeight="1" x14ac:dyDescent="0.3">
      <c r="A28" s="30">
        <v>4.0999999999999996</v>
      </c>
      <c r="B28" s="30" t="s">
        <v>81</v>
      </c>
      <c r="C28" s="29">
        <v>1</v>
      </c>
      <c r="D28" s="29">
        <v>1</v>
      </c>
      <c r="E28" s="33">
        <v>25660</v>
      </c>
      <c r="F28" s="33">
        <v>25660</v>
      </c>
      <c r="G28" s="33">
        <f>F28*100/E28</f>
        <v>100</v>
      </c>
      <c r="H28" s="33">
        <f>E28-F28</f>
        <v>0</v>
      </c>
      <c r="I28" s="33">
        <f>H28*100/E28</f>
        <v>0</v>
      </c>
      <c r="J28" s="30"/>
    </row>
    <row r="29" spans="1:12" s="172" customFormat="1" ht="17.100000000000001" hidden="1" customHeight="1" x14ac:dyDescent="0.3">
      <c r="A29" s="30">
        <v>4.2</v>
      </c>
      <c r="B29" s="30" t="s">
        <v>83</v>
      </c>
      <c r="C29" s="29">
        <v>2</v>
      </c>
      <c r="D29" s="29">
        <v>2</v>
      </c>
      <c r="E29" s="33">
        <v>759346</v>
      </c>
      <c r="F29" s="33">
        <v>731283.4</v>
      </c>
      <c r="G29" s="33">
        <f>F29*100/E29</f>
        <v>96.304372446816075</v>
      </c>
      <c r="H29" s="33">
        <f>E29-F29</f>
        <v>28062.599999999977</v>
      </c>
      <c r="I29" s="33">
        <f>H29*100/E29</f>
        <v>3.6956275531839209</v>
      </c>
      <c r="J29" s="30"/>
      <c r="K29" s="100"/>
      <c r="L29" s="100"/>
    </row>
    <row r="30" spans="1:12" s="172" customFormat="1" ht="17.100000000000001" hidden="1" customHeight="1" x14ac:dyDescent="0.3">
      <c r="A30" s="30">
        <v>4.3</v>
      </c>
      <c r="B30" s="30" t="s">
        <v>82</v>
      </c>
      <c r="C30" s="29">
        <v>1</v>
      </c>
      <c r="D30" s="29">
        <v>1</v>
      </c>
      <c r="E30" s="33">
        <v>302826</v>
      </c>
      <c r="F30" s="33">
        <v>272099.90000000002</v>
      </c>
      <c r="G30" s="33">
        <f>F30*100/E30</f>
        <v>89.853546260889104</v>
      </c>
      <c r="H30" s="33">
        <f>E30-F30</f>
        <v>30726.099999999977</v>
      </c>
      <c r="I30" s="33">
        <f>H30*100/E30</f>
        <v>10.146453739110902</v>
      </c>
      <c r="J30" s="30"/>
    </row>
    <row r="31" spans="1:12" s="100" customFormat="1" ht="17.100000000000001" hidden="1" customHeight="1" x14ac:dyDescent="0.3">
      <c r="A31" s="30">
        <v>4.4000000000000004</v>
      </c>
      <c r="B31" s="30" t="s">
        <v>35</v>
      </c>
      <c r="C31" s="29">
        <v>28</v>
      </c>
      <c r="D31" s="29">
        <v>22</v>
      </c>
      <c r="E31" s="33">
        <v>2531600</v>
      </c>
      <c r="F31" s="33">
        <v>1968591.4</v>
      </c>
      <c r="G31" s="33">
        <f>F31*100/E31</f>
        <v>77.760759993679883</v>
      </c>
      <c r="H31" s="33">
        <f>E31-F31</f>
        <v>563008.60000000009</v>
      </c>
      <c r="I31" s="33">
        <f>H31*100/E31</f>
        <v>22.239240006320117</v>
      </c>
      <c r="J31" s="30"/>
    </row>
    <row r="32" spans="1:12" s="100" customFormat="1" ht="17.100000000000001" hidden="1" customHeight="1" x14ac:dyDescent="0.3">
      <c r="A32" s="30">
        <v>4.5</v>
      </c>
      <c r="B32" s="30" t="s">
        <v>84</v>
      </c>
      <c r="C32" s="29">
        <v>2</v>
      </c>
      <c r="D32" s="29">
        <v>2</v>
      </c>
      <c r="E32" s="33">
        <v>403210</v>
      </c>
      <c r="F32" s="33">
        <v>307727.3</v>
      </c>
      <c r="G32" s="33">
        <f>F32*100/E32</f>
        <v>76.319362118995059</v>
      </c>
      <c r="H32" s="33">
        <f>E32-F32</f>
        <v>95482.700000000012</v>
      </c>
      <c r="I32" s="33">
        <f>H32*100/E32</f>
        <v>23.680637881004941</v>
      </c>
      <c r="J32" s="30"/>
    </row>
    <row r="33" spans="1:12" s="100" customFormat="1" ht="17.100000000000001" hidden="1" customHeight="1" x14ac:dyDescent="0.3">
      <c r="A33" s="30">
        <v>4.5999999999999996</v>
      </c>
      <c r="B33" s="30" t="s">
        <v>80</v>
      </c>
      <c r="C33" s="29">
        <v>1</v>
      </c>
      <c r="D33" s="29">
        <v>1</v>
      </c>
      <c r="E33" s="33">
        <v>255980</v>
      </c>
      <c r="F33" s="33">
        <v>178318.65</v>
      </c>
      <c r="G33" s="33">
        <f>F33*100/E33</f>
        <v>69.661164934760535</v>
      </c>
      <c r="H33" s="33">
        <f>E33-F33</f>
        <v>77661.350000000006</v>
      </c>
      <c r="I33" s="33">
        <f>H33*100/E33</f>
        <v>30.338835065239476</v>
      </c>
      <c r="J33" s="30"/>
    </row>
    <row r="34" spans="1:12" s="100" customFormat="1" ht="17.100000000000001" hidden="1" customHeight="1" x14ac:dyDescent="0.3">
      <c r="A34" s="30">
        <v>4.7</v>
      </c>
      <c r="B34" s="30" t="s">
        <v>112</v>
      </c>
      <c r="C34" s="29">
        <v>2</v>
      </c>
      <c r="D34" s="29">
        <v>2</v>
      </c>
      <c r="E34" s="33">
        <v>324078</v>
      </c>
      <c r="F34" s="33">
        <v>122804</v>
      </c>
      <c r="G34" s="33">
        <f>F34*100/E34</f>
        <v>37.893346663457564</v>
      </c>
      <c r="H34" s="33">
        <f>E34-F34</f>
        <v>201274</v>
      </c>
      <c r="I34" s="33">
        <f>H34*100/E34</f>
        <v>62.106653336542436</v>
      </c>
      <c r="J34" s="30"/>
    </row>
    <row r="35" spans="1:12" s="100" customFormat="1" ht="17.100000000000001" customHeight="1" x14ac:dyDescent="0.3">
      <c r="A35" s="29">
        <v>5</v>
      </c>
      <c r="B35" s="30" t="s">
        <v>23</v>
      </c>
      <c r="C35" s="29">
        <v>30</v>
      </c>
      <c r="D35" s="29">
        <v>25</v>
      </c>
      <c r="E35" s="33">
        <v>2922300</v>
      </c>
      <c r="F35" s="33">
        <v>2241840.75</v>
      </c>
      <c r="G35" s="33">
        <f>F35*100/E35</f>
        <v>76.714941997741505</v>
      </c>
      <c r="H35" s="33">
        <f>E35-F35</f>
        <v>680459.25</v>
      </c>
      <c r="I35" s="33">
        <f>H35*100/E35</f>
        <v>23.285058002258495</v>
      </c>
      <c r="J35" s="30"/>
    </row>
    <row r="36" spans="1:12" s="100" customFormat="1" ht="17.100000000000001" hidden="1" customHeight="1" x14ac:dyDescent="0.3">
      <c r="A36" s="30">
        <v>5.0999999999999996</v>
      </c>
      <c r="B36" s="30" t="s">
        <v>35</v>
      </c>
      <c r="C36" s="29">
        <v>25</v>
      </c>
      <c r="D36" s="29">
        <v>21</v>
      </c>
      <c r="E36" s="33">
        <v>1872500</v>
      </c>
      <c r="F36" s="33">
        <v>1536211.75</v>
      </c>
      <c r="G36" s="33">
        <f>F36*100/E36</f>
        <v>82.040680907877174</v>
      </c>
      <c r="H36" s="33">
        <f>E36-F36</f>
        <v>336288.25</v>
      </c>
      <c r="I36" s="33">
        <f>H36*100/E36</f>
        <v>17.959319092122829</v>
      </c>
      <c r="J36" s="30"/>
    </row>
    <row r="37" spans="1:12" s="100" customFormat="1" ht="17.100000000000001" hidden="1" customHeight="1" x14ac:dyDescent="0.3">
      <c r="A37" s="30">
        <v>5.2</v>
      </c>
      <c r="B37" s="30" t="s">
        <v>49</v>
      </c>
      <c r="C37" s="29">
        <v>5</v>
      </c>
      <c r="D37" s="29">
        <v>4</v>
      </c>
      <c r="E37" s="33">
        <v>1049800</v>
      </c>
      <c r="F37" s="33">
        <v>705629</v>
      </c>
      <c r="G37" s="33">
        <f>F37*100/E37</f>
        <v>67.215564869498948</v>
      </c>
      <c r="H37" s="33">
        <f>E37-F37</f>
        <v>344171</v>
      </c>
      <c r="I37" s="33">
        <f>H37*100/E37</f>
        <v>32.784435130501045</v>
      </c>
      <c r="J37" s="30"/>
      <c r="K37" s="172"/>
      <c r="L37" s="172"/>
    </row>
    <row r="38" spans="1:12" s="100" customFormat="1" ht="17.100000000000001" customHeight="1" x14ac:dyDescent="0.3">
      <c r="A38" s="29">
        <v>6</v>
      </c>
      <c r="B38" s="30" t="s">
        <v>26</v>
      </c>
      <c r="C38" s="29">
        <v>7</v>
      </c>
      <c r="D38" s="29">
        <v>6</v>
      </c>
      <c r="E38" s="33">
        <v>4239160</v>
      </c>
      <c r="F38" s="33">
        <v>3218809.85</v>
      </c>
      <c r="G38" s="33">
        <f>F38*100/E38</f>
        <v>75.930369459987361</v>
      </c>
      <c r="H38" s="33">
        <f>E38-F38</f>
        <v>1020350.1499999999</v>
      </c>
      <c r="I38" s="33">
        <f>H38*100/E38</f>
        <v>24.069630540012639</v>
      </c>
      <c r="J38" s="30"/>
    </row>
    <row r="39" spans="1:12" s="100" customFormat="1" ht="17.100000000000001" hidden="1" customHeight="1" x14ac:dyDescent="0.3">
      <c r="A39" s="30">
        <v>6.1</v>
      </c>
      <c r="B39" s="30" t="s">
        <v>134</v>
      </c>
      <c r="C39" s="29">
        <v>1</v>
      </c>
      <c r="D39" s="29">
        <v>1</v>
      </c>
      <c r="E39" s="33">
        <v>1200000</v>
      </c>
      <c r="F39" s="33">
        <v>1199649.8500000001</v>
      </c>
      <c r="G39" s="33">
        <f>F39*100/E39</f>
        <v>99.970820833333349</v>
      </c>
      <c r="H39" s="33">
        <f>E39-F39</f>
        <v>350.14999999990687</v>
      </c>
      <c r="I39" s="33">
        <f>H39*100/E39</f>
        <v>2.9179166666658905E-2</v>
      </c>
      <c r="J39" s="30"/>
    </row>
    <row r="40" spans="1:12" s="100" customFormat="1" ht="17.100000000000001" hidden="1" customHeight="1" x14ac:dyDescent="0.3">
      <c r="A40" s="30">
        <v>6.2</v>
      </c>
      <c r="B40" s="30" t="s">
        <v>35</v>
      </c>
      <c r="C40" s="29">
        <v>4</v>
      </c>
      <c r="D40" s="29">
        <v>4</v>
      </c>
      <c r="E40" s="33">
        <v>340000</v>
      </c>
      <c r="F40" s="33">
        <v>320000</v>
      </c>
      <c r="G40" s="33">
        <f>F40*100/E40</f>
        <v>94.117647058823536</v>
      </c>
      <c r="H40" s="33">
        <f>E40-F40</f>
        <v>20000</v>
      </c>
      <c r="I40" s="33">
        <f>H40*100/E40</f>
        <v>5.882352941176471</v>
      </c>
      <c r="J40" s="30"/>
    </row>
    <row r="41" spans="1:12" s="100" customFormat="1" ht="17.100000000000001" hidden="1" customHeight="1" x14ac:dyDescent="0.3">
      <c r="A41" s="30">
        <v>6.3</v>
      </c>
      <c r="B41" s="30" t="s">
        <v>98</v>
      </c>
      <c r="C41" s="29">
        <v>2</v>
      </c>
      <c r="D41" s="29">
        <v>1</v>
      </c>
      <c r="E41" s="33">
        <v>2699160</v>
      </c>
      <c r="F41" s="33">
        <v>1699160</v>
      </c>
      <c r="G41" s="33">
        <f>F41*100/E41</f>
        <v>62.951436743283097</v>
      </c>
      <c r="H41" s="33">
        <f>E41-F41</f>
        <v>1000000</v>
      </c>
      <c r="I41" s="33">
        <f>H41*100/E41</f>
        <v>37.048563256716903</v>
      </c>
      <c r="J41" s="30"/>
    </row>
    <row r="42" spans="1:12" s="100" customFormat="1" ht="17.100000000000001" customHeight="1" x14ac:dyDescent="0.3">
      <c r="A42" s="29">
        <v>7</v>
      </c>
      <c r="B42" s="30" t="s">
        <v>15</v>
      </c>
      <c r="C42" s="29">
        <v>59</v>
      </c>
      <c r="D42" s="29">
        <v>26</v>
      </c>
      <c r="E42" s="33">
        <v>490262122</v>
      </c>
      <c r="F42" s="33">
        <f>SUM(F43:F53)</f>
        <v>329671307.03000003</v>
      </c>
      <c r="G42" s="33">
        <f t="shared" ref="G42:G102" si="0">F42*100/E42</f>
        <v>67.243886940545664</v>
      </c>
      <c r="H42" s="33">
        <f t="shared" ref="H42:H102" si="1">E42-F42</f>
        <v>160590814.96999997</v>
      </c>
      <c r="I42" s="33">
        <f t="shared" ref="I42:I102" si="2">H42*100/E42</f>
        <v>32.756113059454336</v>
      </c>
      <c r="J42" s="30"/>
    </row>
    <row r="43" spans="1:12" s="172" customFormat="1" ht="17.100000000000001" hidden="1" customHeight="1" x14ac:dyDescent="0.3">
      <c r="A43" s="30">
        <v>7.1</v>
      </c>
      <c r="B43" s="30" t="s">
        <v>55</v>
      </c>
      <c r="C43" s="29">
        <v>1</v>
      </c>
      <c r="D43" s="29">
        <v>1</v>
      </c>
      <c r="E43" s="33">
        <v>150000</v>
      </c>
      <c r="F43" s="33">
        <v>121800</v>
      </c>
      <c r="G43" s="33">
        <f>F43*100/E43</f>
        <v>81.2</v>
      </c>
      <c r="H43" s="33">
        <f>E43-F43</f>
        <v>28200</v>
      </c>
      <c r="I43" s="33">
        <f>H43*100/E43</f>
        <v>18.8</v>
      </c>
      <c r="J43" s="30"/>
      <c r="K43" s="100"/>
      <c r="L43" s="100"/>
    </row>
    <row r="44" spans="1:12" s="172" customFormat="1" ht="17.100000000000001" hidden="1" customHeight="1" x14ac:dyDescent="0.3">
      <c r="A44" s="30">
        <v>7.2</v>
      </c>
      <c r="B44" s="30" t="s">
        <v>105</v>
      </c>
      <c r="C44" s="29">
        <v>3</v>
      </c>
      <c r="D44" s="29">
        <v>2</v>
      </c>
      <c r="E44" s="33">
        <v>306808691</v>
      </c>
      <c r="F44" s="33">
        <v>229007495.43000001</v>
      </c>
      <c r="G44" s="33">
        <f>F44*100/E44</f>
        <v>74.641788889220223</v>
      </c>
      <c r="H44" s="33">
        <f>E44-F44</f>
        <v>77801195.569999993</v>
      </c>
      <c r="I44" s="33">
        <f>H44*100/E44</f>
        <v>25.358211110779777</v>
      </c>
      <c r="J44" s="30"/>
      <c r="K44" s="100"/>
      <c r="L44" s="100"/>
    </row>
    <row r="45" spans="1:12" s="100" customFormat="1" ht="17.100000000000001" hidden="1" customHeight="1" x14ac:dyDescent="0.3">
      <c r="A45" s="30">
        <v>7.3</v>
      </c>
      <c r="B45" s="30" t="s">
        <v>53</v>
      </c>
      <c r="C45" s="29">
        <v>6</v>
      </c>
      <c r="D45" s="29">
        <v>5</v>
      </c>
      <c r="E45" s="33">
        <v>600000</v>
      </c>
      <c r="F45" s="33">
        <v>360850</v>
      </c>
      <c r="G45" s="33">
        <f>F45*100/E45</f>
        <v>60.141666666666666</v>
      </c>
      <c r="H45" s="33">
        <f>E45-F45</f>
        <v>239150</v>
      </c>
      <c r="I45" s="33">
        <f>H45*100/E45</f>
        <v>39.858333333333334</v>
      </c>
      <c r="J45" s="30"/>
    </row>
    <row r="46" spans="1:12" s="100" customFormat="1" ht="17.100000000000001" hidden="1" customHeight="1" x14ac:dyDescent="0.3">
      <c r="A46" s="30">
        <v>7.4</v>
      </c>
      <c r="B46" s="30" t="s">
        <v>57</v>
      </c>
      <c r="C46" s="29">
        <v>13</v>
      </c>
      <c r="D46" s="29">
        <v>11</v>
      </c>
      <c r="E46" s="33">
        <v>174717109</v>
      </c>
      <c r="F46" s="33">
        <v>99392595</v>
      </c>
      <c r="G46" s="33">
        <f>F46*100/E46</f>
        <v>56.887728722663333</v>
      </c>
      <c r="H46" s="33">
        <f>E46-F46</f>
        <v>75324514</v>
      </c>
      <c r="I46" s="33">
        <f>H46*100/E46</f>
        <v>43.112271277336667</v>
      </c>
      <c r="J46" s="30"/>
    </row>
    <row r="47" spans="1:12" s="100" customFormat="1" ht="17.100000000000001" hidden="1" customHeight="1" x14ac:dyDescent="0.3">
      <c r="A47" s="30">
        <v>7.5</v>
      </c>
      <c r="B47" s="30" t="s">
        <v>36</v>
      </c>
      <c r="C47" s="29">
        <v>1</v>
      </c>
      <c r="D47" s="29">
        <v>1</v>
      </c>
      <c r="E47" s="33">
        <v>589000</v>
      </c>
      <c r="F47" s="33">
        <v>320553.5</v>
      </c>
      <c r="G47" s="33">
        <f>F47*100/E47</f>
        <v>54.423344651952462</v>
      </c>
      <c r="H47" s="33">
        <f>E47-F47</f>
        <v>268446.5</v>
      </c>
      <c r="I47" s="33">
        <f>H47*100/E47</f>
        <v>45.576655348047538</v>
      </c>
      <c r="J47" s="30"/>
    </row>
    <row r="48" spans="1:12" s="100" customFormat="1" ht="17.100000000000001" hidden="1" customHeight="1" x14ac:dyDescent="0.3">
      <c r="A48" s="30">
        <v>7.6</v>
      </c>
      <c r="B48" s="30" t="s">
        <v>56</v>
      </c>
      <c r="C48" s="29">
        <v>1</v>
      </c>
      <c r="D48" s="29">
        <v>1</v>
      </c>
      <c r="E48" s="33">
        <v>75600</v>
      </c>
      <c r="F48" s="33">
        <v>36000</v>
      </c>
      <c r="G48" s="33">
        <f>F48*100/E48</f>
        <v>47.61904761904762</v>
      </c>
      <c r="H48" s="33">
        <f>E48-F48</f>
        <v>39600</v>
      </c>
      <c r="I48" s="33">
        <f>H48*100/E48</f>
        <v>52.38095238095238</v>
      </c>
      <c r="J48" s="30"/>
    </row>
    <row r="49" spans="1:12" s="100" customFormat="1" ht="17.100000000000001" hidden="1" customHeight="1" x14ac:dyDescent="0.3">
      <c r="A49" s="30">
        <v>7.7</v>
      </c>
      <c r="B49" s="30" t="s">
        <v>103</v>
      </c>
      <c r="C49" s="29">
        <v>1</v>
      </c>
      <c r="D49" s="29">
        <v>1</v>
      </c>
      <c r="E49" s="33">
        <v>80000</v>
      </c>
      <c r="F49" s="33">
        <v>31466</v>
      </c>
      <c r="G49" s="33">
        <f>F49*100/E49</f>
        <v>39.332500000000003</v>
      </c>
      <c r="H49" s="33">
        <f>E49-F49</f>
        <v>48534</v>
      </c>
      <c r="I49" s="33">
        <f>H49*100/E49</f>
        <v>60.667499999999997</v>
      </c>
      <c r="J49" s="30"/>
    </row>
    <row r="50" spans="1:12" s="100" customFormat="1" ht="17.100000000000001" hidden="1" customHeight="1" x14ac:dyDescent="0.3">
      <c r="A50" s="30">
        <v>7.8</v>
      </c>
      <c r="B50" s="30" t="s">
        <v>37</v>
      </c>
      <c r="C50" s="29">
        <v>20</v>
      </c>
      <c r="D50" s="29">
        <v>2</v>
      </c>
      <c r="E50" s="33">
        <v>6011122</v>
      </c>
      <c r="F50" s="33">
        <f>256171+110810</f>
        <v>366981</v>
      </c>
      <c r="G50" s="33">
        <f>F50*100/E50</f>
        <v>6.1050333032668442</v>
      </c>
      <c r="H50" s="33">
        <f>E50-F50</f>
        <v>5644141</v>
      </c>
      <c r="I50" s="33">
        <f>H50*100/E50</f>
        <v>93.89496669673315</v>
      </c>
      <c r="J50" s="30"/>
    </row>
    <row r="51" spans="1:12" s="100" customFormat="1" ht="17.100000000000001" hidden="1" customHeight="1" x14ac:dyDescent="0.3">
      <c r="A51" s="30">
        <v>7.9</v>
      </c>
      <c r="B51" s="30" t="s">
        <v>54</v>
      </c>
      <c r="C51" s="29">
        <v>6</v>
      </c>
      <c r="D51" s="29">
        <v>2</v>
      </c>
      <c r="E51" s="33">
        <v>851850</v>
      </c>
      <c r="F51" s="33">
        <v>33566.1</v>
      </c>
      <c r="G51" s="33">
        <f>F51*100/E51</f>
        <v>3.9403768269061454</v>
      </c>
      <c r="H51" s="33">
        <f>E51-F51</f>
        <v>818283.9</v>
      </c>
      <c r="I51" s="33">
        <f>H51*100/E51</f>
        <v>96.059623173093854</v>
      </c>
      <c r="J51" s="30"/>
    </row>
    <row r="52" spans="1:12" s="100" customFormat="1" ht="17.100000000000001" hidden="1" customHeight="1" x14ac:dyDescent="0.3">
      <c r="A52" s="174">
        <v>7.1</v>
      </c>
      <c r="B52" s="30" t="s">
        <v>35</v>
      </c>
      <c r="C52" s="29">
        <v>4</v>
      </c>
      <c r="D52" s="29">
        <v>0</v>
      </c>
      <c r="E52" s="33">
        <v>258950</v>
      </c>
      <c r="F52" s="33">
        <v>0</v>
      </c>
      <c r="G52" s="33">
        <f>F52*100/E52</f>
        <v>0</v>
      </c>
      <c r="H52" s="33">
        <f>E52-F52</f>
        <v>258950</v>
      </c>
      <c r="I52" s="33">
        <f>H52*100/E52</f>
        <v>100</v>
      </c>
      <c r="J52" s="30"/>
      <c r="K52" s="172"/>
      <c r="L52" s="172"/>
    </row>
    <row r="53" spans="1:12" s="100" customFormat="1" ht="17.100000000000001" hidden="1" customHeight="1" x14ac:dyDescent="0.3">
      <c r="A53" s="30">
        <v>7.11</v>
      </c>
      <c r="B53" s="30" t="s">
        <v>58</v>
      </c>
      <c r="C53" s="29">
        <v>3</v>
      </c>
      <c r="D53" s="29">
        <v>0</v>
      </c>
      <c r="E53" s="33">
        <v>119800</v>
      </c>
      <c r="F53" s="33">
        <v>0</v>
      </c>
      <c r="G53" s="33">
        <f>F53*100/E53</f>
        <v>0</v>
      </c>
      <c r="H53" s="33">
        <f>E53-F53</f>
        <v>119800</v>
      </c>
      <c r="I53" s="33">
        <f>H53*100/E53</f>
        <v>100</v>
      </c>
      <c r="J53" s="30"/>
    </row>
    <row r="54" spans="1:12" s="100" customFormat="1" ht="17.100000000000001" customHeight="1" x14ac:dyDescent="0.3">
      <c r="A54" s="29">
        <v>8</v>
      </c>
      <c r="B54" s="30" t="s">
        <v>20</v>
      </c>
      <c r="C54" s="29">
        <v>39</v>
      </c>
      <c r="D54" s="29">
        <v>19</v>
      </c>
      <c r="E54" s="33">
        <v>17109000</v>
      </c>
      <c r="F54" s="33">
        <v>11487898.4</v>
      </c>
      <c r="G54" s="33">
        <f>F54*100/E54</f>
        <v>67.14535273832486</v>
      </c>
      <c r="H54" s="33">
        <f>E54-F54</f>
        <v>5621101.5999999996</v>
      </c>
      <c r="I54" s="33">
        <f>H54*100/E54</f>
        <v>32.85464726167514</v>
      </c>
      <c r="J54" s="30"/>
    </row>
    <row r="55" spans="1:12" s="100" customFormat="1" ht="17.100000000000001" hidden="1" customHeight="1" x14ac:dyDescent="0.3">
      <c r="A55" s="30">
        <v>8.1</v>
      </c>
      <c r="B55" s="30" t="s">
        <v>62</v>
      </c>
      <c r="C55" s="29">
        <v>3</v>
      </c>
      <c r="D55" s="29">
        <v>3</v>
      </c>
      <c r="E55" s="33">
        <v>423535</v>
      </c>
      <c r="F55" s="33">
        <v>411546</v>
      </c>
      <c r="G55" s="33">
        <f>F55*100/E55</f>
        <v>97.169301238386439</v>
      </c>
      <c r="H55" s="33">
        <f>E55-F55</f>
        <v>11989</v>
      </c>
      <c r="I55" s="33">
        <f>H55*100/E55</f>
        <v>2.8306987616135619</v>
      </c>
      <c r="J55" s="30"/>
    </row>
    <row r="56" spans="1:12" s="100" customFormat="1" ht="17.100000000000001" hidden="1" customHeight="1" x14ac:dyDescent="0.3">
      <c r="A56" s="30">
        <v>8.1999999999999993</v>
      </c>
      <c r="B56" s="30" t="s">
        <v>128</v>
      </c>
      <c r="C56" s="29">
        <v>1</v>
      </c>
      <c r="D56" s="29">
        <v>1</v>
      </c>
      <c r="E56" s="33">
        <v>100835</v>
      </c>
      <c r="F56" s="33">
        <v>97366</v>
      </c>
      <c r="G56" s="33">
        <f>F56*100/E56</f>
        <v>96.559726285515936</v>
      </c>
      <c r="H56" s="33">
        <f>E56-F56</f>
        <v>3469</v>
      </c>
      <c r="I56" s="33">
        <f>H56*100/E56</f>
        <v>3.4402737144840581</v>
      </c>
      <c r="J56" s="30"/>
    </row>
    <row r="57" spans="1:12" s="100" customFormat="1" ht="17.100000000000001" hidden="1" customHeight="1" x14ac:dyDescent="0.3">
      <c r="A57" s="30">
        <v>8.3000000000000007</v>
      </c>
      <c r="B57" s="30" t="s">
        <v>64</v>
      </c>
      <c r="C57" s="29">
        <v>1</v>
      </c>
      <c r="D57" s="29">
        <v>1</v>
      </c>
      <c r="E57" s="33">
        <v>56105</v>
      </c>
      <c r="F57" s="33">
        <v>49130</v>
      </c>
      <c r="G57" s="33">
        <f>F57*100/E57</f>
        <v>87.567952945370294</v>
      </c>
      <c r="H57" s="33">
        <f>E57-F57</f>
        <v>6975</v>
      </c>
      <c r="I57" s="33">
        <f>H57*100/E57</f>
        <v>12.432047054629711</v>
      </c>
      <c r="J57" s="30"/>
    </row>
    <row r="58" spans="1:12" s="100" customFormat="1" ht="17.100000000000001" hidden="1" customHeight="1" x14ac:dyDescent="0.3">
      <c r="A58" s="30">
        <v>8.4</v>
      </c>
      <c r="B58" s="30" t="s">
        <v>61</v>
      </c>
      <c r="C58" s="29">
        <v>2</v>
      </c>
      <c r="D58" s="29">
        <v>1</v>
      </c>
      <c r="E58" s="33">
        <v>446894</v>
      </c>
      <c r="F58" s="33">
        <v>361320.4</v>
      </c>
      <c r="G58" s="33">
        <f>F58*100/E58</f>
        <v>80.851477084051254</v>
      </c>
      <c r="H58" s="33">
        <f>E58-F58</f>
        <v>85573.599999999977</v>
      </c>
      <c r="I58" s="33">
        <f>H58*100/E58</f>
        <v>19.148522915948746</v>
      </c>
      <c r="J58" s="30"/>
    </row>
    <row r="59" spans="1:12" s="100" customFormat="1" ht="17.100000000000001" hidden="1" customHeight="1" x14ac:dyDescent="0.3">
      <c r="A59" s="30">
        <v>8.5</v>
      </c>
      <c r="B59" s="30" t="s">
        <v>35</v>
      </c>
      <c r="C59" s="29">
        <v>29</v>
      </c>
      <c r="D59" s="29">
        <v>11</v>
      </c>
      <c r="E59" s="33">
        <v>15667357</v>
      </c>
      <c r="F59" s="33">
        <v>10464367</v>
      </c>
      <c r="G59" s="33">
        <f>F59*100/E59</f>
        <v>66.790888852535886</v>
      </c>
      <c r="H59" s="33">
        <f>E59-F59</f>
        <v>5202990</v>
      </c>
      <c r="I59" s="33">
        <f>H59*100/E59</f>
        <v>33.209111147464121</v>
      </c>
      <c r="J59" s="30"/>
    </row>
    <row r="60" spans="1:12" s="100" customFormat="1" ht="17.100000000000001" hidden="1" customHeight="1" x14ac:dyDescent="0.3">
      <c r="A60" s="30">
        <v>8.6</v>
      </c>
      <c r="B60" s="30" t="s">
        <v>63</v>
      </c>
      <c r="C60" s="29">
        <v>3</v>
      </c>
      <c r="D60" s="29">
        <v>2</v>
      </c>
      <c r="E60" s="33">
        <v>414274</v>
      </c>
      <c r="F60" s="33">
        <v>104169</v>
      </c>
      <c r="G60" s="33">
        <f>F60*100/E60</f>
        <v>25.144952374515416</v>
      </c>
      <c r="H60" s="33">
        <f>E60-F60</f>
        <v>310105</v>
      </c>
      <c r="I60" s="33">
        <f>H60*100/E60</f>
        <v>74.855047625484588</v>
      </c>
      <c r="J60" s="30"/>
    </row>
    <row r="61" spans="1:12" s="100" customFormat="1" ht="17.100000000000001" customHeight="1" x14ac:dyDescent="0.3">
      <c r="A61" s="29">
        <v>9</v>
      </c>
      <c r="B61" s="30" t="s">
        <v>17</v>
      </c>
      <c r="C61" s="29">
        <v>6</v>
      </c>
      <c r="D61" s="29">
        <v>5</v>
      </c>
      <c r="E61" s="33">
        <v>723000</v>
      </c>
      <c r="F61" s="33">
        <v>481713</v>
      </c>
      <c r="G61" s="33">
        <f>F61*100/E61</f>
        <v>66.62697095435685</v>
      </c>
      <c r="H61" s="33">
        <f>E61-F61</f>
        <v>241287</v>
      </c>
      <c r="I61" s="33">
        <f>H61*100/E61</f>
        <v>33.37302904564315</v>
      </c>
      <c r="J61" s="30"/>
    </row>
    <row r="62" spans="1:12" s="100" customFormat="1" ht="17.100000000000001" hidden="1" customHeight="1" x14ac:dyDescent="0.3">
      <c r="A62" s="30">
        <v>9.1</v>
      </c>
      <c r="B62" s="30" t="s">
        <v>35</v>
      </c>
      <c r="C62" s="29">
        <v>2</v>
      </c>
      <c r="D62" s="29">
        <v>2</v>
      </c>
      <c r="E62" s="33">
        <v>100000</v>
      </c>
      <c r="F62" s="33">
        <v>79990</v>
      </c>
      <c r="G62" s="33">
        <f>F62*100/E62</f>
        <v>79.989999999999995</v>
      </c>
      <c r="H62" s="33">
        <f>E62-F62</f>
        <v>20010</v>
      </c>
      <c r="I62" s="33">
        <f>H62*100/E62</f>
        <v>20.010000000000002</v>
      </c>
      <c r="J62" s="30"/>
    </row>
    <row r="63" spans="1:12" s="100" customFormat="1" ht="17.100000000000001" hidden="1" customHeight="1" x14ac:dyDescent="0.3">
      <c r="A63" s="30">
        <v>9.1999999999999993</v>
      </c>
      <c r="B63" s="30" t="s">
        <v>94</v>
      </c>
      <c r="C63" s="29">
        <v>2</v>
      </c>
      <c r="D63" s="29">
        <v>1</v>
      </c>
      <c r="E63" s="33">
        <v>203000</v>
      </c>
      <c r="F63" s="33">
        <v>138384</v>
      </c>
      <c r="G63" s="33">
        <f>F63*100/E63</f>
        <v>68.169458128078816</v>
      </c>
      <c r="H63" s="33">
        <f>E63-F63</f>
        <v>64616</v>
      </c>
      <c r="I63" s="33">
        <f>H63*100/E63</f>
        <v>31.830541871921181</v>
      </c>
      <c r="J63" s="30"/>
    </row>
    <row r="64" spans="1:12" s="100" customFormat="1" ht="17.100000000000001" hidden="1" customHeight="1" x14ac:dyDescent="0.3">
      <c r="A64" s="30">
        <v>9.3000000000000007</v>
      </c>
      <c r="B64" s="30" t="s">
        <v>93</v>
      </c>
      <c r="C64" s="29">
        <v>2</v>
      </c>
      <c r="D64" s="29">
        <v>2</v>
      </c>
      <c r="E64" s="33">
        <v>420000</v>
      </c>
      <c r="F64" s="33">
        <v>263339</v>
      </c>
      <c r="G64" s="33">
        <f>F64*100/E64</f>
        <v>62.699761904761907</v>
      </c>
      <c r="H64" s="33">
        <f>E64-F64</f>
        <v>156661</v>
      </c>
      <c r="I64" s="33">
        <f>H64*100/E64</f>
        <v>37.300238095238093</v>
      </c>
      <c r="J64" s="30"/>
    </row>
    <row r="65" spans="1:12" s="100" customFormat="1" ht="17.100000000000001" customHeight="1" x14ac:dyDescent="0.3">
      <c r="A65" s="29">
        <v>10</v>
      </c>
      <c r="B65" s="30" t="s">
        <v>25</v>
      </c>
      <c r="C65" s="29">
        <v>27</v>
      </c>
      <c r="D65" s="29">
        <v>23</v>
      </c>
      <c r="E65" s="33">
        <v>4226050</v>
      </c>
      <c r="F65" s="33">
        <v>2815511.5</v>
      </c>
      <c r="G65" s="33">
        <f>F65*100/E65</f>
        <v>66.622768306101449</v>
      </c>
      <c r="H65" s="33">
        <f>E65-F65</f>
        <v>1410538.5</v>
      </c>
      <c r="I65" s="33">
        <f>H65*100/E65</f>
        <v>33.377231693898558</v>
      </c>
      <c r="J65" s="30"/>
    </row>
    <row r="66" spans="1:12" s="100" customFormat="1" ht="17.100000000000001" hidden="1" customHeight="1" x14ac:dyDescent="0.3">
      <c r="A66" s="30">
        <v>10.1</v>
      </c>
      <c r="B66" s="30" t="s">
        <v>66</v>
      </c>
      <c r="C66" s="29">
        <v>1</v>
      </c>
      <c r="D66" s="29">
        <v>1</v>
      </c>
      <c r="E66" s="33">
        <v>130000</v>
      </c>
      <c r="F66" s="33">
        <v>130000</v>
      </c>
      <c r="G66" s="33">
        <f>F66*100/E66</f>
        <v>100</v>
      </c>
      <c r="H66" s="33">
        <f>E66-F66</f>
        <v>0</v>
      </c>
      <c r="I66" s="33">
        <f>H66*100/E66</f>
        <v>0</v>
      </c>
      <c r="J66" s="30"/>
    </row>
    <row r="67" spans="1:12" s="172" customFormat="1" ht="17.100000000000001" hidden="1" customHeight="1" x14ac:dyDescent="0.3">
      <c r="A67" s="30">
        <v>10.199999999999999</v>
      </c>
      <c r="B67" s="30" t="s">
        <v>132</v>
      </c>
      <c r="C67" s="29">
        <v>8</v>
      </c>
      <c r="D67" s="29">
        <v>8</v>
      </c>
      <c r="E67" s="33">
        <v>370000</v>
      </c>
      <c r="F67" s="33">
        <v>365224</v>
      </c>
      <c r="G67" s="33">
        <f>F67*100/E67</f>
        <v>98.709189189189189</v>
      </c>
      <c r="H67" s="33">
        <f>E67-F67</f>
        <v>4776</v>
      </c>
      <c r="I67" s="33">
        <f>H67*100/E67</f>
        <v>1.2908108108108107</v>
      </c>
      <c r="J67" s="30"/>
      <c r="K67" s="100"/>
      <c r="L67" s="100"/>
    </row>
    <row r="68" spans="1:12" s="100" customFormat="1" ht="17.100000000000001" hidden="1" customHeight="1" x14ac:dyDescent="0.3">
      <c r="A68" s="30">
        <v>10.3</v>
      </c>
      <c r="B68" s="30" t="s">
        <v>65</v>
      </c>
      <c r="C68" s="29">
        <v>8</v>
      </c>
      <c r="D68" s="29">
        <v>7</v>
      </c>
      <c r="E68" s="33">
        <v>636500</v>
      </c>
      <c r="F68" s="33">
        <v>541696.5</v>
      </c>
      <c r="G68" s="33">
        <f>F68*100/E68</f>
        <v>85.105498821681067</v>
      </c>
      <c r="H68" s="33">
        <f>E68-F68</f>
        <v>94803.5</v>
      </c>
      <c r="I68" s="33">
        <f>H68*100/E68</f>
        <v>14.894501178318931</v>
      </c>
      <c r="J68" s="30"/>
    </row>
    <row r="69" spans="1:12" s="100" customFormat="1" ht="17.100000000000001" hidden="1" customHeight="1" x14ac:dyDescent="0.3">
      <c r="A69" s="30">
        <v>10.4</v>
      </c>
      <c r="B69" s="30" t="s">
        <v>131</v>
      </c>
      <c r="C69" s="29">
        <v>3</v>
      </c>
      <c r="D69" s="29">
        <v>3</v>
      </c>
      <c r="E69" s="33">
        <v>228500</v>
      </c>
      <c r="F69" s="33">
        <v>191452</v>
      </c>
      <c r="G69" s="33">
        <f>F69*100/E69</f>
        <v>83.786433260393878</v>
      </c>
      <c r="H69" s="33">
        <f>E69-F69</f>
        <v>37048</v>
      </c>
      <c r="I69" s="33">
        <f>H69*100/E69</f>
        <v>16.213566739606126</v>
      </c>
      <c r="J69" s="30"/>
      <c r="K69" s="172"/>
      <c r="L69" s="172"/>
    </row>
    <row r="70" spans="1:12" s="100" customFormat="1" ht="17.100000000000001" hidden="1" customHeight="1" x14ac:dyDescent="0.3">
      <c r="A70" s="30">
        <v>10.5</v>
      </c>
      <c r="B70" s="30" t="s">
        <v>35</v>
      </c>
      <c r="C70" s="29">
        <v>5</v>
      </c>
      <c r="D70" s="29">
        <v>2</v>
      </c>
      <c r="E70" s="33">
        <v>726050</v>
      </c>
      <c r="F70" s="33">
        <v>483600</v>
      </c>
      <c r="G70" s="33">
        <f>F70*100/E70</f>
        <v>66.60698299015219</v>
      </c>
      <c r="H70" s="33">
        <f>E70-F70</f>
        <v>242450</v>
      </c>
      <c r="I70" s="33">
        <f>H70*100/E70</f>
        <v>33.39301700984781</v>
      </c>
      <c r="J70" s="30"/>
      <c r="K70" s="172"/>
      <c r="L70" s="172"/>
    </row>
    <row r="71" spans="1:12" s="100" customFormat="1" ht="17.100000000000001" hidden="1" customHeight="1" x14ac:dyDescent="0.3">
      <c r="A71" s="30">
        <v>10.6</v>
      </c>
      <c r="B71" s="30" t="s">
        <v>133</v>
      </c>
      <c r="C71" s="29">
        <v>1</v>
      </c>
      <c r="D71" s="29">
        <v>1</v>
      </c>
      <c r="E71" s="33">
        <v>2000000</v>
      </c>
      <c r="F71" s="33">
        <v>1077539</v>
      </c>
      <c r="G71" s="33">
        <f>F71*100/E71</f>
        <v>53.876950000000001</v>
      </c>
      <c r="H71" s="33">
        <f>E71-F71</f>
        <v>922461</v>
      </c>
      <c r="I71" s="33">
        <f>H71*100/E71</f>
        <v>46.123049999999999</v>
      </c>
      <c r="J71" s="30"/>
    </row>
    <row r="72" spans="1:12" s="100" customFormat="1" ht="17.100000000000001" hidden="1" customHeight="1" x14ac:dyDescent="0.3">
      <c r="A72" s="30">
        <v>10.7</v>
      </c>
      <c r="B72" s="30" t="s">
        <v>109</v>
      </c>
      <c r="C72" s="29">
        <v>1</v>
      </c>
      <c r="D72" s="29">
        <v>1</v>
      </c>
      <c r="E72" s="33">
        <v>135000</v>
      </c>
      <c r="F72" s="33">
        <v>26000</v>
      </c>
      <c r="G72" s="33">
        <f>F72*100/E72</f>
        <v>19.25925925925926</v>
      </c>
      <c r="H72" s="33">
        <f>E72-F72</f>
        <v>109000</v>
      </c>
      <c r="I72" s="33">
        <f>H72*100/E72</f>
        <v>80.740740740740748</v>
      </c>
      <c r="J72" s="30"/>
    </row>
    <row r="73" spans="1:12" s="100" customFormat="1" ht="17.100000000000001" customHeight="1" x14ac:dyDescent="0.3">
      <c r="A73" s="29">
        <v>11</v>
      </c>
      <c r="B73" s="30" t="s">
        <v>18</v>
      </c>
      <c r="C73" s="29">
        <v>71</v>
      </c>
      <c r="D73" s="29">
        <v>60</v>
      </c>
      <c r="E73" s="33">
        <v>4689500</v>
      </c>
      <c r="F73" s="33">
        <v>2844139.56</v>
      </c>
      <c r="G73" s="33">
        <f>F73*100/E73</f>
        <v>60.649100330525641</v>
      </c>
      <c r="H73" s="33">
        <f>E73-F73</f>
        <v>1845360.44</v>
      </c>
      <c r="I73" s="33">
        <f>H73*100/E73</f>
        <v>39.350899669474359</v>
      </c>
      <c r="J73" s="30"/>
    </row>
    <row r="74" spans="1:12" s="100" customFormat="1" ht="17.100000000000001" hidden="1" customHeight="1" x14ac:dyDescent="0.3">
      <c r="A74" s="30">
        <v>11.1</v>
      </c>
      <c r="B74" s="30" t="s">
        <v>71</v>
      </c>
      <c r="C74" s="29">
        <v>4</v>
      </c>
      <c r="D74" s="29">
        <v>4</v>
      </c>
      <c r="E74" s="33">
        <v>160650</v>
      </c>
      <c r="F74" s="33">
        <v>160650</v>
      </c>
      <c r="G74" s="33">
        <f>F74*100/E74</f>
        <v>100</v>
      </c>
      <c r="H74" s="33">
        <f>E74-F74</f>
        <v>0</v>
      </c>
      <c r="I74" s="33">
        <f>H74*100/E74</f>
        <v>0</v>
      </c>
      <c r="J74" s="30"/>
    </row>
    <row r="75" spans="1:12" s="100" customFormat="1" ht="17.100000000000001" hidden="1" customHeight="1" x14ac:dyDescent="0.3">
      <c r="A75" s="30">
        <v>11.2</v>
      </c>
      <c r="B75" s="30" t="s">
        <v>67</v>
      </c>
      <c r="C75" s="29">
        <v>6</v>
      </c>
      <c r="D75" s="29">
        <v>6</v>
      </c>
      <c r="E75" s="33">
        <v>133850</v>
      </c>
      <c r="F75" s="33">
        <v>133850</v>
      </c>
      <c r="G75" s="33">
        <f>F75*100/E75</f>
        <v>100</v>
      </c>
      <c r="H75" s="33">
        <f>E75-F75</f>
        <v>0</v>
      </c>
      <c r="I75" s="33">
        <f>H75*100/E75</f>
        <v>0</v>
      </c>
      <c r="J75" s="30"/>
    </row>
    <row r="76" spans="1:12" s="100" customFormat="1" ht="17.100000000000001" hidden="1" customHeight="1" x14ac:dyDescent="0.3">
      <c r="A76" s="30">
        <v>11.3</v>
      </c>
      <c r="B76" s="30" t="s">
        <v>45</v>
      </c>
      <c r="C76" s="29">
        <v>5</v>
      </c>
      <c r="D76" s="29">
        <v>5</v>
      </c>
      <c r="E76" s="33">
        <v>154325</v>
      </c>
      <c r="F76" s="33">
        <v>154325</v>
      </c>
      <c r="G76" s="33">
        <f>F76*100/E76</f>
        <v>100</v>
      </c>
      <c r="H76" s="33">
        <f>E76-F76</f>
        <v>0</v>
      </c>
      <c r="I76" s="33">
        <f>H76*100/E76</f>
        <v>0</v>
      </c>
      <c r="J76" s="30"/>
    </row>
    <row r="77" spans="1:12" s="100" customFormat="1" ht="17.100000000000001" hidden="1" customHeight="1" x14ac:dyDescent="0.3">
      <c r="A77" s="30">
        <v>11.4</v>
      </c>
      <c r="B77" s="30" t="s">
        <v>74</v>
      </c>
      <c r="C77" s="29">
        <v>4</v>
      </c>
      <c r="D77" s="29">
        <v>4</v>
      </c>
      <c r="E77" s="33">
        <v>130700</v>
      </c>
      <c r="F77" s="33">
        <v>130700</v>
      </c>
      <c r="G77" s="33">
        <f>F77*100/E77</f>
        <v>100</v>
      </c>
      <c r="H77" s="33">
        <f>E77-F77</f>
        <v>0</v>
      </c>
      <c r="I77" s="33">
        <f>H77*100/E77</f>
        <v>0</v>
      </c>
      <c r="J77" s="30"/>
    </row>
    <row r="78" spans="1:12" s="100" customFormat="1" ht="17.100000000000001" hidden="1" customHeight="1" x14ac:dyDescent="0.3">
      <c r="A78" s="30">
        <v>11.5</v>
      </c>
      <c r="B78" s="30" t="s">
        <v>69</v>
      </c>
      <c r="C78" s="29">
        <v>1</v>
      </c>
      <c r="D78" s="29">
        <v>1</v>
      </c>
      <c r="E78" s="33">
        <v>30000</v>
      </c>
      <c r="F78" s="33">
        <v>30000</v>
      </c>
      <c r="G78" s="33">
        <f>F78*100/E78</f>
        <v>100</v>
      </c>
      <c r="H78" s="33">
        <f>E78-F78</f>
        <v>0</v>
      </c>
      <c r="I78" s="33">
        <f>H78*100/E78</f>
        <v>0</v>
      </c>
      <c r="J78" s="30"/>
      <c r="K78" s="172"/>
      <c r="L78" s="172"/>
    </row>
    <row r="79" spans="1:12" s="100" customFormat="1" ht="17.100000000000001" hidden="1" customHeight="1" x14ac:dyDescent="0.3">
      <c r="A79" s="30">
        <v>11.6</v>
      </c>
      <c r="B79" s="30" t="s">
        <v>76</v>
      </c>
      <c r="C79" s="29">
        <v>5</v>
      </c>
      <c r="D79" s="29">
        <v>5</v>
      </c>
      <c r="E79" s="33">
        <v>114450</v>
      </c>
      <c r="F79" s="33">
        <v>114450</v>
      </c>
      <c r="G79" s="33">
        <f>F79*100/E79</f>
        <v>100</v>
      </c>
      <c r="H79" s="33">
        <f>E79-F79</f>
        <v>0</v>
      </c>
      <c r="I79" s="33">
        <f>H79*100/E79</f>
        <v>0</v>
      </c>
      <c r="J79" s="30"/>
    </row>
    <row r="80" spans="1:12" s="100" customFormat="1" ht="17.100000000000001" hidden="1" customHeight="1" x14ac:dyDescent="0.3">
      <c r="A80" s="30">
        <v>11.7</v>
      </c>
      <c r="B80" s="30" t="s">
        <v>72</v>
      </c>
      <c r="C80" s="29">
        <v>4</v>
      </c>
      <c r="D80" s="29">
        <v>4</v>
      </c>
      <c r="E80" s="33">
        <v>156975</v>
      </c>
      <c r="F80" s="33">
        <v>156775</v>
      </c>
      <c r="G80" s="33">
        <f>F80*100/E80</f>
        <v>99.872591176938997</v>
      </c>
      <c r="H80" s="33">
        <f>E80-F80</f>
        <v>200</v>
      </c>
      <c r="I80" s="33">
        <f>H80*100/E80</f>
        <v>0.12740882306099696</v>
      </c>
      <c r="J80" s="30"/>
    </row>
    <row r="81" spans="1:12" s="100" customFormat="1" ht="17.100000000000001" hidden="1" customHeight="1" x14ac:dyDescent="0.3">
      <c r="A81" s="30">
        <v>11.8</v>
      </c>
      <c r="B81" s="30" t="s">
        <v>73</v>
      </c>
      <c r="C81" s="29">
        <v>4</v>
      </c>
      <c r="D81" s="29">
        <v>4</v>
      </c>
      <c r="E81" s="33">
        <v>159600</v>
      </c>
      <c r="F81" s="33">
        <v>158250</v>
      </c>
      <c r="G81" s="33">
        <f>F81*100/E81</f>
        <v>99.154135338345867</v>
      </c>
      <c r="H81" s="33">
        <f>E81-F81</f>
        <v>1350</v>
      </c>
      <c r="I81" s="33">
        <f>H81*100/E81</f>
        <v>0.84586466165413532</v>
      </c>
      <c r="J81" s="30"/>
    </row>
    <row r="82" spans="1:12" s="100" customFormat="1" ht="17.100000000000001" hidden="1" customHeight="1" x14ac:dyDescent="0.3">
      <c r="A82" s="30">
        <v>11.9</v>
      </c>
      <c r="B82" s="30" t="s">
        <v>75</v>
      </c>
      <c r="C82" s="29">
        <v>11</v>
      </c>
      <c r="D82" s="29">
        <v>8</v>
      </c>
      <c r="E82" s="33">
        <v>111825</v>
      </c>
      <c r="F82" s="33">
        <v>100885</v>
      </c>
      <c r="G82" s="33">
        <f>F82*100/E82</f>
        <v>90.21685669572993</v>
      </c>
      <c r="H82" s="33">
        <f>E82-F82</f>
        <v>10940</v>
      </c>
      <c r="I82" s="33">
        <f>H82*100/E82</f>
        <v>9.7831433042700642</v>
      </c>
      <c r="J82" s="30"/>
    </row>
    <row r="83" spans="1:12" s="100" customFormat="1" ht="17.100000000000001" hidden="1" customHeight="1" x14ac:dyDescent="0.3">
      <c r="A83" s="174">
        <v>11.1</v>
      </c>
      <c r="B83" s="30" t="s">
        <v>68</v>
      </c>
      <c r="C83" s="29">
        <v>5</v>
      </c>
      <c r="D83" s="29">
        <v>4</v>
      </c>
      <c r="E83" s="33">
        <v>154875</v>
      </c>
      <c r="F83" s="33">
        <v>134875</v>
      </c>
      <c r="G83" s="33">
        <f>F83*100/E83</f>
        <v>87.086359967715893</v>
      </c>
      <c r="H83" s="33">
        <f>E83-F83</f>
        <v>20000</v>
      </c>
      <c r="I83" s="33">
        <f>H83*100/E83</f>
        <v>12.9136400322841</v>
      </c>
      <c r="J83" s="30"/>
      <c r="K83" s="172"/>
      <c r="L83" s="172"/>
    </row>
    <row r="84" spans="1:12" s="100" customFormat="1" ht="17.100000000000001" hidden="1" customHeight="1" x14ac:dyDescent="0.3">
      <c r="A84" s="30">
        <v>11.11</v>
      </c>
      <c r="B84" s="30" t="s">
        <v>49</v>
      </c>
      <c r="C84" s="29">
        <v>1</v>
      </c>
      <c r="D84" s="29">
        <v>1</v>
      </c>
      <c r="E84" s="33">
        <v>30000</v>
      </c>
      <c r="F84" s="33">
        <v>19000</v>
      </c>
      <c r="G84" s="33">
        <f>F84*100/E84</f>
        <v>63.333333333333336</v>
      </c>
      <c r="H84" s="33">
        <f>E84-F84</f>
        <v>11000</v>
      </c>
      <c r="I84" s="33">
        <f>H84*100/E84</f>
        <v>36.666666666666664</v>
      </c>
      <c r="J84" s="30"/>
    </row>
    <row r="85" spans="1:12" s="100" customFormat="1" ht="17.100000000000001" hidden="1" customHeight="1" x14ac:dyDescent="0.3">
      <c r="A85" s="30">
        <v>11.12</v>
      </c>
      <c r="B85" s="30" t="s">
        <v>70</v>
      </c>
      <c r="C85" s="29">
        <v>3</v>
      </c>
      <c r="D85" s="29">
        <v>3</v>
      </c>
      <c r="E85" s="33">
        <v>300000</v>
      </c>
      <c r="F85" s="33">
        <v>148987.20000000001</v>
      </c>
      <c r="G85" s="33">
        <f>F85*100/E85</f>
        <v>49.662400000000005</v>
      </c>
      <c r="H85" s="33">
        <f>E85-F85</f>
        <v>151012.79999999999</v>
      </c>
      <c r="I85" s="33">
        <f>H85*100/E85</f>
        <v>50.337599999999995</v>
      </c>
      <c r="J85" s="30"/>
    </row>
    <row r="86" spans="1:12" s="100" customFormat="1" ht="17.100000000000001" hidden="1" customHeight="1" x14ac:dyDescent="0.3">
      <c r="A86" s="30">
        <v>11.13</v>
      </c>
      <c r="B86" s="30" t="s">
        <v>35</v>
      </c>
      <c r="C86" s="29">
        <v>18</v>
      </c>
      <c r="D86" s="29">
        <v>11</v>
      </c>
      <c r="E86" s="33">
        <v>3052250</v>
      </c>
      <c r="F86" s="33">
        <v>1401392.36</v>
      </c>
      <c r="G86" s="33">
        <f>F86*100/E86</f>
        <v>45.913419936112703</v>
      </c>
      <c r="H86" s="33">
        <f>E86-F86</f>
        <v>1650857.64</v>
      </c>
      <c r="I86" s="33">
        <f>H86*100/E86</f>
        <v>54.086580063887297</v>
      </c>
      <c r="J86" s="30"/>
    </row>
    <row r="87" spans="1:12" s="100" customFormat="1" ht="17.100000000000001" customHeight="1" x14ac:dyDescent="0.3">
      <c r="A87" s="29">
        <v>12</v>
      </c>
      <c r="B87" s="30" t="s">
        <v>24</v>
      </c>
      <c r="C87" s="29">
        <v>78</v>
      </c>
      <c r="D87" s="29">
        <v>61</v>
      </c>
      <c r="E87" s="33">
        <v>12317350</v>
      </c>
      <c r="F87" s="33">
        <v>6241075.4299999997</v>
      </c>
      <c r="G87" s="33">
        <f>F87*100/E87</f>
        <v>50.668978554640404</v>
      </c>
      <c r="H87" s="33">
        <f>E87-F87</f>
        <v>6076274.5700000003</v>
      </c>
      <c r="I87" s="33">
        <f>H87*100/E87</f>
        <v>49.331021445359596</v>
      </c>
      <c r="J87" s="30"/>
    </row>
    <row r="88" spans="1:12" s="100" customFormat="1" ht="17.100000000000001" hidden="1" customHeight="1" x14ac:dyDescent="0.3">
      <c r="A88" s="30">
        <v>12.1</v>
      </c>
      <c r="B88" s="30" t="s">
        <v>130</v>
      </c>
      <c r="C88" s="29">
        <v>1</v>
      </c>
      <c r="D88" s="29">
        <v>1</v>
      </c>
      <c r="E88" s="33">
        <v>5400</v>
      </c>
      <c r="F88" s="33">
        <v>5399.25</v>
      </c>
      <c r="G88" s="33">
        <f>F88*100/E88</f>
        <v>99.986111111111114</v>
      </c>
      <c r="H88" s="33">
        <f>E88-F88</f>
        <v>0.75</v>
      </c>
      <c r="I88" s="33">
        <f>H88*100/E88</f>
        <v>1.3888888888888888E-2</v>
      </c>
      <c r="J88" s="30"/>
    </row>
    <row r="89" spans="1:12" s="100" customFormat="1" ht="17.100000000000001" hidden="1" customHeight="1" x14ac:dyDescent="0.3">
      <c r="A89" s="30">
        <v>12.2</v>
      </c>
      <c r="B89" s="30" t="s">
        <v>85</v>
      </c>
      <c r="C89" s="29">
        <v>5</v>
      </c>
      <c r="D89" s="29">
        <v>5</v>
      </c>
      <c r="E89" s="33">
        <v>1709000</v>
      </c>
      <c r="F89" s="33">
        <v>1610095</v>
      </c>
      <c r="G89" s="33">
        <f>F89*100/E89</f>
        <v>94.212697483908713</v>
      </c>
      <c r="H89" s="33">
        <f>E89-F89</f>
        <v>98905</v>
      </c>
      <c r="I89" s="33">
        <f>H89*100/E89</f>
        <v>5.7873025160912812</v>
      </c>
      <c r="J89" s="30"/>
      <c r="K89" s="172"/>
      <c r="L89" s="172"/>
    </row>
    <row r="90" spans="1:12" s="100" customFormat="1" ht="17.100000000000001" hidden="1" customHeight="1" x14ac:dyDescent="0.3">
      <c r="A90" s="30">
        <v>12.3</v>
      </c>
      <c r="B90" s="30" t="s">
        <v>91</v>
      </c>
      <c r="C90" s="29">
        <v>2</v>
      </c>
      <c r="D90" s="29">
        <v>2</v>
      </c>
      <c r="E90" s="33">
        <v>265200</v>
      </c>
      <c r="F90" s="33">
        <v>225563</v>
      </c>
      <c r="G90" s="33">
        <f>F90*100/E90</f>
        <v>85.053921568627445</v>
      </c>
      <c r="H90" s="33">
        <f>E90-F90</f>
        <v>39637</v>
      </c>
      <c r="I90" s="33">
        <f>H90*100/E90</f>
        <v>14.946078431372548</v>
      </c>
      <c r="J90" s="30"/>
    </row>
    <row r="91" spans="1:12" s="100" customFormat="1" ht="17.100000000000001" hidden="1" customHeight="1" x14ac:dyDescent="0.3">
      <c r="A91" s="30">
        <v>12.4</v>
      </c>
      <c r="B91" s="30" t="s">
        <v>88</v>
      </c>
      <c r="C91" s="29">
        <v>1</v>
      </c>
      <c r="D91" s="29">
        <v>1</v>
      </c>
      <c r="E91" s="33">
        <v>350600</v>
      </c>
      <c r="F91" s="33">
        <v>272463</v>
      </c>
      <c r="G91" s="33">
        <f>F91*100/E91</f>
        <v>77.713348545350826</v>
      </c>
      <c r="H91" s="33">
        <f>E91-F91</f>
        <v>78137</v>
      </c>
      <c r="I91" s="33">
        <f>H91*100/E91</f>
        <v>22.286651454649174</v>
      </c>
      <c r="J91" s="30"/>
    </row>
    <row r="92" spans="1:12" s="100" customFormat="1" ht="17.100000000000001" hidden="1" customHeight="1" x14ac:dyDescent="0.3">
      <c r="A92" s="30">
        <v>12.5</v>
      </c>
      <c r="B92" s="30" t="s">
        <v>89</v>
      </c>
      <c r="C92" s="29">
        <v>7</v>
      </c>
      <c r="D92" s="29">
        <v>6</v>
      </c>
      <c r="E92" s="33">
        <v>974700</v>
      </c>
      <c r="F92" s="33">
        <v>725113.5</v>
      </c>
      <c r="G92" s="33">
        <f>F92*100/E92</f>
        <v>74.393505694059712</v>
      </c>
      <c r="H92" s="33">
        <f>E92-F92</f>
        <v>249586.5</v>
      </c>
      <c r="I92" s="33">
        <f>H92*100/E92</f>
        <v>25.606494305940288</v>
      </c>
      <c r="J92" s="30"/>
    </row>
    <row r="93" spans="1:12" s="100" customFormat="1" ht="17.100000000000001" hidden="1" customHeight="1" x14ac:dyDescent="0.3">
      <c r="A93" s="30">
        <v>12.6</v>
      </c>
      <c r="B93" s="30" t="s">
        <v>90</v>
      </c>
      <c r="C93" s="29">
        <v>4</v>
      </c>
      <c r="D93" s="29">
        <v>4</v>
      </c>
      <c r="E93" s="33">
        <v>286000</v>
      </c>
      <c r="F93" s="33">
        <v>205070</v>
      </c>
      <c r="G93" s="33">
        <f>F93*100/E93</f>
        <v>71.7027972027972</v>
      </c>
      <c r="H93" s="33">
        <f>E93-F93</f>
        <v>80930</v>
      </c>
      <c r="I93" s="33">
        <f>H93*100/E93</f>
        <v>28.297202797202797</v>
      </c>
      <c r="J93" s="30"/>
    </row>
    <row r="94" spans="1:12" s="100" customFormat="1" ht="17.100000000000001" hidden="1" customHeight="1" x14ac:dyDescent="0.3">
      <c r="A94" s="30">
        <v>12.7</v>
      </c>
      <c r="B94" s="30" t="s">
        <v>35</v>
      </c>
      <c r="C94" s="29">
        <v>42</v>
      </c>
      <c r="D94" s="29">
        <v>31</v>
      </c>
      <c r="E94" s="33">
        <v>3806950</v>
      </c>
      <c r="F94" s="33">
        <v>2346741.5299999998</v>
      </c>
      <c r="G94" s="33">
        <f>F94*100/E94</f>
        <v>61.643613128620018</v>
      </c>
      <c r="H94" s="33">
        <f>E94-F94</f>
        <v>1460208.4700000002</v>
      </c>
      <c r="I94" s="33">
        <f>H94*100/E94</f>
        <v>38.356386871379982</v>
      </c>
      <c r="J94" s="30"/>
    </row>
    <row r="95" spans="1:12" s="100" customFormat="1" ht="17.100000000000001" hidden="1" customHeight="1" x14ac:dyDescent="0.3">
      <c r="A95" s="30">
        <v>12.8</v>
      </c>
      <c r="B95" s="30" t="s">
        <v>87</v>
      </c>
      <c r="C95" s="29">
        <v>1</v>
      </c>
      <c r="D95" s="29">
        <v>1</v>
      </c>
      <c r="E95" s="33">
        <v>900000</v>
      </c>
      <c r="F95" s="33">
        <v>348138.15</v>
      </c>
      <c r="G95" s="33">
        <f>F95*100/E95</f>
        <v>38.682016666666669</v>
      </c>
      <c r="H95" s="33">
        <f>E95-F95</f>
        <v>551861.85</v>
      </c>
      <c r="I95" s="33">
        <f>H95*100/E95</f>
        <v>61.317983333333331</v>
      </c>
      <c r="J95" s="30"/>
    </row>
    <row r="96" spans="1:12" s="100" customFormat="1" ht="17.100000000000001" hidden="1" customHeight="1" x14ac:dyDescent="0.3">
      <c r="A96" s="30">
        <v>12.9</v>
      </c>
      <c r="B96" s="30" t="s">
        <v>67</v>
      </c>
      <c r="C96" s="29">
        <v>7</v>
      </c>
      <c r="D96" s="29">
        <v>4</v>
      </c>
      <c r="E96" s="33">
        <v>314000</v>
      </c>
      <c r="F96" s="33">
        <v>95783</v>
      </c>
      <c r="G96" s="33">
        <f>F96*100/E96</f>
        <v>30.504140127388535</v>
      </c>
      <c r="H96" s="33">
        <f>E96-F96</f>
        <v>218217</v>
      </c>
      <c r="I96" s="33">
        <f>H96*100/E96</f>
        <v>69.495859872611462</v>
      </c>
      <c r="J96" s="30"/>
    </row>
    <row r="97" spans="1:12" s="100" customFormat="1" ht="17.100000000000001" hidden="1" customHeight="1" x14ac:dyDescent="0.3">
      <c r="A97" s="174">
        <v>12.1</v>
      </c>
      <c r="B97" s="30" t="s">
        <v>49</v>
      </c>
      <c r="C97" s="29">
        <v>3</v>
      </c>
      <c r="D97" s="29">
        <v>2</v>
      </c>
      <c r="E97" s="33">
        <v>750000</v>
      </c>
      <c r="F97" s="33">
        <v>146630</v>
      </c>
      <c r="G97" s="33">
        <f>F97*100/E97</f>
        <v>19.550666666666668</v>
      </c>
      <c r="H97" s="33">
        <f>E97-F97</f>
        <v>603370</v>
      </c>
      <c r="I97" s="33">
        <f>H97*100/E97</f>
        <v>80.449333333333328</v>
      </c>
      <c r="J97" s="30"/>
    </row>
    <row r="98" spans="1:12" s="100" customFormat="1" ht="17.100000000000001" hidden="1" customHeight="1" x14ac:dyDescent="0.3">
      <c r="A98" s="30">
        <v>12.11</v>
      </c>
      <c r="B98" s="30" t="s">
        <v>86</v>
      </c>
      <c r="C98" s="29">
        <v>5</v>
      </c>
      <c r="D98" s="29">
        <v>4</v>
      </c>
      <c r="E98" s="33">
        <v>2955500</v>
      </c>
      <c r="F98" s="33">
        <v>260079</v>
      </c>
      <c r="G98" s="33">
        <f>F98*100/E98</f>
        <v>8.7998308238876675</v>
      </c>
      <c r="H98" s="33">
        <f>E98-F98</f>
        <v>2695421</v>
      </c>
      <c r="I98" s="33">
        <f>H98*100/E98</f>
        <v>91.20016917611234</v>
      </c>
      <c r="J98" s="30"/>
    </row>
    <row r="99" spans="1:12" s="100" customFormat="1" ht="17.100000000000001" customHeight="1" x14ac:dyDescent="0.3">
      <c r="A99" s="29">
        <v>13</v>
      </c>
      <c r="B99" s="30" t="s">
        <v>28</v>
      </c>
      <c r="C99" s="29">
        <v>11</v>
      </c>
      <c r="D99" s="29">
        <v>10</v>
      </c>
      <c r="E99" s="33">
        <v>2441900</v>
      </c>
      <c r="F99" s="33">
        <v>1102779.5</v>
      </c>
      <c r="G99" s="33">
        <f t="shared" ref="G99" si="3">F99*100/E99</f>
        <v>45.160715016994963</v>
      </c>
      <c r="H99" s="33">
        <f t="shared" ref="H99" si="4">E99-F99</f>
        <v>1339120.5</v>
      </c>
      <c r="I99" s="33">
        <f t="shared" ref="I99" si="5">H99*100/E99</f>
        <v>54.839284983005037</v>
      </c>
      <c r="J99" s="30"/>
    </row>
    <row r="100" spans="1:12" s="100" customFormat="1" ht="17.100000000000001" hidden="1" customHeight="1" x14ac:dyDescent="0.3">
      <c r="A100" s="30">
        <v>13.1</v>
      </c>
      <c r="B100" s="30" t="s">
        <v>35</v>
      </c>
      <c r="C100" s="29">
        <v>4</v>
      </c>
      <c r="D100" s="29">
        <v>4</v>
      </c>
      <c r="E100" s="33">
        <v>527000</v>
      </c>
      <c r="F100" s="33">
        <v>260096</v>
      </c>
      <c r="G100" s="33">
        <f>F100*100/E100</f>
        <v>49.354079696394685</v>
      </c>
      <c r="H100" s="33">
        <f>E100-F100</f>
        <v>266904</v>
      </c>
      <c r="I100" s="33">
        <f>H100*100/E100</f>
        <v>50.645920303605315</v>
      </c>
      <c r="J100" s="30"/>
    </row>
    <row r="101" spans="1:12" s="100" customFormat="1" ht="17.100000000000001" hidden="1" customHeight="1" x14ac:dyDescent="0.3">
      <c r="A101" s="30">
        <v>13.2</v>
      </c>
      <c r="B101" s="30" t="s">
        <v>49</v>
      </c>
      <c r="C101" s="29">
        <v>7</v>
      </c>
      <c r="D101" s="29">
        <v>6</v>
      </c>
      <c r="E101" s="33">
        <v>1914900</v>
      </c>
      <c r="F101" s="33">
        <v>842683.5</v>
      </c>
      <c r="G101" s="33">
        <f>F101*100/E101</f>
        <v>44.006658311138963</v>
      </c>
      <c r="H101" s="33">
        <f>E101-F101</f>
        <v>1072216.5</v>
      </c>
      <c r="I101" s="33">
        <f>H101*100/E101</f>
        <v>55.993341688861037</v>
      </c>
      <c r="J101" s="30"/>
    </row>
    <row r="102" spans="1:12" s="100" customFormat="1" ht="17.100000000000001" customHeight="1" x14ac:dyDescent="0.3">
      <c r="A102" s="34">
        <v>14</v>
      </c>
      <c r="B102" s="35" t="s">
        <v>16</v>
      </c>
      <c r="C102" s="34">
        <v>13</v>
      </c>
      <c r="D102" s="34">
        <v>6</v>
      </c>
      <c r="E102" s="38">
        <v>1128000</v>
      </c>
      <c r="F102" s="38">
        <v>183709</v>
      </c>
      <c r="G102" s="38">
        <f t="shared" si="0"/>
        <v>16.286258865248225</v>
      </c>
      <c r="H102" s="38">
        <f t="shared" si="1"/>
        <v>944291</v>
      </c>
      <c r="I102" s="38">
        <f t="shared" si="2"/>
        <v>83.713741134751771</v>
      </c>
      <c r="J102" s="35"/>
    </row>
    <row r="103" spans="1:12" s="99" customFormat="1" ht="17.100000000000001" hidden="1" customHeight="1" x14ac:dyDescent="0.3">
      <c r="A103" s="157">
        <v>14.1</v>
      </c>
      <c r="B103" s="157" t="s">
        <v>78</v>
      </c>
      <c r="C103" s="158">
        <v>2</v>
      </c>
      <c r="D103" s="158">
        <v>1</v>
      </c>
      <c r="E103" s="159">
        <v>100900</v>
      </c>
      <c r="F103" s="159">
        <v>50175</v>
      </c>
      <c r="G103" s="159">
        <f>F103*100/E103</f>
        <v>49.727452923686819</v>
      </c>
      <c r="H103" s="159">
        <f>E103-F103</f>
        <v>50725</v>
      </c>
      <c r="I103" s="159">
        <f>H103*100/E103</f>
        <v>50.272547076313181</v>
      </c>
      <c r="J103" s="157"/>
    </row>
    <row r="104" spans="1:12" s="100" customFormat="1" ht="17.100000000000001" hidden="1" customHeight="1" x14ac:dyDescent="0.3">
      <c r="A104" s="25">
        <v>14.2</v>
      </c>
      <c r="B104" s="25" t="s">
        <v>77</v>
      </c>
      <c r="C104" s="160">
        <v>7</v>
      </c>
      <c r="D104" s="160">
        <v>3</v>
      </c>
      <c r="E104" s="28">
        <v>681960</v>
      </c>
      <c r="F104" s="28">
        <v>116954</v>
      </c>
      <c r="G104" s="28">
        <f>F104*100/E104</f>
        <v>17.149686198604023</v>
      </c>
      <c r="H104" s="28">
        <f>E104-F104</f>
        <v>565006</v>
      </c>
      <c r="I104" s="28">
        <f>H104*100/E104</f>
        <v>82.85031380139597</v>
      </c>
      <c r="J104" s="25"/>
      <c r="K104" s="99"/>
      <c r="L104" s="99"/>
    </row>
    <row r="105" spans="1:12" s="100" customFormat="1" ht="17.100000000000001" hidden="1" customHeight="1" x14ac:dyDescent="0.3">
      <c r="A105" s="161">
        <v>14.3</v>
      </c>
      <c r="B105" s="161" t="s">
        <v>35</v>
      </c>
      <c r="C105" s="162">
        <v>4</v>
      </c>
      <c r="D105" s="162">
        <v>2</v>
      </c>
      <c r="E105" s="163">
        <v>345140</v>
      </c>
      <c r="F105" s="163">
        <v>16580</v>
      </c>
      <c r="G105" s="163">
        <f>F105*100/E105</f>
        <v>4.803847713971142</v>
      </c>
      <c r="H105" s="163">
        <f>E105-F105</f>
        <v>328560</v>
      </c>
      <c r="I105" s="163">
        <f>H105*100/E105</f>
        <v>95.196152286028862</v>
      </c>
      <c r="J105" s="161"/>
      <c r="K105" s="99"/>
      <c r="L105" s="99"/>
    </row>
    <row r="106" spans="1:12" s="52" customFormat="1" ht="17.100000000000001" customHeight="1" x14ac:dyDescent="0.3">
      <c r="A106" s="129" t="s">
        <v>29</v>
      </c>
      <c r="B106" s="130"/>
      <c r="C106" s="64">
        <f>SUM(C99,C9,C38,C65,C87,C35,C14,C7,C54,C27,C73,C61,C102,C42)</f>
        <v>445</v>
      </c>
      <c r="D106" s="64">
        <f>SUM(D99,D9,D38,D65,D87,D35,D14,D7,D54,D27,D73,D61,D102,D42)</f>
        <v>327</v>
      </c>
      <c r="E106" s="65">
        <f>SUM(E99,E9,E38,E65,E87,E35,E14,E7,E54,E27,E73,E61,E102,E42)</f>
        <v>563659700</v>
      </c>
      <c r="F106" s="65">
        <f>SUM(F99,F9,F38,F65,F87,F35,F14,F7,F54,F27,F73,F61,F102,F42)</f>
        <v>382041829.86000001</v>
      </c>
      <c r="G106" s="65">
        <f t="shared" ref="G106" si="6">F106*100/E106</f>
        <v>67.778808713839226</v>
      </c>
      <c r="H106" s="65">
        <f t="shared" ref="H106" si="7">E106-F106</f>
        <v>181617870.13999999</v>
      </c>
      <c r="I106" s="65">
        <f>H106*100/E106</f>
        <v>32.221191286160781</v>
      </c>
      <c r="J106" s="66"/>
    </row>
    <row r="107" spans="1:12" ht="17.100000000000001" customHeight="1" x14ac:dyDescent="0.3">
      <c r="A107" s="117" t="s">
        <v>30</v>
      </c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2" x14ac:dyDescent="0.3">
      <c r="F108" s="54"/>
    </row>
    <row r="109" spans="1:12" x14ac:dyDescent="0.3">
      <c r="E109" s="17">
        <v>563659700</v>
      </c>
    </row>
    <row r="110" spans="1:12" x14ac:dyDescent="0.3">
      <c r="E110" s="17">
        <f>E106-E109</f>
        <v>0</v>
      </c>
    </row>
  </sheetData>
  <mergeCells count="10">
    <mergeCell ref="A106:B106"/>
    <mergeCell ref="A107:J107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0"/>
  <sheetViews>
    <sheetView showGridLines="0" tabSelected="1" view="pageBreakPreview" zoomScaleNormal="100" zoomScaleSheetLayoutView="100" workbookViewId="0">
      <pane ySplit="6" topLeftCell="A88" activePane="bottomLeft" state="frozen"/>
      <selection pane="bottomLeft" activeCell="G51" sqref="G51"/>
    </sheetView>
  </sheetViews>
  <sheetFormatPr defaultRowHeight="18.75" x14ac:dyDescent="0.3"/>
  <cols>
    <col min="1" max="1" width="6.125" style="53" customWidth="1"/>
    <col min="2" max="2" width="39.375" style="71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1" customWidth="1"/>
    <col min="11" max="11" width="9" style="71"/>
    <col min="12" max="12" width="13.75" style="71" bestFit="1" customWidth="1"/>
    <col min="13" max="16384" width="9" style="71"/>
  </cols>
  <sheetData>
    <row r="1" spans="1:12" ht="17.100000000000001" customHeight="1" x14ac:dyDescent="0.3">
      <c r="A1" s="118" t="s">
        <v>142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7.100000000000001" customHeight="1" x14ac:dyDescent="0.3">
      <c r="A2" s="118" t="s">
        <v>162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7.100000000000001" customHeight="1" x14ac:dyDescent="0.3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7.100000000000001" customHeight="1" x14ac:dyDescent="0.3">
      <c r="A4" s="120" t="s">
        <v>2</v>
      </c>
      <c r="B4" s="120" t="s">
        <v>3</v>
      </c>
      <c r="C4" s="123" t="s">
        <v>33</v>
      </c>
      <c r="D4" s="72" t="s">
        <v>4</v>
      </c>
      <c r="E4" s="72" t="s">
        <v>7</v>
      </c>
      <c r="F4" s="75" t="s">
        <v>9</v>
      </c>
      <c r="G4" s="75" t="s">
        <v>11</v>
      </c>
      <c r="H4" s="126" t="s">
        <v>31</v>
      </c>
      <c r="I4" s="75" t="s">
        <v>11</v>
      </c>
      <c r="J4" s="120" t="s">
        <v>14</v>
      </c>
    </row>
    <row r="5" spans="1:12" ht="17.100000000000001" customHeight="1" x14ac:dyDescent="0.3">
      <c r="A5" s="121"/>
      <c r="B5" s="121"/>
      <c r="C5" s="124"/>
      <c r="D5" s="73" t="s">
        <v>5</v>
      </c>
      <c r="E5" s="73" t="s">
        <v>8</v>
      </c>
      <c r="F5" s="76" t="s">
        <v>163</v>
      </c>
      <c r="G5" s="76" t="s">
        <v>12</v>
      </c>
      <c r="H5" s="127"/>
      <c r="I5" s="76" t="s">
        <v>32</v>
      </c>
      <c r="J5" s="121"/>
    </row>
    <row r="6" spans="1:12" ht="17.100000000000001" customHeight="1" x14ac:dyDescent="0.3">
      <c r="A6" s="122"/>
      <c r="B6" s="122"/>
      <c r="C6" s="125"/>
      <c r="D6" s="74" t="s">
        <v>6</v>
      </c>
      <c r="E6" s="74"/>
      <c r="F6" s="77"/>
      <c r="G6" s="77"/>
      <c r="H6" s="128"/>
      <c r="I6" s="77"/>
      <c r="J6" s="122"/>
    </row>
    <row r="7" spans="1:12" s="99" customFormat="1" ht="17.100000000000001" customHeight="1" x14ac:dyDescent="0.3">
      <c r="A7" s="152">
        <v>1</v>
      </c>
      <c r="B7" s="151" t="s">
        <v>21</v>
      </c>
      <c r="C7" s="152">
        <v>1</v>
      </c>
      <c r="D7" s="152">
        <v>1</v>
      </c>
      <c r="E7" s="153">
        <v>35000</v>
      </c>
      <c r="F7" s="153">
        <v>34590</v>
      </c>
      <c r="G7" s="153">
        <f>F7*100/E7</f>
        <v>98.828571428571422</v>
      </c>
      <c r="H7" s="153">
        <f>E7-F7</f>
        <v>410</v>
      </c>
      <c r="I7" s="153">
        <f>H7*100/E7</f>
        <v>1.1714285714285715</v>
      </c>
      <c r="J7" s="151"/>
    </row>
    <row r="8" spans="1:12" s="99" customFormat="1" ht="17.100000000000001" customHeight="1" x14ac:dyDescent="0.3">
      <c r="A8" s="4">
        <v>1.1000000000000001</v>
      </c>
      <c r="B8" s="4" t="s">
        <v>35</v>
      </c>
      <c r="C8" s="55">
        <v>1</v>
      </c>
      <c r="D8" s="55">
        <v>1</v>
      </c>
      <c r="E8" s="10">
        <v>35000</v>
      </c>
      <c r="F8" s="10">
        <v>34590</v>
      </c>
      <c r="G8" s="10">
        <f>F8*100/E8</f>
        <v>98.828571428571422</v>
      </c>
      <c r="H8" s="10">
        <f>E8-F8</f>
        <v>410</v>
      </c>
      <c r="I8" s="10">
        <f>H8*100/E8</f>
        <v>1.1714285714285715</v>
      </c>
      <c r="J8" s="4"/>
    </row>
    <row r="9" spans="1:12" s="95" customFormat="1" ht="17.100000000000001" customHeight="1" x14ac:dyDescent="0.3">
      <c r="A9" s="152">
        <v>2</v>
      </c>
      <c r="B9" s="151" t="s">
        <v>27</v>
      </c>
      <c r="C9" s="152">
        <v>9</v>
      </c>
      <c r="D9" s="152">
        <v>8</v>
      </c>
      <c r="E9" s="153">
        <v>14311150</v>
      </c>
      <c r="F9" s="153">
        <v>13961404.1</v>
      </c>
      <c r="G9" s="153">
        <f>F9*100/E9</f>
        <v>97.55613001051627</v>
      </c>
      <c r="H9" s="153">
        <f>E9-F9</f>
        <v>349745.90000000037</v>
      </c>
      <c r="I9" s="153">
        <f>H9*100/E9</f>
        <v>2.4438699894837268</v>
      </c>
      <c r="J9" s="151"/>
    </row>
    <row r="10" spans="1:12" s="101" customFormat="1" ht="17.100000000000001" customHeight="1" x14ac:dyDescent="0.3">
      <c r="A10" s="157">
        <v>2.1</v>
      </c>
      <c r="B10" s="157" t="s">
        <v>164</v>
      </c>
      <c r="C10" s="158">
        <v>1</v>
      </c>
      <c r="D10" s="158">
        <v>1</v>
      </c>
      <c r="E10" s="159">
        <v>651400</v>
      </c>
      <c r="F10" s="159">
        <v>651400</v>
      </c>
      <c r="G10" s="159">
        <f>F10*100/E10</f>
        <v>100</v>
      </c>
      <c r="H10" s="159">
        <f>E10-F10</f>
        <v>0</v>
      </c>
      <c r="I10" s="159">
        <f>H10*100/E10</f>
        <v>0</v>
      </c>
      <c r="J10" s="157"/>
    </row>
    <row r="11" spans="1:12" s="99" customFormat="1" ht="17.100000000000001" customHeight="1" x14ac:dyDescent="0.3">
      <c r="A11" s="25">
        <v>2.2000000000000002</v>
      </c>
      <c r="B11" s="25" t="s">
        <v>38</v>
      </c>
      <c r="C11" s="160">
        <v>5</v>
      </c>
      <c r="D11" s="160">
        <v>5</v>
      </c>
      <c r="E11" s="28">
        <v>13462350</v>
      </c>
      <c r="F11" s="28">
        <v>13160104.1</v>
      </c>
      <c r="G11" s="28">
        <f>F11*100/E11</f>
        <v>97.75488009151448</v>
      </c>
      <c r="H11" s="28">
        <f>E11-F11</f>
        <v>302245.90000000037</v>
      </c>
      <c r="I11" s="28">
        <f>H11*100/E11</f>
        <v>2.2451199084855196</v>
      </c>
      <c r="J11" s="25"/>
    </row>
    <row r="12" spans="1:12" s="99" customFormat="1" ht="17.100000000000001" customHeight="1" x14ac:dyDescent="0.3">
      <c r="A12" s="25">
        <v>2.2999999999999998</v>
      </c>
      <c r="B12" s="25" t="s">
        <v>39</v>
      </c>
      <c r="C12" s="160">
        <v>2</v>
      </c>
      <c r="D12" s="160">
        <v>2</v>
      </c>
      <c r="E12" s="28">
        <v>162400</v>
      </c>
      <c r="F12" s="28">
        <v>149900</v>
      </c>
      <c r="G12" s="28">
        <f>F12*100/E12</f>
        <v>92.302955665024626</v>
      </c>
      <c r="H12" s="28">
        <f>E12-F12</f>
        <v>12500</v>
      </c>
      <c r="I12" s="28">
        <f>H12*100/E12</f>
        <v>7.6970443349753692</v>
      </c>
      <c r="J12" s="25"/>
      <c r="K12" s="100"/>
      <c r="L12" s="100"/>
    </row>
    <row r="13" spans="1:12" s="100" customFormat="1" ht="17.100000000000001" customHeight="1" x14ac:dyDescent="0.3">
      <c r="A13" s="161">
        <v>2.4</v>
      </c>
      <c r="B13" s="161" t="s">
        <v>35</v>
      </c>
      <c r="C13" s="162">
        <v>1</v>
      </c>
      <c r="D13" s="162">
        <v>0</v>
      </c>
      <c r="E13" s="163">
        <v>35000</v>
      </c>
      <c r="F13" s="163">
        <v>0</v>
      </c>
      <c r="G13" s="163">
        <f>F13*100/E13</f>
        <v>0</v>
      </c>
      <c r="H13" s="163">
        <f>E13-F13</f>
        <v>35000</v>
      </c>
      <c r="I13" s="163">
        <f>H13*100/E13</f>
        <v>100</v>
      </c>
      <c r="J13" s="161"/>
      <c r="K13" s="99"/>
      <c r="L13" s="99"/>
    </row>
    <row r="14" spans="1:12" s="99" customFormat="1" ht="17.100000000000001" customHeight="1" x14ac:dyDescent="0.3">
      <c r="A14" s="152">
        <v>3</v>
      </c>
      <c r="B14" s="151" t="s">
        <v>22</v>
      </c>
      <c r="C14" s="152">
        <v>57</v>
      </c>
      <c r="D14" s="152">
        <v>46</v>
      </c>
      <c r="E14" s="153">
        <v>4652468</v>
      </c>
      <c r="F14" s="153">
        <v>4150567.09</v>
      </c>
      <c r="G14" s="153">
        <f>F14*100/E14</f>
        <v>89.212157719300805</v>
      </c>
      <c r="H14" s="153">
        <f>E14-F14</f>
        <v>501900.91000000015</v>
      </c>
      <c r="I14" s="153">
        <f>H14*100/E14</f>
        <v>10.787842280699193</v>
      </c>
      <c r="J14" s="151"/>
    </row>
    <row r="15" spans="1:12" s="99" customFormat="1" ht="17.100000000000001" customHeight="1" x14ac:dyDescent="0.3">
      <c r="A15" s="157">
        <v>3.1</v>
      </c>
      <c r="B15" s="157" t="s">
        <v>43</v>
      </c>
      <c r="C15" s="158">
        <v>2</v>
      </c>
      <c r="D15" s="158">
        <v>2</v>
      </c>
      <c r="E15" s="159">
        <v>142240</v>
      </c>
      <c r="F15" s="159">
        <v>142240</v>
      </c>
      <c r="G15" s="159">
        <f>F15*100/E15</f>
        <v>100</v>
      </c>
      <c r="H15" s="159">
        <f>E15-F15</f>
        <v>0</v>
      </c>
      <c r="I15" s="159">
        <f>H15*100/E15</f>
        <v>0</v>
      </c>
      <c r="J15" s="157"/>
    </row>
    <row r="16" spans="1:12" s="96" customFormat="1" ht="17.100000000000001" customHeight="1" x14ac:dyDescent="0.3">
      <c r="A16" s="25">
        <v>3.2</v>
      </c>
      <c r="B16" s="25" t="s">
        <v>101</v>
      </c>
      <c r="C16" s="160">
        <v>4</v>
      </c>
      <c r="D16" s="160">
        <v>4</v>
      </c>
      <c r="E16" s="28">
        <v>137760</v>
      </c>
      <c r="F16" s="28">
        <v>137500</v>
      </c>
      <c r="G16" s="28">
        <f>F16*100/E16</f>
        <v>99.811265969802548</v>
      </c>
      <c r="H16" s="28">
        <f>E16-F16</f>
        <v>260</v>
      </c>
      <c r="I16" s="28">
        <f>H16*100/E16</f>
        <v>0.18873403019744484</v>
      </c>
      <c r="J16" s="25"/>
      <c r="K16" s="99"/>
      <c r="L16" s="99"/>
    </row>
    <row r="17" spans="1:12" s="96" customFormat="1" ht="17.100000000000001" customHeight="1" x14ac:dyDescent="0.3">
      <c r="A17" s="25">
        <v>3.3</v>
      </c>
      <c r="B17" s="25" t="s">
        <v>42</v>
      </c>
      <c r="C17" s="160">
        <v>11</v>
      </c>
      <c r="D17" s="160">
        <v>10</v>
      </c>
      <c r="E17" s="28">
        <v>1289574</v>
      </c>
      <c r="F17" s="28">
        <v>1262602.53</v>
      </c>
      <c r="G17" s="28">
        <f>F17*100/E17</f>
        <v>97.908497689934819</v>
      </c>
      <c r="H17" s="28">
        <f>E17-F17</f>
        <v>26971.469999999972</v>
      </c>
      <c r="I17" s="28">
        <f>H17*100/E17</f>
        <v>2.0915023100651822</v>
      </c>
      <c r="J17" s="25"/>
      <c r="K17" s="100"/>
      <c r="L17" s="100"/>
    </row>
    <row r="18" spans="1:12" s="99" customFormat="1" ht="17.100000000000001" customHeight="1" x14ac:dyDescent="0.3">
      <c r="A18" s="25">
        <v>3.4</v>
      </c>
      <c r="B18" s="25" t="s">
        <v>47</v>
      </c>
      <c r="C18" s="160">
        <v>1</v>
      </c>
      <c r="D18" s="160">
        <v>1</v>
      </c>
      <c r="E18" s="28">
        <v>48726</v>
      </c>
      <c r="F18" s="28">
        <v>46924</v>
      </c>
      <c r="G18" s="28">
        <f>F18*100/E18</f>
        <v>96.301769076057951</v>
      </c>
      <c r="H18" s="28">
        <f>E18-F18</f>
        <v>1802</v>
      </c>
      <c r="I18" s="28">
        <f>H18*100/E18</f>
        <v>3.6982309239420434</v>
      </c>
      <c r="J18" s="25"/>
      <c r="K18" s="96"/>
      <c r="L18" s="96"/>
    </row>
    <row r="19" spans="1:12" s="99" customFormat="1" ht="17.100000000000001" customHeight="1" x14ac:dyDescent="0.3">
      <c r="A19" s="25">
        <v>3.5</v>
      </c>
      <c r="B19" s="25" t="s">
        <v>50</v>
      </c>
      <c r="C19" s="160">
        <v>2</v>
      </c>
      <c r="D19" s="160">
        <v>1</v>
      </c>
      <c r="E19" s="28">
        <v>651680</v>
      </c>
      <c r="F19" s="28">
        <v>624800</v>
      </c>
      <c r="G19" s="28">
        <f>F19*100/E19</f>
        <v>95.875276209182417</v>
      </c>
      <c r="H19" s="28">
        <f>E19-F19</f>
        <v>26880</v>
      </c>
      <c r="I19" s="28">
        <f>H19*100/E19</f>
        <v>4.1247237908175789</v>
      </c>
      <c r="J19" s="25"/>
    </row>
    <row r="20" spans="1:12" s="100" customFormat="1" ht="17.100000000000001" customHeight="1" x14ac:dyDescent="0.3">
      <c r="A20" s="25">
        <v>3.6</v>
      </c>
      <c r="B20" s="25" t="s">
        <v>35</v>
      </c>
      <c r="C20" s="160">
        <v>16</v>
      </c>
      <c r="D20" s="160">
        <v>14</v>
      </c>
      <c r="E20" s="28">
        <v>1626060</v>
      </c>
      <c r="F20" s="28">
        <v>1526687.56</v>
      </c>
      <c r="G20" s="28">
        <f>F20*100/E20</f>
        <v>93.888759332373965</v>
      </c>
      <c r="H20" s="28">
        <f>E20-F20</f>
        <v>99372.439999999944</v>
      </c>
      <c r="I20" s="28">
        <f>H20*100/E20</f>
        <v>6.1112406676260376</v>
      </c>
      <c r="J20" s="25"/>
      <c r="K20" s="96"/>
      <c r="L20" s="96"/>
    </row>
    <row r="21" spans="1:12" s="97" customFormat="1" ht="17.100000000000001" customHeight="1" x14ac:dyDescent="0.3">
      <c r="A21" s="25">
        <v>3.7</v>
      </c>
      <c r="B21" s="25" t="s">
        <v>46</v>
      </c>
      <c r="C21" s="160">
        <v>7</v>
      </c>
      <c r="D21" s="160">
        <v>6</v>
      </c>
      <c r="E21" s="28">
        <v>222988</v>
      </c>
      <c r="F21" s="28">
        <v>178400</v>
      </c>
      <c r="G21" s="28">
        <f>F21*100/E21</f>
        <v>80.004305164403462</v>
      </c>
      <c r="H21" s="28">
        <f>E21-F21</f>
        <v>44588</v>
      </c>
      <c r="I21" s="28">
        <f>H21*100/E21</f>
        <v>19.995694835596534</v>
      </c>
      <c r="J21" s="25"/>
      <c r="K21" s="101"/>
      <c r="L21" s="101"/>
    </row>
    <row r="22" spans="1:12" s="96" customFormat="1" ht="17.100000000000001" customHeight="1" x14ac:dyDescent="0.3">
      <c r="A22" s="25">
        <v>3.8</v>
      </c>
      <c r="B22" s="25" t="s">
        <v>52</v>
      </c>
      <c r="C22" s="160">
        <v>2</v>
      </c>
      <c r="D22" s="160">
        <v>2</v>
      </c>
      <c r="E22" s="28">
        <v>90720</v>
      </c>
      <c r="F22" s="28">
        <v>54385</v>
      </c>
      <c r="G22" s="28">
        <f>F22*100/E22</f>
        <v>59.948192239858905</v>
      </c>
      <c r="H22" s="28">
        <f>E22-F22</f>
        <v>36335</v>
      </c>
      <c r="I22" s="28">
        <f>H22*100/E22</f>
        <v>40.051807760141095</v>
      </c>
      <c r="J22" s="25"/>
      <c r="K22" s="100"/>
      <c r="L22" s="100"/>
    </row>
    <row r="23" spans="1:12" s="96" customFormat="1" ht="16.5" customHeight="1" x14ac:dyDescent="0.3">
      <c r="A23" s="25">
        <v>3.9</v>
      </c>
      <c r="B23" s="25" t="s">
        <v>45</v>
      </c>
      <c r="C23" s="160">
        <v>3</v>
      </c>
      <c r="D23" s="160">
        <v>1</v>
      </c>
      <c r="E23" s="28">
        <v>83440</v>
      </c>
      <c r="F23" s="28">
        <v>40000</v>
      </c>
      <c r="G23" s="28">
        <f>F23*100/E23</f>
        <v>47.938638542665387</v>
      </c>
      <c r="H23" s="28">
        <f>E23-F23</f>
        <v>43440</v>
      </c>
      <c r="I23" s="28">
        <f>H23*100/E23</f>
        <v>52.061361457334613</v>
      </c>
      <c r="J23" s="25"/>
      <c r="K23" s="99"/>
      <c r="L23" s="99"/>
    </row>
    <row r="24" spans="1:12" s="96" customFormat="1" ht="17.100000000000001" customHeight="1" x14ac:dyDescent="0.3">
      <c r="A24" s="165">
        <v>3.1</v>
      </c>
      <c r="B24" s="25" t="s">
        <v>44</v>
      </c>
      <c r="C24" s="160">
        <v>5</v>
      </c>
      <c r="D24" s="160">
        <v>3</v>
      </c>
      <c r="E24" s="28">
        <v>144010</v>
      </c>
      <c r="F24" s="28">
        <v>61497</v>
      </c>
      <c r="G24" s="28">
        <f>F24*100/E24</f>
        <v>42.703284494132355</v>
      </c>
      <c r="H24" s="28">
        <f>E24-F24</f>
        <v>82513</v>
      </c>
      <c r="I24" s="28">
        <f>H24*100/E24</f>
        <v>57.296715505867645</v>
      </c>
      <c r="J24" s="25"/>
      <c r="K24" s="100"/>
      <c r="L24" s="100"/>
    </row>
    <row r="25" spans="1:12" s="99" customFormat="1" ht="17.100000000000001" customHeight="1" x14ac:dyDescent="0.3">
      <c r="A25" s="25">
        <v>3.11</v>
      </c>
      <c r="B25" s="25" t="s">
        <v>48</v>
      </c>
      <c r="C25" s="160">
        <v>2</v>
      </c>
      <c r="D25" s="160">
        <v>1</v>
      </c>
      <c r="E25" s="28">
        <v>161600</v>
      </c>
      <c r="F25" s="28">
        <v>57431</v>
      </c>
      <c r="G25" s="28">
        <f>F25*100/E25</f>
        <v>35.538985148514854</v>
      </c>
      <c r="H25" s="28">
        <f>E25-F25</f>
        <v>104169</v>
      </c>
      <c r="I25" s="28">
        <f>H25*100/E25</f>
        <v>64.461014851485146</v>
      </c>
      <c r="J25" s="25"/>
    </row>
    <row r="26" spans="1:12" s="99" customFormat="1" ht="17.100000000000001" customHeight="1" x14ac:dyDescent="0.3">
      <c r="A26" s="161">
        <v>3.12</v>
      </c>
      <c r="B26" s="161" t="s">
        <v>129</v>
      </c>
      <c r="C26" s="162">
        <v>2</v>
      </c>
      <c r="D26" s="162">
        <v>1</v>
      </c>
      <c r="E26" s="163">
        <v>53670</v>
      </c>
      <c r="F26" s="163">
        <v>18100</v>
      </c>
      <c r="G26" s="163">
        <f>F26*100/E26</f>
        <v>33.724613378051053</v>
      </c>
      <c r="H26" s="163">
        <f>E26-F26</f>
        <v>35570</v>
      </c>
      <c r="I26" s="163">
        <f>H26*100/E26</f>
        <v>66.275386621948954</v>
      </c>
      <c r="J26" s="161"/>
    </row>
    <row r="27" spans="1:12" s="95" customFormat="1" ht="17.100000000000001" customHeight="1" x14ac:dyDescent="0.3">
      <c r="A27" s="152">
        <v>4</v>
      </c>
      <c r="B27" s="151" t="s">
        <v>19</v>
      </c>
      <c r="C27" s="152">
        <v>37</v>
      </c>
      <c r="D27" s="152">
        <v>31</v>
      </c>
      <c r="E27" s="153">
        <v>4602700</v>
      </c>
      <c r="F27" s="153">
        <v>3606484.65</v>
      </c>
      <c r="G27" s="153">
        <f>F27*100/E27</f>
        <v>78.35584874095639</v>
      </c>
      <c r="H27" s="153">
        <f>E27-F27</f>
        <v>996215.35000000009</v>
      </c>
      <c r="I27" s="153">
        <f>H27*100/E27</f>
        <v>21.644151259043607</v>
      </c>
      <c r="J27" s="151"/>
    </row>
    <row r="28" spans="1:12" s="96" customFormat="1" ht="17.100000000000001" customHeight="1" x14ac:dyDescent="0.3">
      <c r="A28" s="157">
        <v>4.0999999999999996</v>
      </c>
      <c r="B28" s="157" t="s">
        <v>81</v>
      </c>
      <c r="C28" s="158">
        <v>1</v>
      </c>
      <c r="D28" s="158">
        <v>1</v>
      </c>
      <c r="E28" s="159">
        <v>25660</v>
      </c>
      <c r="F28" s="159">
        <v>25660</v>
      </c>
      <c r="G28" s="159">
        <f>F28*100/E28</f>
        <v>100</v>
      </c>
      <c r="H28" s="159">
        <f>E28-F28</f>
        <v>0</v>
      </c>
      <c r="I28" s="159">
        <f>H28*100/E28</f>
        <v>0</v>
      </c>
      <c r="J28" s="157"/>
    </row>
    <row r="29" spans="1:12" s="96" customFormat="1" ht="17.100000000000001" customHeight="1" x14ac:dyDescent="0.3">
      <c r="A29" s="25">
        <v>4.2</v>
      </c>
      <c r="B29" s="25" t="s">
        <v>83</v>
      </c>
      <c r="C29" s="160">
        <v>2</v>
      </c>
      <c r="D29" s="160">
        <v>2</v>
      </c>
      <c r="E29" s="28">
        <v>759346</v>
      </c>
      <c r="F29" s="28">
        <v>731283.4</v>
      </c>
      <c r="G29" s="28">
        <f>F29*100/E29</f>
        <v>96.304372446816075</v>
      </c>
      <c r="H29" s="28">
        <f>E29-F29</f>
        <v>28062.599999999977</v>
      </c>
      <c r="I29" s="28">
        <f>H29*100/E29</f>
        <v>3.6956275531839209</v>
      </c>
      <c r="J29" s="25"/>
      <c r="K29" s="100"/>
      <c r="L29" s="100"/>
    </row>
    <row r="30" spans="1:12" s="96" customFormat="1" ht="17.100000000000001" customHeight="1" x14ac:dyDescent="0.3">
      <c r="A30" s="25">
        <v>4.3</v>
      </c>
      <c r="B30" s="25" t="s">
        <v>82</v>
      </c>
      <c r="C30" s="160">
        <v>1</v>
      </c>
      <c r="D30" s="160">
        <v>1</v>
      </c>
      <c r="E30" s="28">
        <v>302826</v>
      </c>
      <c r="F30" s="28">
        <v>272099.90000000002</v>
      </c>
      <c r="G30" s="28">
        <f>F30*100/E30</f>
        <v>89.853546260889104</v>
      </c>
      <c r="H30" s="28">
        <f>E30-F30</f>
        <v>30726.099999999977</v>
      </c>
      <c r="I30" s="28">
        <f>H30*100/E30</f>
        <v>10.146453739110902</v>
      </c>
      <c r="J30" s="25"/>
    </row>
    <row r="31" spans="1:12" s="99" customFormat="1" ht="17.100000000000001" customHeight="1" x14ac:dyDescent="0.3">
      <c r="A31" s="25">
        <v>4.4000000000000004</v>
      </c>
      <c r="B31" s="25" t="s">
        <v>35</v>
      </c>
      <c r="C31" s="160">
        <v>28</v>
      </c>
      <c r="D31" s="160">
        <v>22</v>
      </c>
      <c r="E31" s="28">
        <v>2531600</v>
      </c>
      <c r="F31" s="28">
        <v>1968591.4</v>
      </c>
      <c r="G31" s="28">
        <f>F31*100/E31</f>
        <v>77.760759993679883</v>
      </c>
      <c r="H31" s="28">
        <f>E31-F31</f>
        <v>563008.60000000009</v>
      </c>
      <c r="I31" s="28">
        <f>H31*100/E31</f>
        <v>22.239240006320117</v>
      </c>
      <c r="J31" s="25"/>
    </row>
    <row r="32" spans="1:12" s="100" customFormat="1" ht="17.100000000000001" customHeight="1" x14ac:dyDescent="0.3">
      <c r="A32" s="25">
        <v>4.5</v>
      </c>
      <c r="B32" s="25" t="s">
        <v>84</v>
      </c>
      <c r="C32" s="160">
        <v>2</v>
      </c>
      <c r="D32" s="160">
        <v>2</v>
      </c>
      <c r="E32" s="28">
        <v>403210</v>
      </c>
      <c r="F32" s="28">
        <v>307727.3</v>
      </c>
      <c r="G32" s="28">
        <f>F32*100/E32</f>
        <v>76.319362118995059</v>
      </c>
      <c r="H32" s="28">
        <f>E32-F32</f>
        <v>95482.700000000012</v>
      </c>
      <c r="I32" s="28">
        <f>H32*100/E32</f>
        <v>23.680637881004941</v>
      </c>
      <c r="J32" s="25"/>
      <c r="K32" s="99"/>
      <c r="L32" s="99"/>
    </row>
    <row r="33" spans="1:12" s="100" customFormat="1" ht="17.100000000000001" customHeight="1" x14ac:dyDescent="0.3">
      <c r="A33" s="25">
        <v>4.5999999999999996</v>
      </c>
      <c r="B33" s="25" t="s">
        <v>80</v>
      </c>
      <c r="C33" s="160">
        <v>1</v>
      </c>
      <c r="D33" s="160">
        <v>1</v>
      </c>
      <c r="E33" s="28">
        <v>255980</v>
      </c>
      <c r="F33" s="28">
        <v>178318.65</v>
      </c>
      <c r="G33" s="28">
        <f>F33*100/E33</f>
        <v>69.661164934760535</v>
      </c>
      <c r="H33" s="28">
        <f>E33-F33</f>
        <v>77661.350000000006</v>
      </c>
      <c r="I33" s="28">
        <f>H33*100/E33</f>
        <v>30.338835065239476</v>
      </c>
      <c r="J33" s="25"/>
    </row>
    <row r="34" spans="1:12" s="99" customFormat="1" ht="17.100000000000001" customHeight="1" x14ac:dyDescent="0.3">
      <c r="A34" s="161">
        <v>4.7</v>
      </c>
      <c r="B34" s="161" t="s">
        <v>112</v>
      </c>
      <c r="C34" s="162">
        <v>2</v>
      </c>
      <c r="D34" s="162">
        <v>2</v>
      </c>
      <c r="E34" s="163">
        <v>324078</v>
      </c>
      <c r="F34" s="163">
        <v>122804</v>
      </c>
      <c r="G34" s="163">
        <f>F34*100/E34</f>
        <v>37.893346663457564</v>
      </c>
      <c r="H34" s="163">
        <f>E34-F34</f>
        <v>201274</v>
      </c>
      <c r="I34" s="163">
        <f>H34*100/E34</f>
        <v>62.106653336542436</v>
      </c>
      <c r="J34" s="161"/>
    </row>
    <row r="35" spans="1:12" s="99" customFormat="1" ht="17.100000000000001" customHeight="1" x14ac:dyDescent="0.3">
      <c r="A35" s="152">
        <v>5</v>
      </c>
      <c r="B35" s="151" t="s">
        <v>23</v>
      </c>
      <c r="C35" s="152">
        <v>30</v>
      </c>
      <c r="D35" s="152">
        <v>25</v>
      </c>
      <c r="E35" s="153">
        <v>2922300</v>
      </c>
      <c r="F35" s="153">
        <v>2241840.75</v>
      </c>
      <c r="G35" s="153">
        <f>F35*100/E35</f>
        <v>76.714941997741505</v>
      </c>
      <c r="H35" s="153">
        <f>E35-F35</f>
        <v>680459.25</v>
      </c>
      <c r="I35" s="153">
        <f>H35*100/E35</f>
        <v>23.285058002258495</v>
      </c>
      <c r="J35" s="151"/>
    </row>
    <row r="36" spans="1:12" s="99" customFormat="1" ht="17.100000000000001" customHeight="1" x14ac:dyDescent="0.3">
      <c r="A36" s="157">
        <v>5.0999999999999996</v>
      </c>
      <c r="B36" s="157" t="s">
        <v>35</v>
      </c>
      <c r="C36" s="158">
        <v>25</v>
      </c>
      <c r="D36" s="158">
        <v>21</v>
      </c>
      <c r="E36" s="159">
        <v>1872500</v>
      </c>
      <c r="F36" s="159">
        <v>1536211.75</v>
      </c>
      <c r="G36" s="159">
        <f>F36*100/E36</f>
        <v>82.040680907877174</v>
      </c>
      <c r="H36" s="159">
        <f>E36-F36</f>
        <v>336288.25</v>
      </c>
      <c r="I36" s="159">
        <f>H36*100/E36</f>
        <v>17.959319092122829</v>
      </c>
      <c r="J36" s="157"/>
    </row>
    <row r="37" spans="1:12" s="99" customFormat="1" ht="17.100000000000001" customHeight="1" x14ac:dyDescent="0.3">
      <c r="A37" s="161">
        <v>5.2</v>
      </c>
      <c r="B37" s="161" t="s">
        <v>49</v>
      </c>
      <c r="C37" s="162">
        <v>5</v>
      </c>
      <c r="D37" s="162">
        <v>4</v>
      </c>
      <c r="E37" s="163">
        <v>1049800</v>
      </c>
      <c r="F37" s="163">
        <v>705629</v>
      </c>
      <c r="G37" s="163">
        <f>F37*100/E37</f>
        <v>67.215564869498948</v>
      </c>
      <c r="H37" s="163">
        <f>E37-F37</f>
        <v>344171</v>
      </c>
      <c r="I37" s="163">
        <f>H37*100/E37</f>
        <v>32.784435130501045</v>
      </c>
      <c r="J37" s="161"/>
      <c r="K37" s="96"/>
      <c r="L37" s="96"/>
    </row>
    <row r="38" spans="1:12" s="99" customFormat="1" ht="17.100000000000001" customHeight="1" x14ac:dyDescent="0.3">
      <c r="A38" s="152">
        <v>6</v>
      </c>
      <c r="B38" s="151" t="s">
        <v>26</v>
      </c>
      <c r="C38" s="152">
        <v>7</v>
      </c>
      <c r="D38" s="152">
        <v>6</v>
      </c>
      <c r="E38" s="153">
        <v>4239160</v>
      </c>
      <c r="F38" s="153">
        <v>3218809.85</v>
      </c>
      <c r="G38" s="153">
        <f>F38*100/E38</f>
        <v>75.930369459987361</v>
      </c>
      <c r="H38" s="153">
        <f>E38-F38</f>
        <v>1020350.1499999999</v>
      </c>
      <c r="I38" s="153">
        <f>H38*100/E38</f>
        <v>24.069630540012639</v>
      </c>
      <c r="J38" s="151"/>
    </row>
    <row r="39" spans="1:12" s="99" customFormat="1" ht="17.100000000000001" customHeight="1" x14ac:dyDescent="0.3">
      <c r="A39" s="157">
        <v>6.1</v>
      </c>
      <c r="B39" s="157" t="s">
        <v>134</v>
      </c>
      <c r="C39" s="158">
        <v>1</v>
      </c>
      <c r="D39" s="158">
        <v>1</v>
      </c>
      <c r="E39" s="159">
        <v>1200000</v>
      </c>
      <c r="F39" s="159">
        <v>1199649.8500000001</v>
      </c>
      <c r="G39" s="159">
        <f>F39*100/E39</f>
        <v>99.970820833333349</v>
      </c>
      <c r="H39" s="159">
        <f>E39-F39</f>
        <v>350.14999999990687</v>
      </c>
      <c r="I39" s="159">
        <f>H39*100/E39</f>
        <v>2.9179166666658905E-2</v>
      </c>
      <c r="J39" s="157"/>
    </row>
    <row r="40" spans="1:12" s="100" customFormat="1" ht="17.100000000000001" customHeight="1" x14ac:dyDescent="0.3">
      <c r="A40" s="25">
        <v>6.2</v>
      </c>
      <c r="B40" s="25" t="s">
        <v>35</v>
      </c>
      <c r="C40" s="160">
        <v>4</v>
      </c>
      <c r="D40" s="160">
        <v>4</v>
      </c>
      <c r="E40" s="28">
        <v>340000</v>
      </c>
      <c r="F40" s="28">
        <v>320000</v>
      </c>
      <c r="G40" s="28">
        <f>F40*100/E40</f>
        <v>94.117647058823536</v>
      </c>
      <c r="H40" s="28">
        <f>E40-F40</f>
        <v>20000</v>
      </c>
      <c r="I40" s="28">
        <f>H40*100/E40</f>
        <v>5.882352941176471</v>
      </c>
      <c r="J40" s="25"/>
    </row>
    <row r="41" spans="1:12" s="79" customFormat="1" ht="17.100000000000001" customHeight="1" x14ac:dyDescent="0.3">
      <c r="A41" s="161">
        <v>6.3</v>
      </c>
      <c r="B41" s="161" t="s">
        <v>98</v>
      </c>
      <c r="C41" s="162">
        <v>2</v>
      </c>
      <c r="D41" s="162">
        <v>1</v>
      </c>
      <c r="E41" s="163">
        <v>2699160</v>
      </c>
      <c r="F41" s="163">
        <v>1699160</v>
      </c>
      <c r="G41" s="163">
        <f>F41*100/E41</f>
        <v>62.951436743283097</v>
      </c>
      <c r="H41" s="163">
        <f>E41-F41</f>
        <v>1000000</v>
      </c>
      <c r="I41" s="163">
        <f>H41*100/E41</f>
        <v>37.048563256716903</v>
      </c>
      <c r="J41" s="161"/>
    </row>
    <row r="42" spans="1:12" s="97" customFormat="1" ht="17.100000000000001" customHeight="1" x14ac:dyDescent="0.3">
      <c r="A42" s="152">
        <v>7</v>
      </c>
      <c r="B42" s="151" t="s">
        <v>15</v>
      </c>
      <c r="C42" s="152">
        <v>59</v>
      </c>
      <c r="D42" s="152">
        <v>26</v>
      </c>
      <c r="E42" s="153">
        <v>490262122</v>
      </c>
      <c r="F42" s="153">
        <f>SUM(F43:F53)</f>
        <v>329671307.03000003</v>
      </c>
      <c r="G42" s="153">
        <f t="shared" ref="G42:G102" si="0">F42*100/E42</f>
        <v>67.243886940545664</v>
      </c>
      <c r="H42" s="153">
        <f t="shared" ref="H42:H102" si="1">E42-F42</f>
        <v>160590814.96999997</v>
      </c>
      <c r="I42" s="153">
        <f t="shared" ref="I42:I102" si="2">H42*100/E42</f>
        <v>32.756113059454336</v>
      </c>
      <c r="J42" s="151"/>
    </row>
    <row r="43" spans="1:12" s="102" customFormat="1" ht="17.100000000000001" customHeight="1" x14ac:dyDescent="0.3">
      <c r="A43" s="157">
        <v>7.1</v>
      </c>
      <c r="B43" s="157" t="s">
        <v>55</v>
      </c>
      <c r="C43" s="158">
        <v>1</v>
      </c>
      <c r="D43" s="158">
        <v>1</v>
      </c>
      <c r="E43" s="159">
        <v>150000</v>
      </c>
      <c r="F43" s="159">
        <v>121800</v>
      </c>
      <c r="G43" s="159">
        <f>F43*100/E43</f>
        <v>81.2</v>
      </c>
      <c r="H43" s="159">
        <f>E43-F43</f>
        <v>28200</v>
      </c>
      <c r="I43" s="159">
        <f>H43*100/E43</f>
        <v>18.8</v>
      </c>
      <c r="J43" s="157"/>
      <c r="K43" s="95"/>
      <c r="L43" s="95"/>
    </row>
    <row r="44" spans="1:12" s="96" customFormat="1" ht="17.100000000000001" customHeight="1" x14ac:dyDescent="0.3">
      <c r="A44" s="25">
        <v>7.2</v>
      </c>
      <c r="B44" s="25" t="s">
        <v>105</v>
      </c>
      <c r="C44" s="160">
        <v>3</v>
      </c>
      <c r="D44" s="160">
        <v>2</v>
      </c>
      <c r="E44" s="28">
        <v>306808691</v>
      </c>
      <c r="F44" s="28">
        <v>229007495.43000001</v>
      </c>
      <c r="G44" s="28">
        <f>F44*100/E44</f>
        <v>74.641788889220223</v>
      </c>
      <c r="H44" s="28">
        <f>E44-F44</f>
        <v>77801195.569999993</v>
      </c>
      <c r="I44" s="28">
        <f>H44*100/E44</f>
        <v>25.358211110779777</v>
      </c>
      <c r="J44" s="25"/>
      <c r="K44" s="100"/>
      <c r="L44" s="100"/>
    </row>
    <row r="45" spans="1:12" s="99" customFormat="1" ht="17.100000000000001" customHeight="1" x14ac:dyDescent="0.3">
      <c r="A45" s="25">
        <v>7.3</v>
      </c>
      <c r="B45" s="25" t="s">
        <v>53</v>
      </c>
      <c r="C45" s="160">
        <v>6</v>
      </c>
      <c r="D45" s="160">
        <v>5</v>
      </c>
      <c r="E45" s="28">
        <v>600000</v>
      </c>
      <c r="F45" s="28">
        <v>360850</v>
      </c>
      <c r="G45" s="28">
        <f>F45*100/E45</f>
        <v>60.141666666666666</v>
      </c>
      <c r="H45" s="28">
        <f>E45-F45</f>
        <v>239150</v>
      </c>
      <c r="I45" s="28">
        <f>H45*100/E45</f>
        <v>39.858333333333334</v>
      </c>
      <c r="J45" s="25"/>
      <c r="K45" s="100"/>
      <c r="L45" s="100"/>
    </row>
    <row r="46" spans="1:12" s="97" customFormat="1" ht="17.100000000000001" customHeight="1" x14ac:dyDescent="0.3">
      <c r="A46" s="25">
        <v>7.4</v>
      </c>
      <c r="B46" s="25" t="s">
        <v>57</v>
      </c>
      <c r="C46" s="160">
        <v>13</v>
      </c>
      <c r="D46" s="160">
        <v>11</v>
      </c>
      <c r="E46" s="28">
        <v>174717109</v>
      </c>
      <c r="F46" s="28">
        <v>99392595</v>
      </c>
      <c r="G46" s="28">
        <f>F46*100/E46</f>
        <v>56.887728722663333</v>
      </c>
      <c r="H46" s="28">
        <f>E46-F46</f>
        <v>75324514</v>
      </c>
      <c r="I46" s="28">
        <f>H46*100/E46</f>
        <v>43.112271277336667</v>
      </c>
      <c r="J46" s="25"/>
    </row>
    <row r="47" spans="1:12" s="99" customFormat="1" ht="17.100000000000001" customHeight="1" x14ac:dyDescent="0.3">
      <c r="A47" s="25">
        <v>7.5</v>
      </c>
      <c r="B47" s="25" t="s">
        <v>36</v>
      </c>
      <c r="C47" s="160">
        <v>1</v>
      </c>
      <c r="D47" s="160">
        <v>1</v>
      </c>
      <c r="E47" s="28">
        <v>589000</v>
      </c>
      <c r="F47" s="28">
        <v>320553.5</v>
      </c>
      <c r="G47" s="28">
        <f>F47*100/E47</f>
        <v>54.423344651952462</v>
      </c>
      <c r="H47" s="28">
        <f>E47-F47</f>
        <v>268446.5</v>
      </c>
      <c r="I47" s="28">
        <f>H47*100/E47</f>
        <v>45.576655348047538</v>
      </c>
      <c r="J47" s="25"/>
    </row>
    <row r="48" spans="1:12" s="100" customFormat="1" ht="17.100000000000001" customHeight="1" x14ac:dyDescent="0.3">
      <c r="A48" s="25">
        <v>7.6</v>
      </c>
      <c r="B48" s="25" t="s">
        <v>56</v>
      </c>
      <c r="C48" s="160">
        <v>1</v>
      </c>
      <c r="D48" s="160">
        <v>1</v>
      </c>
      <c r="E48" s="28">
        <v>75600</v>
      </c>
      <c r="F48" s="28">
        <v>36000</v>
      </c>
      <c r="G48" s="28">
        <f>F48*100/E48</f>
        <v>47.61904761904762</v>
      </c>
      <c r="H48" s="28">
        <f>E48-F48</f>
        <v>39600</v>
      </c>
      <c r="I48" s="28">
        <f>H48*100/E48</f>
        <v>52.38095238095238</v>
      </c>
      <c r="J48" s="25"/>
    </row>
    <row r="49" spans="1:12" s="100" customFormat="1" ht="17.100000000000001" customHeight="1" x14ac:dyDescent="0.3">
      <c r="A49" s="25">
        <v>7.7</v>
      </c>
      <c r="B49" s="25" t="s">
        <v>103</v>
      </c>
      <c r="C49" s="160">
        <v>1</v>
      </c>
      <c r="D49" s="160">
        <v>1</v>
      </c>
      <c r="E49" s="28">
        <v>80000</v>
      </c>
      <c r="F49" s="28">
        <v>31466</v>
      </c>
      <c r="G49" s="28">
        <f>F49*100/E49</f>
        <v>39.332500000000003</v>
      </c>
      <c r="H49" s="28">
        <f>E49-F49</f>
        <v>48534</v>
      </c>
      <c r="I49" s="28">
        <f>H49*100/E49</f>
        <v>60.667499999999997</v>
      </c>
      <c r="J49" s="25"/>
    </row>
    <row r="50" spans="1:12" s="99" customFormat="1" ht="17.100000000000001" customHeight="1" x14ac:dyDescent="0.3">
      <c r="A50" s="25">
        <v>7.8</v>
      </c>
      <c r="B50" s="25" t="s">
        <v>37</v>
      </c>
      <c r="C50" s="160">
        <v>20</v>
      </c>
      <c r="D50" s="160">
        <v>2</v>
      </c>
      <c r="E50" s="28">
        <v>6011122</v>
      </c>
      <c r="F50" s="28">
        <f>256171+110810</f>
        <v>366981</v>
      </c>
      <c r="G50" s="28">
        <f>F50*100/E50</f>
        <v>6.1050333032668442</v>
      </c>
      <c r="H50" s="28">
        <f>E50-F50</f>
        <v>5644141</v>
      </c>
      <c r="I50" s="28">
        <f>H50*100/E50</f>
        <v>93.89496669673315</v>
      </c>
      <c r="J50" s="25"/>
    </row>
    <row r="51" spans="1:12" s="100" customFormat="1" ht="17.100000000000001" customHeight="1" x14ac:dyDescent="0.3">
      <c r="A51" s="25">
        <v>7.9</v>
      </c>
      <c r="B51" s="25" t="s">
        <v>54</v>
      </c>
      <c r="C51" s="160">
        <v>6</v>
      </c>
      <c r="D51" s="160">
        <v>2</v>
      </c>
      <c r="E51" s="28">
        <v>851850</v>
      </c>
      <c r="F51" s="28">
        <v>33566.1</v>
      </c>
      <c r="G51" s="28">
        <f>F51*100/E51</f>
        <v>3.9403768269061454</v>
      </c>
      <c r="H51" s="28">
        <f>E51-F51</f>
        <v>818283.9</v>
      </c>
      <c r="I51" s="28">
        <f>H51*100/E51</f>
        <v>96.059623173093854</v>
      </c>
      <c r="J51" s="25"/>
    </row>
    <row r="52" spans="1:12" s="99" customFormat="1" ht="17.100000000000001" customHeight="1" x14ac:dyDescent="0.3">
      <c r="A52" s="165">
        <v>7.1</v>
      </c>
      <c r="B52" s="25" t="s">
        <v>35</v>
      </c>
      <c r="C52" s="160">
        <v>4</v>
      </c>
      <c r="D52" s="160">
        <v>0</v>
      </c>
      <c r="E52" s="28">
        <v>258950</v>
      </c>
      <c r="F52" s="28">
        <v>0</v>
      </c>
      <c r="G52" s="28">
        <f>F52*100/E52</f>
        <v>0</v>
      </c>
      <c r="H52" s="28">
        <f>E52-F52</f>
        <v>258950</v>
      </c>
      <c r="I52" s="28">
        <f>H52*100/E52</f>
        <v>100</v>
      </c>
      <c r="J52" s="25"/>
      <c r="K52" s="96"/>
      <c r="L52" s="96"/>
    </row>
    <row r="53" spans="1:12" s="99" customFormat="1" ht="17.100000000000001" customHeight="1" x14ac:dyDescent="0.3">
      <c r="A53" s="161">
        <v>7.11</v>
      </c>
      <c r="B53" s="161" t="s">
        <v>58</v>
      </c>
      <c r="C53" s="162">
        <v>3</v>
      </c>
      <c r="D53" s="162">
        <v>0</v>
      </c>
      <c r="E53" s="163">
        <v>119800</v>
      </c>
      <c r="F53" s="163">
        <v>0</v>
      </c>
      <c r="G53" s="163">
        <f>F53*100/E53</f>
        <v>0</v>
      </c>
      <c r="H53" s="163">
        <f>E53-F53</f>
        <v>119800</v>
      </c>
      <c r="I53" s="163">
        <f>H53*100/E53</f>
        <v>100</v>
      </c>
      <c r="J53" s="161"/>
      <c r="K53" s="100"/>
      <c r="L53" s="100"/>
    </row>
    <row r="54" spans="1:12" s="99" customFormat="1" ht="17.100000000000001" customHeight="1" x14ac:dyDescent="0.3">
      <c r="A54" s="152">
        <v>8</v>
      </c>
      <c r="B54" s="151" t="s">
        <v>20</v>
      </c>
      <c r="C54" s="152">
        <v>39</v>
      </c>
      <c r="D54" s="152">
        <v>19</v>
      </c>
      <c r="E54" s="153">
        <v>17109000</v>
      </c>
      <c r="F54" s="153">
        <v>11487898.4</v>
      </c>
      <c r="G54" s="153">
        <f>F54*100/E54</f>
        <v>67.14535273832486</v>
      </c>
      <c r="H54" s="153">
        <f>E54-F54</f>
        <v>5621101.5999999996</v>
      </c>
      <c r="I54" s="153">
        <f>H54*100/E54</f>
        <v>32.85464726167514</v>
      </c>
      <c r="J54" s="151"/>
    </row>
    <row r="55" spans="1:12" s="100" customFormat="1" ht="17.100000000000001" customHeight="1" x14ac:dyDescent="0.3">
      <c r="A55" s="157">
        <v>8.1</v>
      </c>
      <c r="B55" s="157" t="s">
        <v>62</v>
      </c>
      <c r="C55" s="158">
        <v>3</v>
      </c>
      <c r="D55" s="158">
        <v>3</v>
      </c>
      <c r="E55" s="159">
        <v>423535</v>
      </c>
      <c r="F55" s="159">
        <v>411546</v>
      </c>
      <c r="G55" s="159">
        <f>F55*100/E55</f>
        <v>97.169301238386439</v>
      </c>
      <c r="H55" s="159">
        <f>E55-F55</f>
        <v>11989</v>
      </c>
      <c r="I55" s="159">
        <f>H55*100/E55</f>
        <v>2.8306987616135619</v>
      </c>
      <c r="J55" s="157"/>
      <c r="K55" s="99"/>
      <c r="L55" s="99"/>
    </row>
    <row r="56" spans="1:12" s="100" customFormat="1" ht="17.100000000000001" customHeight="1" x14ac:dyDescent="0.3">
      <c r="A56" s="25">
        <v>8.1999999999999993</v>
      </c>
      <c r="B56" s="25" t="s">
        <v>128</v>
      </c>
      <c r="C56" s="160">
        <v>1</v>
      </c>
      <c r="D56" s="160">
        <v>1</v>
      </c>
      <c r="E56" s="28">
        <v>100835</v>
      </c>
      <c r="F56" s="28">
        <v>97366</v>
      </c>
      <c r="G56" s="28">
        <f>F56*100/E56</f>
        <v>96.559726285515936</v>
      </c>
      <c r="H56" s="28">
        <f>E56-F56</f>
        <v>3469</v>
      </c>
      <c r="I56" s="28">
        <f>H56*100/E56</f>
        <v>3.4402737144840581</v>
      </c>
      <c r="J56" s="25"/>
      <c r="K56" s="99"/>
      <c r="L56" s="99"/>
    </row>
    <row r="57" spans="1:12" s="99" customFormat="1" ht="17.100000000000001" customHeight="1" x14ac:dyDescent="0.3">
      <c r="A57" s="25">
        <v>8.3000000000000007</v>
      </c>
      <c r="B57" s="25" t="s">
        <v>64</v>
      </c>
      <c r="C57" s="160">
        <v>1</v>
      </c>
      <c r="D57" s="160">
        <v>1</v>
      </c>
      <c r="E57" s="28">
        <v>56105</v>
      </c>
      <c r="F57" s="28">
        <v>49130</v>
      </c>
      <c r="G57" s="28">
        <f>F57*100/E57</f>
        <v>87.567952945370294</v>
      </c>
      <c r="H57" s="28">
        <f>E57-F57</f>
        <v>6975</v>
      </c>
      <c r="I57" s="28">
        <f>H57*100/E57</f>
        <v>12.432047054629711</v>
      </c>
      <c r="J57" s="25"/>
    </row>
    <row r="58" spans="1:12" s="99" customFormat="1" ht="17.100000000000001" customHeight="1" x14ac:dyDescent="0.3">
      <c r="A58" s="25">
        <v>8.4</v>
      </c>
      <c r="B58" s="25" t="s">
        <v>61</v>
      </c>
      <c r="C58" s="160">
        <v>2</v>
      </c>
      <c r="D58" s="160">
        <v>1</v>
      </c>
      <c r="E58" s="28">
        <v>446894</v>
      </c>
      <c r="F58" s="28">
        <v>361320.4</v>
      </c>
      <c r="G58" s="28">
        <f>F58*100/E58</f>
        <v>80.851477084051254</v>
      </c>
      <c r="H58" s="28">
        <f>E58-F58</f>
        <v>85573.599999999977</v>
      </c>
      <c r="I58" s="28">
        <f>H58*100/E58</f>
        <v>19.148522915948746</v>
      </c>
      <c r="J58" s="25"/>
      <c r="K58" s="100"/>
      <c r="L58" s="100"/>
    </row>
    <row r="59" spans="1:12" s="99" customFormat="1" ht="17.100000000000001" customHeight="1" x14ac:dyDescent="0.3">
      <c r="A59" s="25">
        <v>8.5</v>
      </c>
      <c r="B59" s="25" t="s">
        <v>35</v>
      </c>
      <c r="C59" s="160">
        <v>29</v>
      </c>
      <c r="D59" s="160">
        <v>11</v>
      </c>
      <c r="E59" s="28">
        <v>15667357</v>
      </c>
      <c r="F59" s="28">
        <v>10464367</v>
      </c>
      <c r="G59" s="28">
        <f>F59*100/E59</f>
        <v>66.790888852535886</v>
      </c>
      <c r="H59" s="28">
        <f>E59-F59</f>
        <v>5202990</v>
      </c>
      <c r="I59" s="28">
        <f>H59*100/E59</f>
        <v>33.209111147464121</v>
      </c>
      <c r="J59" s="25"/>
    </row>
    <row r="60" spans="1:12" s="100" customFormat="1" ht="17.100000000000001" customHeight="1" x14ac:dyDescent="0.3">
      <c r="A60" s="161">
        <v>8.6</v>
      </c>
      <c r="B60" s="161" t="s">
        <v>63</v>
      </c>
      <c r="C60" s="162">
        <v>3</v>
      </c>
      <c r="D60" s="162">
        <v>2</v>
      </c>
      <c r="E60" s="163">
        <v>414274</v>
      </c>
      <c r="F60" s="163">
        <v>104169</v>
      </c>
      <c r="G60" s="163">
        <f>F60*100/E60</f>
        <v>25.144952374515416</v>
      </c>
      <c r="H60" s="163">
        <f>E60-F60</f>
        <v>310105</v>
      </c>
      <c r="I60" s="163">
        <f>H60*100/E60</f>
        <v>74.855047625484588</v>
      </c>
      <c r="J60" s="161"/>
    </row>
    <row r="61" spans="1:12" s="99" customFormat="1" ht="17.100000000000001" customHeight="1" x14ac:dyDescent="0.3">
      <c r="A61" s="152">
        <v>9</v>
      </c>
      <c r="B61" s="151" t="s">
        <v>17</v>
      </c>
      <c r="C61" s="152">
        <v>6</v>
      </c>
      <c r="D61" s="152">
        <v>5</v>
      </c>
      <c r="E61" s="153">
        <v>723000</v>
      </c>
      <c r="F61" s="153">
        <v>481713</v>
      </c>
      <c r="G61" s="153">
        <f>F61*100/E61</f>
        <v>66.62697095435685</v>
      </c>
      <c r="H61" s="153">
        <f>E61-F61</f>
        <v>241287</v>
      </c>
      <c r="I61" s="153">
        <f>H61*100/E61</f>
        <v>33.37302904564315</v>
      </c>
      <c r="J61" s="151"/>
    </row>
    <row r="62" spans="1:12" s="100" customFormat="1" ht="17.100000000000001" customHeight="1" x14ac:dyDescent="0.3">
      <c r="A62" s="157">
        <v>9.1</v>
      </c>
      <c r="B62" s="157" t="s">
        <v>35</v>
      </c>
      <c r="C62" s="158">
        <v>2</v>
      </c>
      <c r="D62" s="158">
        <v>2</v>
      </c>
      <c r="E62" s="159">
        <v>100000</v>
      </c>
      <c r="F62" s="159">
        <v>79990</v>
      </c>
      <c r="G62" s="159">
        <f>F62*100/E62</f>
        <v>79.989999999999995</v>
      </c>
      <c r="H62" s="159">
        <f>E62-F62</f>
        <v>20010</v>
      </c>
      <c r="I62" s="159">
        <f>H62*100/E62</f>
        <v>20.010000000000002</v>
      </c>
      <c r="J62" s="157"/>
    </row>
    <row r="63" spans="1:12" s="100" customFormat="1" ht="17.100000000000001" customHeight="1" x14ac:dyDescent="0.3">
      <c r="A63" s="25">
        <v>9.1999999999999993</v>
      </c>
      <c r="B63" s="25" t="s">
        <v>94</v>
      </c>
      <c r="C63" s="160">
        <v>2</v>
      </c>
      <c r="D63" s="160">
        <v>1</v>
      </c>
      <c r="E63" s="28">
        <v>203000</v>
      </c>
      <c r="F63" s="28">
        <v>138384</v>
      </c>
      <c r="G63" s="28">
        <f>F63*100/E63</f>
        <v>68.169458128078816</v>
      </c>
      <c r="H63" s="28">
        <f>E63-F63</f>
        <v>64616</v>
      </c>
      <c r="I63" s="28">
        <f>H63*100/E63</f>
        <v>31.830541871921181</v>
      </c>
      <c r="J63" s="25"/>
    </row>
    <row r="64" spans="1:12" s="99" customFormat="1" ht="17.100000000000001" customHeight="1" x14ac:dyDescent="0.3">
      <c r="A64" s="161">
        <v>9.3000000000000007</v>
      </c>
      <c r="B64" s="161" t="s">
        <v>93</v>
      </c>
      <c r="C64" s="162">
        <v>2</v>
      </c>
      <c r="D64" s="162">
        <v>2</v>
      </c>
      <c r="E64" s="163">
        <v>420000</v>
      </c>
      <c r="F64" s="163">
        <v>263339</v>
      </c>
      <c r="G64" s="163">
        <f>F64*100/E64</f>
        <v>62.699761904761907</v>
      </c>
      <c r="H64" s="163">
        <f>E64-F64</f>
        <v>156661</v>
      </c>
      <c r="I64" s="163">
        <f>H64*100/E64</f>
        <v>37.300238095238093</v>
      </c>
      <c r="J64" s="161"/>
    </row>
    <row r="65" spans="1:12" s="99" customFormat="1" ht="17.100000000000001" customHeight="1" x14ac:dyDescent="0.3">
      <c r="A65" s="152">
        <v>10</v>
      </c>
      <c r="B65" s="151" t="s">
        <v>25</v>
      </c>
      <c r="C65" s="152">
        <v>27</v>
      </c>
      <c r="D65" s="152">
        <v>23</v>
      </c>
      <c r="E65" s="153">
        <v>4226050</v>
      </c>
      <c r="F65" s="153">
        <v>2815511.5</v>
      </c>
      <c r="G65" s="153">
        <f>F65*100/E65</f>
        <v>66.622768306101449</v>
      </c>
      <c r="H65" s="153">
        <f>E65-F65</f>
        <v>1410538.5</v>
      </c>
      <c r="I65" s="153">
        <f>H65*100/E65</f>
        <v>33.377231693898558</v>
      </c>
      <c r="J65" s="151"/>
    </row>
    <row r="66" spans="1:12" s="100" customFormat="1" ht="17.100000000000001" customHeight="1" x14ac:dyDescent="0.3">
      <c r="A66" s="157">
        <v>10.1</v>
      </c>
      <c r="B66" s="157" t="s">
        <v>66</v>
      </c>
      <c r="C66" s="158">
        <v>1</v>
      </c>
      <c r="D66" s="158">
        <v>1</v>
      </c>
      <c r="E66" s="159">
        <v>130000</v>
      </c>
      <c r="F66" s="159">
        <v>130000</v>
      </c>
      <c r="G66" s="159">
        <f>F66*100/E66</f>
        <v>100</v>
      </c>
      <c r="H66" s="159">
        <f>E66-F66</f>
        <v>0</v>
      </c>
      <c r="I66" s="159">
        <f>H66*100/E66</f>
        <v>0</v>
      </c>
      <c r="J66" s="157"/>
      <c r="K66" s="99"/>
      <c r="L66" s="99"/>
    </row>
    <row r="67" spans="1:12" s="96" customFormat="1" ht="17.100000000000001" customHeight="1" x14ac:dyDescent="0.3">
      <c r="A67" s="25">
        <v>10.199999999999999</v>
      </c>
      <c r="B67" s="25" t="s">
        <v>132</v>
      </c>
      <c r="C67" s="160">
        <v>8</v>
      </c>
      <c r="D67" s="160">
        <v>8</v>
      </c>
      <c r="E67" s="28">
        <v>370000</v>
      </c>
      <c r="F67" s="28">
        <v>365224</v>
      </c>
      <c r="G67" s="28">
        <f>F67*100/E67</f>
        <v>98.709189189189189</v>
      </c>
      <c r="H67" s="28">
        <f>E67-F67</f>
        <v>4776</v>
      </c>
      <c r="I67" s="28">
        <f>H67*100/E67</f>
        <v>1.2908108108108107</v>
      </c>
      <c r="J67" s="25"/>
      <c r="K67" s="99"/>
      <c r="L67" s="99"/>
    </row>
    <row r="68" spans="1:12" s="99" customFormat="1" ht="17.100000000000001" customHeight="1" x14ac:dyDescent="0.3">
      <c r="A68" s="25">
        <v>10.3</v>
      </c>
      <c r="B68" s="25" t="s">
        <v>65</v>
      </c>
      <c r="C68" s="160">
        <v>8</v>
      </c>
      <c r="D68" s="160">
        <v>7</v>
      </c>
      <c r="E68" s="28">
        <v>636500</v>
      </c>
      <c r="F68" s="28">
        <v>541696.5</v>
      </c>
      <c r="G68" s="28">
        <f>F68*100/E68</f>
        <v>85.105498821681067</v>
      </c>
      <c r="H68" s="28">
        <f>E68-F68</f>
        <v>94803.5</v>
      </c>
      <c r="I68" s="28">
        <f>H68*100/E68</f>
        <v>14.894501178318931</v>
      </c>
      <c r="J68" s="25"/>
    </row>
    <row r="69" spans="1:12" s="99" customFormat="1" ht="17.100000000000001" customHeight="1" x14ac:dyDescent="0.3">
      <c r="A69" s="25">
        <v>10.4</v>
      </c>
      <c r="B69" s="25" t="s">
        <v>131</v>
      </c>
      <c r="C69" s="160">
        <v>3</v>
      </c>
      <c r="D69" s="160">
        <v>3</v>
      </c>
      <c r="E69" s="28">
        <v>228500</v>
      </c>
      <c r="F69" s="28">
        <v>191452</v>
      </c>
      <c r="G69" s="28">
        <f>F69*100/E69</f>
        <v>83.786433260393878</v>
      </c>
      <c r="H69" s="28">
        <f>E69-F69</f>
        <v>37048</v>
      </c>
      <c r="I69" s="28">
        <f>H69*100/E69</f>
        <v>16.213566739606126</v>
      </c>
      <c r="J69" s="25"/>
      <c r="K69" s="96"/>
      <c r="L69" s="96"/>
    </row>
    <row r="70" spans="1:12" s="100" customFormat="1" ht="17.100000000000001" customHeight="1" x14ac:dyDescent="0.3">
      <c r="A70" s="25">
        <v>10.5</v>
      </c>
      <c r="B70" s="25" t="s">
        <v>35</v>
      </c>
      <c r="C70" s="160">
        <v>5</v>
      </c>
      <c r="D70" s="160">
        <v>2</v>
      </c>
      <c r="E70" s="28">
        <v>726050</v>
      </c>
      <c r="F70" s="28">
        <v>483600</v>
      </c>
      <c r="G70" s="28">
        <f>F70*100/E70</f>
        <v>66.60698299015219</v>
      </c>
      <c r="H70" s="28">
        <f>E70-F70</f>
        <v>242450</v>
      </c>
      <c r="I70" s="28">
        <f>H70*100/E70</f>
        <v>33.39301700984781</v>
      </c>
      <c r="J70" s="25"/>
      <c r="K70" s="96"/>
      <c r="L70" s="96"/>
    </row>
    <row r="71" spans="1:12" s="97" customFormat="1" ht="17.100000000000001" customHeight="1" x14ac:dyDescent="0.3">
      <c r="A71" s="25">
        <v>10.6</v>
      </c>
      <c r="B71" s="25" t="s">
        <v>133</v>
      </c>
      <c r="C71" s="160">
        <v>1</v>
      </c>
      <c r="D71" s="160">
        <v>1</v>
      </c>
      <c r="E71" s="28">
        <v>2000000</v>
      </c>
      <c r="F71" s="28">
        <v>1077539</v>
      </c>
      <c r="G71" s="28">
        <f>F71*100/E71</f>
        <v>53.876950000000001</v>
      </c>
      <c r="H71" s="28">
        <f>E71-F71</f>
        <v>922461</v>
      </c>
      <c r="I71" s="28">
        <f>H71*100/E71</f>
        <v>46.123049999999999</v>
      </c>
      <c r="J71" s="25"/>
    </row>
    <row r="72" spans="1:12" s="99" customFormat="1" ht="17.100000000000001" customHeight="1" x14ac:dyDescent="0.3">
      <c r="A72" s="161">
        <v>10.7</v>
      </c>
      <c r="B72" s="161" t="s">
        <v>109</v>
      </c>
      <c r="C72" s="162">
        <v>1</v>
      </c>
      <c r="D72" s="162">
        <v>1</v>
      </c>
      <c r="E72" s="163">
        <v>135000</v>
      </c>
      <c r="F72" s="163">
        <v>26000</v>
      </c>
      <c r="G72" s="163">
        <f>F72*100/E72</f>
        <v>19.25925925925926</v>
      </c>
      <c r="H72" s="163">
        <f>E72-F72</f>
        <v>109000</v>
      </c>
      <c r="I72" s="163">
        <f>H72*100/E72</f>
        <v>80.740740740740748</v>
      </c>
      <c r="J72" s="161"/>
      <c r="K72" s="100"/>
      <c r="L72" s="100"/>
    </row>
    <row r="73" spans="1:12" s="99" customFormat="1" ht="17.100000000000001" customHeight="1" x14ac:dyDescent="0.3">
      <c r="A73" s="152">
        <v>11</v>
      </c>
      <c r="B73" s="151" t="s">
        <v>18</v>
      </c>
      <c r="C73" s="152">
        <v>71</v>
      </c>
      <c r="D73" s="152">
        <v>60</v>
      </c>
      <c r="E73" s="153">
        <v>4689500</v>
      </c>
      <c r="F73" s="153">
        <v>2844139.56</v>
      </c>
      <c r="G73" s="153">
        <f>F73*100/E73</f>
        <v>60.649100330525641</v>
      </c>
      <c r="H73" s="153">
        <f>E73-F73</f>
        <v>1845360.44</v>
      </c>
      <c r="I73" s="153">
        <f>H73*100/E73</f>
        <v>39.350899669474359</v>
      </c>
      <c r="J73" s="151"/>
    </row>
    <row r="74" spans="1:12" s="99" customFormat="1" ht="17.100000000000001" customHeight="1" x14ac:dyDescent="0.3">
      <c r="A74" s="157">
        <v>11.1</v>
      </c>
      <c r="B74" s="157" t="s">
        <v>71</v>
      </c>
      <c r="C74" s="158">
        <v>4</v>
      </c>
      <c r="D74" s="158">
        <v>4</v>
      </c>
      <c r="E74" s="159">
        <v>160650</v>
      </c>
      <c r="F74" s="159">
        <v>160650</v>
      </c>
      <c r="G74" s="159">
        <f>F74*100/E74</f>
        <v>100</v>
      </c>
      <c r="H74" s="159">
        <f>E74-F74</f>
        <v>0</v>
      </c>
      <c r="I74" s="159">
        <f>H74*100/E74</f>
        <v>0</v>
      </c>
      <c r="J74" s="157"/>
    </row>
    <row r="75" spans="1:12" s="99" customFormat="1" ht="17.100000000000001" customHeight="1" x14ac:dyDescent="0.3">
      <c r="A75" s="25">
        <v>11.2</v>
      </c>
      <c r="B75" s="25" t="s">
        <v>67</v>
      </c>
      <c r="C75" s="160">
        <v>6</v>
      </c>
      <c r="D75" s="160">
        <v>6</v>
      </c>
      <c r="E75" s="28">
        <v>133850</v>
      </c>
      <c r="F75" s="28">
        <v>133850</v>
      </c>
      <c r="G75" s="28">
        <f>F75*100/E75</f>
        <v>100</v>
      </c>
      <c r="H75" s="28">
        <f>E75-F75</f>
        <v>0</v>
      </c>
      <c r="I75" s="28">
        <f>H75*100/E75</f>
        <v>0</v>
      </c>
      <c r="J75" s="25"/>
      <c r="K75" s="100"/>
      <c r="L75" s="100"/>
    </row>
    <row r="76" spans="1:12" s="100" customFormat="1" ht="17.100000000000001" customHeight="1" x14ac:dyDescent="0.3">
      <c r="A76" s="25">
        <v>11.3</v>
      </c>
      <c r="B76" s="25" t="s">
        <v>45</v>
      </c>
      <c r="C76" s="160">
        <v>5</v>
      </c>
      <c r="D76" s="160">
        <v>5</v>
      </c>
      <c r="E76" s="28">
        <v>154325</v>
      </c>
      <c r="F76" s="28">
        <v>154325</v>
      </c>
      <c r="G76" s="28">
        <f>F76*100/E76</f>
        <v>100</v>
      </c>
      <c r="H76" s="28">
        <f>E76-F76</f>
        <v>0</v>
      </c>
      <c r="I76" s="28">
        <f>H76*100/E76</f>
        <v>0</v>
      </c>
      <c r="J76" s="25"/>
    </row>
    <row r="77" spans="1:12" s="99" customFormat="1" ht="17.100000000000001" customHeight="1" x14ac:dyDescent="0.3">
      <c r="A77" s="25">
        <v>11.4</v>
      </c>
      <c r="B77" s="25" t="s">
        <v>74</v>
      </c>
      <c r="C77" s="160">
        <v>4</v>
      </c>
      <c r="D77" s="160">
        <v>4</v>
      </c>
      <c r="E77" s="28">
        <v>130700</v>
      </c>
      <c r="F77" s="28">
        <v>130700</v>
      </c>
      <c r="G77" s="28">
        <f>F77*100/E77</f>
        <v>100</v>
      </c>
      <c r="H77" s="28">
        <f>E77-F77</f>
        <v>0</v>
      </c>
      <c r="I77" s="28">
        <f>H77*100/E77</f>
        <v>0</v>
      </c>
      <c r="J77" s="25"/>
    </row>
    <row r="78" spans="1:12" s="99" customFormat="1" ht="17.100000000000001" customHeight="1" x14ac:dyDescent="0.3">
      <c r="A78" s="25">
        <v>11.5</v>
      </c>
      <c r="B78" s="25" t="s">
        <v>69</v>
      </c>
      <c r="C78" s="160">
        <v>1</v>
      </c>
      <c r="D78" s="160">
        <v>1</v>
      </c>
      <c r="E78" s="28">
        <v>30000</v>
      </c>
      <c r="F78" s="28">
        <v>30000</v>
      </c>
      <c r="G78" s="28">
        <f>F78*100/E78</f>
        <v>100</v>
      </c>
      <c r="H78" s="28">
        <f>E78-F78</f>
        <v>0</v>
      </c>
      <c r="I78" s="28">
        <f>H78*100/E78</f>
        <v>0</v>
      </c>
      <c r="J78" s="25"/>
      <c r="K78" s="96"/>
      <c r="L78" s="96"/>
    </row>
    <row r="79" spans="1:12" s="100" customFormat="1" ht="17.100000000000001" customHeight="1" x14ac:dyDescent="0.3">
      <c r="A79" s="25">
        <v>11.6</v>
      </c>
      <c r="B79" s="25" t="s">
        <v>76</v>
      </c>
      <c r="C79" s="160">
        <v>5</v>
      </c>
      <c r="D79" s="160">
        <v>5</v>
      </c>
      <c r="E79" s="28">
        <v>114450</v>
      </c>
      <c r="F79" s="28">
        <v>114450</v>
      </c>
      <c r="G79" s="28">
        <f>F79*100/E79</f>
        <v>100</v>
      </c>
      <c r="H79" s="28">
        <f>E79-F79</f>
        <v>0</v>
      </c>
      <c r="I79" s="28">
        <f>H79*100/E79</f>
        <v>0</v>
      </c>
      <c r="J79" s="25"/>
    </row>
    <row r="80" spans="1:12" s="100" customFormat="1" ht="17.100000000000001" customHeight="1" x14ac:dyDescent="0.3">
      <c r="A80" s="25">
        <v>11.7</v>
      </c>
      <c r="B80" s="25" t="s">
        <v>72</v>
      </c>
      <c r="C80" s="160">
        <v>4</v>
      </c>
      <c r="D80" s="160">
        <v>4</v>
      </c>
      <c r="E80" s="28">
        <v>156975</v>
      </c>
      <c r="F80" s="28">
        <v>156775</v>
      </c>
      <c r="G80" s="28">
        <f>F80*100/E80</f>
        <v>99.872591176938997</v>
      </c>
      <c r="H80" s="28">
        <f>E80-F80</f>
        <v>200</v>
      </c>
      <c r="I80" s="28">
        <f>H80*100/E80</f>
        <v>0.12740882306099696</v>
      </c>
      <c r="J80" s="25"/>
      <c r="K80" s="99"/>
      <c r="L80" s="99"/>
    </row>
    <row r="81" spans="1:12" s="100" customFormat="1" ht="17.100000000000001" customHeight="1" x14ac:dyDescent="0.3">
      <c r="A81" s="25">
        <v>11.8</v>
      </c>
      <c r="B81" s="25" t="s">
        <v>73</v>
      </c>
      <c r="C81" s="160">
        <v>4</v>
      </c>
      <c r="D81" s="160">
        <v>4</v>
      </c>
      <c r="E81" s="28">
        <v>159600</v>
      </c>
      <c r="F81" s="28">
        <v>158250</v>
      </c>
      <c r="G81" s="28">
        <f>F81*100/E81</f>
        <v>99.154135338345867</v>
      </c>
      <c r="H81" s="28">
        <f>E81-F81</f>
        <v>1350</v>
      </c>
      <c r="I81" s="28">
        <f>H81*100/E81</f>
        <v>0.84586466165413532</v>
      </c>
      <c r="J81" s="25"/>
    </row>
    <row r="82" spans="1:12" s="99" customFormat="1" ht="17.100000000000001" customHeight="1" x14ac:dyDescent="0.3">
      <c r="A82" s="25">
        <v>11.9</v>
      </c>
      <c r="B82" s="25" t="s">
        <v>75</v>
      </c>
      <c r="C82" s="160">
        <v>11</v>
      </c>
      <c r="D82" s="160">
        <v>8</v>
      </c>
      <c r="E82" s="28">
        <v>111825</v>
      </c>
      <c r="F82" s="28">
        <v>100885</v>
      </c>
      <c r="G82" s="28">
        <f>F82*100/E82</f>
        <v>90.21685669572993</v>
      </c>
      <c r="H82" s="28">
        <f>E82-F82</f>
        <v>10940</v>
      </c>
      <c r="I82" s="28">
        <f>H82*100/E82</f>
        <v>9.7831433042700642</v>
      </c>
      <c r="J82" s="25"/>
    </row>
    <row r="83" spans="1:12" s="100" customFormat="1" ht="17.100000000000001" customHeight="1" x14ac:dyDescent="0.3">
      <c r="A83" s="165">
        <v>11.1</v>
      </c>
      <c r="B83" s="25" t="s">
        <v>68</v>
      </c>
      <c r="C83" s="160">
        <v>5</v>
      </c>
      <c r="D83" s="160">
        <v>4</v>
      </c>
      <c r="E83" s="28">
        <v>154875</v>
      </c>
      <c r="F83" s="28">
        <v>134875</v>
      </c>
      <c r="G83" s="28">
        <f>F83*100/E83</f>
        <v>87.086359967715893</v>
      </c>
      <c r="H83" s="28">
        <f>E83-F83</f>
        <v>20000</v>
      </c>
      <c r="I83" s="28">
        <f>H83*100/E83</f>
        <v>12.9136400322841</v>
      </c>
      <c r="J83" s="25"/>
      <c r="K83" s="96"/>
      <c r="L83" s="96"/>
    </row>
    <row r="84" spans="1:12" s="100" customFormat="1" ht="17.100000000000001" customHeight="1" x14ac:dyDescent="0.3">
      <c r="A84" s="25">
        <v>11.11</v>
      </c>
      <c r="B84" s="25" t="s">
        <v>49</v>
      </c>
      <c r="C84" s="160">
        <v>1</v>
      </c>
      <c r="D84" s="160">
        <v>1</v>
      </c>
      <c r="E84" s="28">
        <v>30000</v>
      </c>
      <c r="F84" s="28">
        <v>19000</v>
      </c>
      <c r="G84" s="28">
        <f>F84*100/E84</f>
        <v>63.333333333333336</v>
      </c>
      <c r="H84" s="28">
        <f>E84-F84</f>
        <v>11000</v>
      </c>
      <c r="I84" s="28">
        <f>H84*100/E84</f>
        <v>36.666666666666664</v>
      </c>
      <c r="J84" s="25"/>
      <c r="K84" s="99"/>
      <c r="L84" s="99"/>
    </row>
    <row r="85" spans="1:12" s="100" customFormat="1" ht="17.100000000000001" customHeight="1" x14ac:dyDescent="0.3">
      <c r="A85" s="25">
        <v>11.12</v>
      </c>
      <c r="B85" s="25" t="s">
        <v>70</v>
      </c>
      <c r="C85" s="160">
        <v>3</v>
      </c>
      <c r="D85" s="160">
        <v>3</v>
      </c>
      <c r="E85" s="28">
        <v>300000</v>
      </c>
      <c r="F85" s="28">
        <v>148987.20000000001</v>
      </c>
      <c r="G85" s="28">
        <f>F85*100/E85</f>
        <v>49.662400000000005</v>
      </c>
      <c r="H85" s="28">
        <f>E85-F85</f>
        <v>151012.79999999999</v>
      </c>
      <c r="I85" s="28">
        <f>H85*100/E85</f>
        <v>50.337599999999995</v>
      </c>
      <c r="J85" s="25"/>
      <c r="K85" s="99"/>
      <c r="L85" s="99"/>
    </row>
    <row r="86" spans="1:12" s="79" customFormat="1" ht="17.100000000000001" customHeight="1" x14ac:dyDescent="0.3">
      <c r="A86" s="161">
        <v>11.13</v>
      </c>
      <c r="B86" s="161" t="s">
        <v>35</v>
      </c>
      <c r="C86" s="162">
        <v>18</v>
      </c>
      <c r="D86" s="162">
        <v>11</v>
      </c>
      <c r="E86" s="163">
        <v>3052250</v>
      </c>
      <c r="F86" s="163">
        <v>1401392.36</v>
      </c>
      <c r="G86" s="163">
        <f>F86*100/E86</f>
        <v>45.913419936112703</v>
      </c>
      <c r="H86" s="163">
        <f>E86-F86</f>
        <v>1650857.64</v>
      </c>
      <c r="I86" s="163">
        <f>H86*100/E86</f>
        <v>54.086580063887297</v>
      </c>
      <c r="J86" s="161"/>
      <c r="K86" s="154"/>
      <c r="L86" s="154"/>
    </row>
    <row r="87" spans="1:12" s="99" customFormat="1" ht="17.100000000000001" customHeight="1" x14ac:dyDescent="0.3">
      <c r="A87" s="152">
        <v>12</v>
      </c>
      <c r="B87" s="151" t="s">
        <v>24</v>
      </c>
      <c r="C87" s="152">
        <v>78</v>
      </c>
      <c r="D87" s="152">
        <v>61</v>
      </c>
      <c r="E87" s="153">
        <v>12317350</v>
      </c>
      <c r="F87" s="153">
        <v>6241075.4299999997</v>
      </c>
      <c r="G87" s="153">
        <f>F87*100/E87</f>
        <v>50.668978554640404</v>
      </c>
      <c r="H87" s="153">
        <f>E87-F87</f>
        <v>6076274.5700000003</v>
      </c>
      <c r="I87" s="153">
        <f>H87*100/E87</f>
        <v>49.331021445359596</v>
      </c>
      <c r="J87" s="151"/>
    </row>
    <row r="88" spans="1:12" s="100" customFormat="1" ht="17.100000000000001" customHeight="1" x14ac:dyDescent="0.3">
      <c r="A88" s="157">
        <v>12.1</v>
      </c>
      <c r="B88" s="157" t="s">
        <v>130</v>
      </c>
      <c r="C88" s="158">
        <v>1</v>
      </c>
      <c r="D88" s="158">
        <v>1</v>
      </c>
      <c r="E88" s="159">
        <v>5400</v>
      </c>
      <c r="F88" s="159">
        <v>5399.25</v>
      </c>
      <c r="G88" s="159">
        <f>F88*100/E88</f>
        <v>99.986111111111114</v>
      </c>
      <c r="H88" s="159">
        <f>E88-F88</f>
        <v>0.75</v>
      </c>
      <c r="I88" s="159">
        <f>H88*100/E88</f>
        <v>1.3888888888888888E-2</v>
      </c>
      <c r="J88" s="157"/>
      <c r="K88" s="99"/>
      <c r="L88" s="99"/>
    </row>
    <row r="89" spans="1:12" s="100" customFormat="1" ht="17.100000000000001" customHeight="1" x14ac:dyDescent="0.3">
      <c r="A89" s="25">
        <v>12.2</v>
      </c>
      <c r="B89" s="25" t="s">
        <v>85</v>
      </c>
      <c r="C89" s="160">
        <v>5</v>
      </c>
      <c r="D89" s="160">
        <v>5</v>
      </c>
      <c r="E89" s="28">
        <v>1709000</v>
      </c>
      <c r="F89" s="28">
        <v>1610095</v>
      </c>
      <c r="G89" s="28">
        <f>F89*100/E89</f>
        <v>94.212697483908713</v>
      </c>
      <c r="H89" s="28">
        <f>E89-F89</f>
        <v>98905</v>
      </c>
      <c r="I89" s="28">
        <f>H89*100/E89</f>
        <v>5.7873025160912812</v>
      </c>
      <c r="J89" s="25"/>
      <c r="K89" s="96"/>
      <c r="L89" s="96"/>
    </row>
    <row r="90" spans="1:12" s="99" customFormat="1" ht="17.100000000000001" customHeight="1" x14ac:dyDescent="0.3">
      <c r="A90" s="25">
        <v>12.3</v>
      </c>
      <c r="B90" s="25" t="s">
        <v>91</v>
      </c>
      <c r="C90" s="160">
        <v>2</v>
      </c>
      <c r="D90" s="160">
        <v>2</v>
      </c>
      <c r="E90" s="28">
        <v>265200</v>
      </c>
      <c r="F90" s="28">
        <v>225563</v>
      </c>
      <c r="G90" s="28">
        <f>F90*100/E90</f>
        <v>85.053921568627445</v>
      </c>
      <c r="H90" s="28">
        <f>E90-F90</f>
        <v>39637</v>
      </c>
      <c r="I90" s="28">
        <f>H90*100/E90</f>
        <v>14.946078431372548</v>
      </c>
      <c r="J90" s="25"/>
    </row>
    <row r="91" spans="1:12" s="100" customFormat="1" ht="17.100000000000001" customHeight="1" x14ac:dyDescent="0.3">
      <c r="A91" s="25">
        <v>12.4</v>
      </c>
      <c r="B91" s="25" t="s">
        <v>88</v>
      </c>
      <c r="C91" s="160">
        <v>1</v>
      </c>
      <c r="D91" s="160">
        <v>1</v>
      </c>
      <c r="E91" s="28">
        <v>350600</v>
      </c>
      <c r="F91" s="28">
        <v>272463</v>
      </c>
      <c r="G91" s="28">
        <f>F91*100/E91</f>
        <v>77.713348545350826</v>
      </c>
      <c r="H91" s="28">
        <f>E91-F91</f>
        <v>78137</v>
      </c>
      <c r="I91" s="28">
        <f>H91*100/E91</f>
        <v>22.286651454649174</v>
      </c>
      <c r="J91" s="25"/>
      <c r="K91" s="99"/>
      <c r="L91" s="99"/>
    </row>
    <row r="92" spans="1:12" s="100" customFormat="1" ht="17.100000000000001" customHeight="1" x14ac:dyDescent="0.3">
      <c r="A92" s="25">
        <v>12.5</v>
      </c>
      <c r="B92" s="25" t="s">
        <v>89</v>
      </c>
      <c r="C92" s="160">
        <v>7</v>
      </c>
      <c r="D92" s="160">
        <v>6</v>
      </c>
      <c r="E92" s="28">
        <v>974700</v>
      </c>
      <c r="F92" s="28">
        <v>725113.5</v>
      </c>
      <c r="G92" s="28">
        <f>F92*100/E92</f>
        <v>74.393505694059712</v>
      </c>
      <c r="H92" s="28">
        <f>E92-F92</f>
        <v>249586.5</v>
      </c>
      <c r="I92" s="28">
        <f>H92*100/E92</f>
        <v>25.606494305940288</v>
      </c>
      <c r="J92" s="25"/>
    </row>
    <row r="93" spans="1:12" s="99" customFormat="1" ht="17.100000000000001" customHeight="1" x14ac:dyDescent="0.3">
      <c r="A93" s="25">
        <v>12.6</v>
      </c>
      <c r="B93" s="25" t="s">
        <v>90</v>
      </c>
      <c r="C93" s="160">
        <v>4</v>
      </c>
      <c r="D93" s="160">
        <v>4</v>
      </c>
      <c r="E93" s="28">
        <v>286000</v>
      </c>
      <c r="F93" s="28">
        <v>205070</v>
      </c>
      <c r="G93" s="28">
        <f>F93*100/E93</f>
        <v>71.7027972027972</v>
      </c>
      <c r="H93" s="28">
        <f>E93-F93</f>
        <v>80930</v>
      </c>
      <c r="I93" s="28">
        <f>H93*100/E93</f>
        <v>28.297202797202797</v>
      </c>
      <c r="J93" s="25"/>
    </row>
    <row r="94" spans="1:12" s="100" customFormat="1" ht="17.100000000000001" customHeight="1" x14ac:dyDescent="0.3">
      <c r="A94" s="25">
        <v>12.7</v>
      </c>
      <c r="B94" s="25" t="s">
        <v>35</v>
      </c>
      <c r="C94" s="160">
        <v>42</v>
      </c>
      <c r="D94" s="160">
        <v>31</v>
      </c>
      <c r="E94" s="28">
        <v>3806950</v>
      </c>
      <c r="F94" s="28">
        <v>2346741.5299999998</v>
      </c>
      <c r="G94" s="28">
        <f>F94*100/E94</f>
        <v>61.643613128620018</v>
      </c>
      <c r="H94" s="28">
        <f>E94-F94</f>
        <v>1460208.4700000002</v>
      </c>
      <c r="I94" s="28">
        <f>H94*100/E94</f>
        <v>38.356386871379982</v>
      </c>
      <c r="J94" s="25"/>
      <c r="K94" s="99"/>
      <c r="L94" s="99"/>
    </row>
    <row r="95" spans="1:12" s="100" customFormat="1" ht="17.100000000000001" customHeight="1" x14ac:dyDescent="0.3">
      <c r="A95" s="25">
        <v>12.8</v>
      </c>
      <c r="B95" s="25" t="s">
        <v>87</v>
      </c>
      <c r="C95" s="160">
        <v>1</v>
      </c>
      <c r="D95" s="160">
        <v>1</v>
      </c>
      <c r="E95" s="28">
        <v>900000</v>
      </c>
      <c r="F95" s="28">
        <v>348138.15</v>
      </c>
      <c r="G95" s="28">
        <f>F95*100/E95</f>
        <v>38.682016666666669</v>
      </c>
      <c r="H95" s="28">
        <f>E95-F95</f>
        <v>551861.85</v>
      </c>
      <c r="I95" s="28">
        <f>H95*100/E95</f>
        <v>61.317983333333331</v>
      </c>
      <c r="J95" s="25"/>
      <c r="K95" s="99"/>
      <c r="L95" s="99"/>
    </row>
    <row r="96" spans="1:12" s="99" customFormat="1" ht="17.100000000000001" customHeight="1" x14ac:dyDescent="0.3">
      <c r="A96" s="25">
        <v>12.9</v>
      </c>
      <c r="B96" s="25" t="s">
        <v>67</v>
      </c>
      <c r="C96" s="160">
        <v>7</v>
      </c>
      <c r="D96" s="160">
        <v>4</v>
      </c>
      <c r="E96" s="28">
        <v>314000</v>
      </c>
      <c r="F96" s="28">
        <v>95783</v>
      </c>
      <c r="G96" s="28">
        <f>F96*100/E96</f>
        <v>30.504140127388535</v>
      </c>
      <c r="H96" s="28">
        <f>E96-F96</f>
        <v>218217</v>
      </c>
      <c r="I96" s="28">
        <f>H96*100/E96</f>
        <v>69.495859872611462</v>
      </c>
      <c r="J96" s="25"/>
      <c r="K96" s="100"/>
      <c r="L96" s="100"/>
    </row>
    <row r="97" spans="1:12" s="100" customFormat="1" ht="17.100000000000001" customHeight="1" x14ac:dyDescent="0.3">
      <c r="A97" s="165">
        <v>12.1</v>
      </c>
      <c r="B97" s="25" t="s">
        <v>49</v>
      </c>
      <c r="C97" s="160">
        <v>3</v>
      </c>
      <c r="D97" s="160">
        <v>2</v>
      </c>
      <c r="E97" s="28">
        <v>750000</v>
      </c>
      <c r="F97" s="28">
        <v>146630</v>
      </c>
      <c r="G97" s="28">
        <f>F97*100/E97</f>
        <v>19.550666666666668</v>
      </c>
      <c r="H97" s="28">
        <f>E97-F97</f>
        <v>603370</v>
      </c>
      <c r="I97" s="28">
        <f>H97*100/E97</f>
        <v>80.449333333333328</v>
      </c>
      <c r="J97" s="25"/>
    </row>
    <row r="98" spans="1:12" s="99" customFormat="1" ht="17.100000000000001" customHeight="1" x14ac:dyDescent="0.3">
      <c r="A98" s="161">
        <v>12.11</v>
      </c>
      <c r="B98" s="161" t="s">
        <v>86</v>
      </c>
      <c r="C98" s="162">
        <v>5</v>
      </c>
      <c r="D98" s="162">
        <v>4</v>
      </c>
      <c r="E98" s="163">
        <v>2955500</v>
      </c>
      <c r="F98" s="163">
        <v>260079</v>
      </c>
      <c r="G98" s="163">
        <f>F98*100/E98</f>
        <v>8.7998308238876675</v>
      </c>
      <c r="H98" s="163">
        <f>E98-F98</f>
        <v>2695421</v>
      </c>
      <c r="I98" s="163">
        <f>H98*100/E98</f>
        <v>91.20016917611234</v>
      </c>
      <c r="J98" s="161"/>
    </row>
    <row r="99" spans="1:12" s="99" customFormat="1" ht="17.100000000000001" customHeight="1" x14ac:dyDescent="0.3">
      <c r="A99" s="152">
        <v>13</v>
      </c>
      <c r="B99" s="151" t="s">
        <v>28</v>
      </c>
      <c r="C99" s="152">
        <v>11</v>
      </c>
      <c r="D99" s="152">
        <v>10</v>
      </c>
      <c r="E99" s="153">
        <v>2441900</v>
      </c>
      <c r="F99" s="153">
        <v>1102779.5</v>
      </c>
      <c r="G99" s="153">
        <f t="shared" ref="G99" si="3">F99*100/E99</f>
        <v>45.160715016994963</v>
      </c>
      <c r="H99" s="153">
        <f t="shared" ref="H99" si="4">E99-F99</f>
        <v>1339120.5</v>
      </c>
      <c r="I99" s="153">
        <f t="shared" ref="I99" si="5">H99*100/E99</f>
        <v>54.839284983005037</v>
      </c>
      <c r="J99" s="151"/>
    </row>
    <row r="100" spans="1:12" s="95" customFormat="1" ht="17.100000000000001" customHeight="1" x14ac:dyDescent="0.3">
      <c r="A100" s="157">
        <v>13.1</v>
      </c>
      <c r="B100" s="157" t="s">
        <v>35</v>
      </c>
      <c r="C100" s="158">
        <v>4</v>
      </c>
      <c r="D100" s="158">
        <v>4</v>
      </c>
      <c r="E100" s="159">
        <v>527000</v>
      </c>
      <c r="F100" s="159">
        <v>260096</v>
      </c>
      <c r="G100" s="159">
        <f>F100*100/E100</f>
        <v>49.354079696394685</v>
      </c>
      <c r="H100" s="159">
        <f>E100-F100</f>
        <v>266904</v>
      </c>
      <c r="I100" s="159">
        <f>H100*100/E100</f>
        <v>50.645920303605315</v>
      </c>
      <c r="J100" s="157"/>
    </row>
    <row r="101" spans="1:12" s="100" customFormat="1" ht="17.100000000000001" customHeight="1" x14ac:dyDescent="0.3">
      <c r="A101" s="161">
        <v>13.2</v>
      </c>
      <c r="B101" s="161" t="s">
        <v>49</v>
      </c>
      <c r="C101" s="162">
        <v>7</v>
      </c>
      <c r="D101" s="162">
        <v>6</v>
      </c>
      <c r="E101" s="163">
        <v>1914900</v>
      </c>
      <c r="F101" s="163">
        <v>842683.5</v>
      </c>
      <c r="G101" s="163">
        <f>F101*100/E101</f>
        <v>44.006658311138963</v>
      </c>
      <c r="H101" s="163">
        <f>E101-F101</f>
        <v>1072216.5</v>
      </c>
      <c r="I101" s="163">
        <f>H101*100/E101</f>
        <v>55.993341688861037</v>
      </c>
      <c r="J101" s="161"/>
      <c r="K101" s="99"/>
      <c r="L101" s="99"/>
    </row>
    <row r="102" spans="1:12" s="95" customFormat="1" ht="17.100000000000001" customHeight="1" x14ac:dyDescent="0.3">
      <c r="A102" s="152">
        <v>14</v>
      </c>
      <c r="B102" s="151" t="s">
        <v>16</v>
      </c>
      <c r="C102" s="152">
        <v>13</v>
      </c>
      <c r="D102" s="152">
        <v>6</v>
      </c>
      <c r="E102" s="153">
        <v>1128000</v>
      </c>
      <c r="F102" s="153">
        <v>183709</v>
      </c>
      <c r="G102" s="153">
        <f t="shared" si="0"/>
        <v>16.286258865248225</v>
      </c>
      <c r="H102" s="153">
        <f t="shared" si="1"/>
        <v>944291</v>
      </c>
      <c r="I102" s="153">
        <f t="shared" si="2"/>
        <v>83.713741134751771</v>
      </c>
      <c r="J102" s="151"/>
    </row>
    <row r="103" spans="1:12" s="99" customFormat="1" ht="17.100000000000001" customHeight="1" x14ac:dyDescent="0.3">
      <c r="A103" s="157">
        <v>14.1</v>
      </c>
      <c r="B103" s="157" t="s">
        <v>78</v>
      </c>
      <c r="C103" s="158">
        <v>2</v>
      </c>
      <c r="D103" s="158">
        <v>1</v>
      </c>
      <c r="E103" s="159">
        <v>100900</v>
      </c>
      <c r="F103" s="159">
        <v>50175</v>
      </c>
      <c r="G103" s="159">
        <f>F103*100/E103</f>
        <v>49.727452923686819</v>
      </c>
      <c r="H103" s="159">
        <f>E103-F103</f>
        <v>50725</v>
      </c>
      <c r="I103" s="159">
        <f>H103*100/E103</f>
        <v>50.272547076313181</v>
      </c>
      <c r="J103" s="157"/>
    </row>
    <row r="104" spans="1:12" s="100" customFormat="1" ht="17.100000000000001" customHeight="1" x14ac:dyDescent="0.3">
      <c r="A104" s="25">
        <v>14.2</v>
      </c>
      <c r="B104" s="25" t="s">
        <v>77</v>
      </c>
      <c r="C104" s="160">
        <v>7</v>
      </c>
      <c r="D104" s="160">
        <v>3</v>
      </c>
      <c r="E104" s="28">
        <v>681960</v>
      </c>
      <c r="F104" s="28">
        <v>116954</v>
      </c>
      <c r="G104" s="28">
        <f>F104*100/E104</f>
        <v>17.149686198604023</v>
      </c>
      <c r="H104" s="28">
        <f>E104-F104</f>
        <v>565006</v>
      </c>
      <c r="I104" s="28">
        <f>H104*100/E104</f>
        <v>82.85031380139597</v>
      </c>
      <c r="J104" s="25"/>
      <c r="K104" s="99"/>
      <c r="L104" s="99"/>
    </row>
    <row r="105" spans="1:12" s="100" customFormat="1" ht="17.100000000000001" customHeight="1" x14ac:dyDescent="0.3">
      <c r="A105" s="161">
        <v>14.3</v>
      </c>
      <c r="B105" s="161" t="s">
        <v>35</v>
      </c>
      <c r="C105" s="162">
        <v>4</v>
      </c>
      <c r="D105" s="162">
        <v>2</v>
      </c>
      <c r="E105" s="163">
        <v>345140</v>
      </c>
      <c r="F105" s="163">
        <v>16580</v>
      </c>
      <c r="G105" s="163">
        <f>F105*100/E105</f>
        <v>4.803847713971142</v>
      </c>
      <c r="H105" s="163">
        <f>E105-F105</f>
        <v>328560</v>
      </c>
      <c r="I105" s="163">
        <f>H105*100/E105</f>
        <v>95.196152286028862</v>
      </c>
      <c r="J105" s="161"/>
      <c r="K105" s="99"/>
      <c r="L105" s="99"/>
    </row>
    <row r="106" spans="1:12" s="52" customFormat="1" ht="17.100000000000001" customHeight="1" x14ac:dyDescent="0.3">
      <c r="A106" s="129" t="s">
        <v>29</v>
      </c>
      <c r="B106" s="130"/>
      <c r="C106" s="64">
        <f>SUM(C99,C9,C38,C65,C87,C35,C14,C7,C54,C27,C73,C61,C102,C42)</f>
        <v>445</v>
      </c>
      <c r="D106" s="64">
        <f>SUM(D99,D9,D38,D65,D87,D35,D14,D7,D54,D27,D73,D61,D102,D42)</f>
        <v>327</v>
      </c>
      <c r="E106" s="65">
        <f>SUM(E99,E9,E38,E65,E87,E35,E14,E7,E54,E27,E73,E61,E102,E42)</f>
        <v>563659700</v>
      </c>
      <c r="F106" s="65">
        <f>SUM(F99,F9,F38,F65,F87,F35,F14,F7,F54,F27,F73,F61,F102,F42)</f>
        <v>382041829.86000001</v>
      </c>
      <c r="G106" s="65">
        <f t="shared" ref="G106" si="6">F106*100/E106</f>
        <v>67.778808713839226</v>
      </c>
      <c r="H106" s="65">
        <f t="shared" ref="H106" si="7">E106-F106</f>
        <v>181617870.13999999</v>
      </c>
      <c r="I106" s="65">
        <f t="shared" ref="I106" si="8">H106*100/E106</f>
        <v>32.221191286160781</v>
      </c>
      <c r="J106" s="66"/>
    </row>
    <row r="107" spans="1:12" ht="17.100000000000001" customHeight="1" x14ac:dyDescent="0.3">
      <c r="A107" s="117" t="s">
        <v>30</v>
      </c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2" x14ac:dyDescent="0.3">
      <c r="B108" s="78"/>
      <c r="F108" s="54"/>
      <c r="J108" s="78"/>
    </row>
    <row r="109" spans="1:12" x14ac:dyDescent="0.3">
      <c r="B109" s="78"/>
      <c r="E109" s="17">
        <v>563659700</v>
      </c>
      <c r="J109" s="78"/>
    </row>
    <row r="110" spans="1:12" x14ac:dyDescent="0.3">
      <c r="E110" s="17">
        <f>E106-E109</f>
        <v>0</v>
      </c>
    </row>
  </sheetData>
  <sortState ref="A10:L11">
    <sortCondition descending="1" ref="G104:G105"/>
  </sortState>
  <mergeCells count="10">
    <mergeCell ref="A107:J107"/>
    <mergeCell ref="A1:J1"/>
    <mergeCell ref="A2:J2"/>
    <mergeCell ref="A3:J3"/>
    <mergeCell ref="A4:A6"/>
    <mergeCell ref="B4:B6"/>
    <mergeCell ref="C4:C6"/>
    <mergeCell ref="H4:H6"/>
    <mergeCell ref="J4:J6"/>
    <mergeCell ref="A106:B10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  <rowBreaks count="1" manualBreakCount="1">
    <brk id="6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5" sqref="B45"/>
    </sheetView>
  </sheetViews>
  <sheetFormatPr defaultRowHeight="18.75" x14ac:dyDescent="0.3"/>
  <cols>
    <col min="1" max="1" width="7.5" style="109" customWidth="1"/>
    <col min="2" max="2" width="43.5" style="109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109" customWidth="1"/>
    <col min="11" max="11" width="11.125" style="109" bestFit="1" customWidth="1"/>
    <col min="12" max="12" width="9.625" style="109" bestFit="1" customWidth="1"/>
    <col min="13" max="13" width="10.875" style="109" bestFit="1" customWidth="1"/>
    <col min="14" max="16384" width="9" style="109"/>
  </cols>
  <sheetData>
    <row r="1" spans="1:13" ht="17.100000000000001" customHeight="1" x14ac:dyDescent="0.3">
      <c r="A1" s="118" t="s">
        <v>143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17.100000000000001" customHeight="1" x14ac:dyDescent="0.3">
      <c r="A2" s="118" t="s">
        <v>162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3" ht="17.100000000000001" customHeight="1" x14ac:dyDescent="0.3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3" ht="17.100000000000001" customHeight="1" x14ac:dyDescent="0.3">
      <c r="A4" s="120" t="s">
        <v>2</v>
      </c>
      <c r="B4" s="120" t="s">
        <v>3</v>
      </c>
      <c r="C4" s="123" t="s">
        <v>33</v>
      </c>
      <c r="D4" s="110" t="s">
        <v>4</v>
      </c>
      <c r="E4" s="110" t="s">
        <v>7</v>
      </c>
      <c r="F4" s="113" t="s">
        <v>9</v>
      </c>
      <c r="G4" s="113" t="s">
        <v>11</v>
      </c>
      <c r="H4" s="126" t="s">
        <v>31</v>
      </c>
      <c r="I4" s="113" t="s">
        <v>11</v>
      </c>
      <c r="J4" s="120" t="s">
        <v>14</v>
      </c>
    </row>
    <row r="5" spans="1:13" ht="17.100000000000001" customHeight="1" x14ac:dyDescent="0.3">
      <c r="A5" s="121"/>
      <c r="B5" s="121"/>
      <c r="C5" s="124"/>
      <c r="D5" s="111" t="s">
        <v>5</v>
      </c>
      <c r="E5" s="111" t="s">
        <v>8</v>
      </c>
      <c r="F5" s="114" t="s">
        <v>163</v>
      </c>
      <c r="G5" s="114" t="s">
        <v>12</v>
      </c>
      <c r="H5" s="127"/>
      <c r="I5" s="114" t="s">
        <v>32</v>
      </c>
      <c r="J5" s="121"/>
    </row>
    <row r="6" spans="1:13" ht="17.100000000000001" customHeight="1" x14ac:dyDescent="0.3">
      <c r="A6" s="122"/>
      <c r="B6" s="122"/>
      <c r="C6" s="125"/>
      <c r="D6" s="112" t="s">
        <v>6</v>
      </c>
      <c r="E6" s="112"/>
      <c r="F6" s="115"/>
      <c r="G6" s="115"/>
      <c r="H6" s="128"/>
      <c r="I6" s="115"/>
      <c r="J6" s="122"/>
    </row>
    <row r="7" spans="1:13" s="172" customFormat="1" x14ac:dyDescent="0.3">
      <c r="A7" s="39">
        <v>1</v>
      </c>
      <c r="B7" s="40" t="s">
        <v>26</v>
      </c>
      <c r="C7" s="39">
        <v>17</v>
      </c>
      <c r="D7" s="39">
        <v>15</v>
      </c>
      <c r="E7" s="43">
        <v>7020995</v>
      </c>
      <c r="F7" s="43">
        <f>SUM(F8:F13)</f>
        <v>6092365.29</v>
      </c>
      <c r="G7" s="43">
        <f>F7*100/E7</f>
        <v>86.77353124450309</v>
      </c>
      <c r="H7" s="43">
        <f>E7-F7</f>
        <v>928629.71</v>
      </c>
      <c r="I7" s="43">
        <f>H7*100/E7</f>
        <v>13.226468755496906</v>
      </c>
      <c r="J7" s="40"/>
    </row>
    <row r="8" spans="1:13" s="172" customFormat="1" hidden="1" x14ac:dyDescent="0.3">
      <c r="A8" s="30">
        <v>1.1000000000000001</v>
      </c>
      <c r="B8" s="30" t="s">
        <v>134</v>
      </c>
      <c r="C8" s="29">
        <v>2</v>
      </c>
      <c r="D8" s="29">
        <v>2</v>
      </c>
      <c r="E8" s="33">
        <v>1032000</v>
      </c>
      <c r="F8" s="33">
        <v>1010844</v>
      </c>
      <c r="G8" s="33">
        <f>F8*100/E8</f>
        <v>97.95</v>
      </c>
      <c r="H8" s="33">
        <f>E8-F8</f>
        <v>21156</v>
      </c>
      <c r="I8" s="33">
        <f>H8*100/E8</f>
        <v>2.0499999999999998</v>
      </c>
      <c r="J8" s="30"/>
    </row>
    <row r="9" spans="1:13" s="172" customFormat="1" hidden="1" x14ac:dyDescent="0.3">
      <c r="A9" s="30">
        <v>1.2</v>
      </c>
      <c r="B9" s="30" t="s">
        <v>41</v>
      </c>
      <c r="C9" s="29">
        <v>1</v>
      </c>
      <c r="D9" s="29">
        <v>1</v>
      </c>
      <c r="E9" s="33">
        <v>288700</v>
      </c>
      <c r="F9" s="33">
        <v>258104.95</v>
      </c>
      <c r="G9" s="33">
        <f>F9*100/E9</f>
        <v>89.402476619328027</v>
      </c>
      <c r="H9" s="33">
        <f>E9-F9</f>
        <v>30595.049999999988</v>
      </c>
      <c r="I9" s="33">
        <f>H9*100/E9</f>
        <v>10.597523380671975</v>
      </c>
      <c r="J9" s="30"/>
    </row>
    <row r="10" spans="1:13" s="172" customFormat="1" hidden="1" x14ac:dyDescent="0.3">
      <c r="A10" s="30">
        <v>1.3</v>
      </c>
      <c r="B10" s="30" t="s">
        <v>35</v>
      </c>
      <c r="C10" s="29">
        <v>6</v>
      </c>
      <c r="D10" s="29">
        <v>6</v>
      </c>
      <c r="E10" s="33">
        <v>3562405</v>
      </c>
      <c r="F10" s="33">
        <f>3000477.34+ค่าจ้างเงินรายได้!C7+ค่าจ้างเงินรายได้!D7</f>
        <v>3102933.34</v>
      </c>
      <c r="G10" s="33">
        <f>F10*100/E10</f>
        <v>87.102205953562276</v>
      </c>
      <c r="H10" s="33">
        <f>E10-F10</f>
        <v>459471.66000000015</v>
      </c>
      <c r="I10" s="33">
        <f>H10*100/E10</f>
        <v>12.897794046437733</v>
      </c>
      <c r="J10" s="30"/>
    </row>
    <row r="11" spans="1:13" s="172" customFormat="1" hidden="1" x14ac:dyDescent="0.3">
      <c r="A11" s="30">
        <v>1.4</v>
      </c>
      <c r="B11" s="30" t="s">
        <v>98</v>
      </c>
      <c r="C11" s="29">
        <v>3</v>
      </c>
      <c r="D11" s="29">
        <v>3</v>
      </c>
      <c r="E11" s="33">
        <v>2007890</v>
      </c>
      <c r="F11" s="33">
        <v>1690833</v>
      </c>
      <c r="G11" s="33">
        <f>F11*100/E11</f>
        <v>84.209443744428228</v>
      </c>
      <c r="H11" s="33">
        <f>E11-F11</f>
        <v>317057</v>
      </c>
      <c r="I11" s="33">
        <f>H11*100/E11</f>
        <v>15.790556255571769</v>
      </c>
      <c r="J11" s="30"/>
      <c r="K11" s="173"/>
      <c r="L11" s="173"/>
      <c r="M11" s="173"/>
    </row>
    <row r="12" spans="1:13" s="172" customFormat="1" hidden="1" x14ac:dyDescent="0.3">
      <c r="A12" s="30">
        <v>1.5</v>
      </c>
      <c r="B12" s="30" t="s">
        <v>40</v>
      </c>
      <c r="C12" s="29">
        <v>3</v>
      </c>
      <c r="D12" s="29">
        <v>2</v>
      </c>
      <c r="E12" s="33">
        <v>70000</v>
      </c>
      <c r="F12" s="33">
        <v>28000</v>
      </c>
      <c r="G12" s="33">
        <f>F12*100/E12</f>
        <v>40</v>
      </c>
      <c r="H12" s="33">
        <f>E12-F12</f>
        <v>42000</v>
      </c>
      <c r="I12" s="33">
        <f>H12*100/E12</f>
        <v>60</v>
      </c>
      <c r="J12" s="30"/>
    </row>
    <row r="13" spans="1:13" s="172" customFormat="1" hidden="1" x14ac:dyDescent="0.3">
      <c r="A13" s="30">
        <v>1.6</v>
      </c>
      <c r="B13" s="30" t="s">
        <v>99</v>
      </c>
      <c r="C13" s="29">
        <v>2</v>
      </c>
      <c r="D13" s="29">
        <v>1</v>
      </c>
      <c r="E13" s="33">
        <v>60000</v>
      </c>
      <c r="F13" s="33">
        <v>1650</v>
      </c>
      <c r="G13" s="33">
        <f>F13*100/E13</f>
        <v>2.75</v>
      </c>
      <c r="H13" s="33">
        <f>E13-F13</f>
        <v>58350</v>
      </c>
      <c r="I13" s="33">
        <f>H13*100/E13</f>
        <v>97.25</v>
      </c>
      <c r="J13" s="30"/>
    </row>
    <row r="14" spans="1:13" s="173" customFormat="1" x14ac:dyDescent="0.3">
      <c r="A14" s="29">
        <v>2</v>
      </c>
      <c r="B14" s="30" t="s">
        <v>25</v>
      </c>
      <c r="C14" s="29">
        <v>8</v>
      </c>
      <c r="D14" s="29">
        <v>5</v>
      </c>
      <c r="E14" s="33">
        <v>2720650</v>
      </c>
      <c r="F14" s="33">
        <f>SUM(F15:F17)</f>
        <v>1970052.4</v>
      </c>
      <c r="G14" s="33">
        <f>F14*100/E14</f>
        <v>72.411092937349537</v>
      </c>
      <c r="H14" s="33">
        <f>E14-F14</f>
        <v>750597.60000000009</v>
      </c>
      <c r="I14" s="33">
        <f>H14*100/E14</f>
        <v>27.588907062650474</v>
      </c>
      <c r="J14" s="30"/>
    </row>
    <row r="15" spans="1:13" s="173" customFormat="1" hidden="1" x14ac:dyDescent="0.3">
      <c r="A15" s="30">
        <v>2.1</v>
      </c>
      <c r="B15" s="30" t="s">
        <v>35</v>
      </c>
      <c r="C15" s="29">
        <v>4</v>
      </c>
      <c r="D15" s="29">
        <v>3</v>
      </c>
      <c r="E15" s="33">
        <v>2148850</v>
      </c>
      <c r="F15" s="33">
        <f>1552478.4+ค่าจ้างเงินรายได้!C16+ค่าจ้างเงินรายได้!D16</f>
        <v>1585085.4</v>
      </c>
      <c r="G15" s="33">
        <f>F15*100/E15</f>
        <v>73.764357679689141</v>
      </c>
      <c r="H15" s="33">
        <f>E15-F15</f>
        <v>563764.60000000009</v>
      </c>
      <c r="I15" s="33">
        <f>H15*100/E15</f>
        <v>26.235642320310866</v>
      </c>
      <c r="J15" s="30"/>
    </row>
    <row r="16" spans="1:13" s="173" customFormat="1" hidden="1" x14ac:dyDescent="0.3">
      <c r="A16" s="30">
        <v>2.2000000000000002</v>
      </c>
      <c r="B16" s="30" t="s">
        <v>109</v>
      </c>
      <c r="C16" s="29">
        <v>3</v>
      </c>
      <c r="D16" s="29">
        <v>2</v>
      </c>
      <c r="E16" s="33">
        <v>528300</v>
      </c>
      <c r="F16" s="33">
        <v>384967</v>
      </c>
      <c r="G16" s="33">
        <f>F16*100/E16</f>
        <v>72.869013817906492</v>
      </c>
      <c r="H16" s="33">
        <f>E16-F16</f>
        <v>143333</v>
      </c>
      <c r="I16" s="33">
        <f>H16*100/E16</f>
        <v>27.130986182093508</v>
      </c>
      <c r="J16" s="30"/>
      <c r="K16" s="172"/>
      <c r="L16" s="172"/>
      <c r="M16" s="172"/>
    </row>
    <row r="17" spans="1:13" s="172" customFormat="1" hidden="1" x14ac:dyDescent="0.3">
      <c r="A17" s="30">
        <v>2.2999999999999998</v>
      </c>
      <c r="B17" s="30" t="s">
        <v>110</v>
      </c>
      <c r="C17" s="29">
        <v>1</v>
      </c>
      <c r="D17" s="29">
        <v>0</v>
      </c>
      <c r="E17" s="33">
        <v>43500</v>
      </c>
      <c r="F17" s="33">
        <v>0</v>
      </c>
      <c r="G17" s="33">
        <f>F17*100/E17</f>
        <v>0</v>
      </c>
      <c r="H17" s="33">
        <f>E17-F17</f>
        <v>43500</v>
      </c>
      <c r="I17" s="33">
        <f>H17*100/E17</f>
        <v>100</v>
      </c>
      <c r="J17" s="30"/>
      <c r="K17" s="173"/>
      <c r="L17" s="173"/>
      <c r="M17" s="173"/>
    </row>
    <row r="18" spans="1:13" s="172" customFormat="1" x14ac:dyDescent="0.3">
      <c r="A18" s="29">
        <v>3</v>
      </c>
      <c r="B18" s="30" t="s">
        <v>18</v>
      </c>
      <c r="C18" s="29">
        <v>70</v>
      </c>
      <c r="D18" s="29">
        <v>53</v>
      </c>
      <c r="E18" s="33">
        <v>5476610</v>
      </c>
      <c r="F18" s="33">
        <f>SUM(F19:F28)</f>
        <v>3704060.78</v>
      </c>
      <c r="G18" s="33">
        <f>F18*100/E18</f>
        <v>67.634189398186109</v>
      </c>
      <c r="H18" s="33">
        <f>E18-F18</f>
        <v>1772549.2200000002</v>
      </c>
      <c r="I18" s="33">
        <f>H18*100/E18</f>
        <v>32.365810601813898</v>
      </c>
      <c r="J18" s="30"/>
    </row>
    <row r="19" spans="1:13" s="172" customFormat="1" hidden="1" x14ac:dyDescent="0.3">
      <c r="A19" s="30">
        <v>3.1</v>
      </c>
      <c r="B19" s="30" t="s">
        <v>68</v>
      </c>
      <c r="C19" s="29">
        <v>2</v>
      </c>
      <c r="D19" s="29">
        <v>2</v>
      </c>
      <c r="E19" s="33">
        <v>32500</v>
      </c>
      <c r="F19" s="33">
        <v>32500</v>
      </c>
      <c r="G19" s="33">
        <f>F19*100/E19</f>
        <v>100</v>
      </c>
      <c r="H19" s="33">
        <f>E19-F19</f>
        <v>0</v>
      </c>
      <c r="I19" s="33">
        <f>H19*100/E19</f>
        <v>0</v>
      </c>
      <c r="J19" s="30"/>
    </row>
    <row r="20" spans="1:13" s="172" customFormat="1" hidden="1" x14ac:dyDescent="0.3">
      <c r="A20" s="30">
        <v>3.2</v>
      </c>
      <c r="B20" s="30" t="s">
        <v>75</v>
      </c>
      <c r="C20" s="29">
        <v>6</v>
      </c>
      <c r="D20" s="29">
        <v>2</v>
      </c>
      <c r="E20" s="33">
        <v>44940</v>
      </c>
      <c r="F20" s="33">
        <v>44940</v>
      </c>
      <c r="G20" s="33">
        <f>F20*100/E20</f>
        <v>100</v>
      </c>
      <c r="H20" s="33">
        <f>E20-F20</f>
        <v>0</v>
      </c>
      <c r="I20" s="33">
        <f>H20*100/E20</f>
        <v>0</v>
      </c>
      <c r="J20" s="30"/>
    </row>
    <row r="21" spans="1:13" s="172" customFormat="1" hidden="1" x14ac:dyDescent="0.3">
      <c r="A21" s="30">
        <v>3.3</v>
      </c>
      <c r="B21" s="30" t="s">
        <v>71</v>
      </c>
      <c r="C21" s="29">
        <v>4</v>
      </c>
      <c r="D21" s="29">
        <v>3</v>
      </c>
      <c r="E21" s="33">
        <v>57330</v>
      </c>
      <c r="F21" s="33">
        <v>52330</v>
      </c>
      <c r="G21" s="33">
        <f>F21*100/E21</f>
        <v>91.278562707134142</v>
      </c>
      <c r="H21" s="33">
        <f>E21-F21</f>
        <v>5000</v>
      </c>
      <c r="I21" s="33">
        <f>H21*100/E21</f>
        <v>8.7214372928658648</v>
      </c>
      <c r="J21" s="30"/>
    </row>
    <row r="22" spans="1:13" s="172" customFormat="1" hidden="1" x14ac:dyDescent="0.3">
      <c r="A22" s="30">
        <v>3.4</v>
      </c>
      <c r="B22" s="30" t="s">
        <v>45</v>
      </c>
      <c r="C22" s="29">
        <v>2</v>
      </c>
      <c r="D22" s="29">
        <v>1</v>
      </c>
      <c r="E22" s="33">
        <v>57068</v>
      </c>
      <c r="F22" s="33">
        <v>47068</v>
      </c>
      <c r="G22" s="33">
        <f>F22*100/E22</f>
        <v>82.477044928856799</v>
      </c>
      <c r="H22" s="33">
        <f>E22-F22</f>
        <v>10000</v>
      </c>
      <c r="I22" s="33">
        <f>H22*100/E22</f>
        <v>17.522955071143198</v>
      </c>
      <c r="J22" s="30"/>
    </row>
    <row r="23" spans="1:13" s="173" customFormat="1" hidden="1" x14ac:dyDescent="0.3">
      <c r="A23" s="30">
        <v>3.5</v>
      </c>
      <c r="B23" s="30" t="s">
        <v>67</v>
      </c>
      <c r="C23" s="29">
        <v>2</v>
      </c>
      <c r="D23" s="29">
        <v>1</v>
      </c>
      <c r="E23" s="33">
        <v>25000</v>
      </c>
      <c r="F23" s="33">
        <v>20000</v>
      </c>
      <c r="G23" s="33">
        <f>F23*100/E23</f>
        <v>80</v>
      </c>
      <c r="H23" s="33">
        <f>E23-F23</f>
        <v>5000</v>
      </c>
      <c r="I23" s="33">
        <f>H23*100/E23</f>
        <v>20</v>
      </c>
      <c r="J23" s="30"/>
      <c r="K23" s="172"/>
      <c r="L23" s="172"/>
      <c r="M23" s="172"/>
    </row>
    <row r="24" spans="1:13" s="172" customFormat="1" hidden="1" x14ac:dyDescent="0.3">
      <c r="A24" s="30">
        <v>3.6</v>
      </c>
      <c r="B24" s="30" t="s">
        <v>73</v>
      </c>
      <c r="C24" s="29">
        <v>4</v>
      </c>
      <c r="D24" s="29">
        <v>3</v>
      </c>
      <c r="E24" s="33">
        <v>57330</v>
      </c>
      <c r="F24" s="33">
        <v>43096</v>
      </c>
      <c r="G24" s="33">
        <f>F24*100/E24</f>
        <v>75.171812314669452</v>
      </c>
      <c r="H24" s="33">
        <f>E24-F24</f>
        <v>14234</v>
      </c>
      <c r="I24" s="33">
        <f>H24*100/E24</f>
        <v>24.828187685330544</v>
      </c>
      <c r="J24" s="30"/>
    </row>
    <row r="25" spans="1:13" s="172" customFormat="1" hidden="1" x14ac:dyDescent="0.3">
      <c r="A25" s="30">
        <v>3.7</v>
      </c>
      <c r="B25" s="30" t="s">
        <v>72</v>
      </c>
      <c r="C25" s="29">
        <v>3</v>
      </c>
      <c r="D25" s="29">
        <v>2</v>
      </c>
      <c r="E25" s="33">
        <v>53918</v>
      </c>
      <c r="F25" s="33">
        <v>39421.550000000003</v>
      </c>
      <c r="G25" s="33">
        <f>F25*100/E25</f>
        <v>73.113895174153356</v>
      </c>
      <c r="H25" s="33">
        <f>E25-F25</f>
        <v>14496.449999999997</v>
      </c>
      <c r="I25" s="33">
        <f>H25*100/E25</f>
        <v>26.886104825846651</v>
      </c>
      <c r="J25" s="30"/>
    </row>
    <row r="26" spans="1:13" s="172" customFormat="1" hidden="1" x14ac:dyDescent="0.3">
      <c r="A26" s="30">
        <v>3.8</v>
      </c>
      <c r="B26" s="30" t="s">
        <v>74</v>
      </c>
      <c r="C26" s="29">
        <v>3</v>
      </c>
      <c r="D26" s="29">
        <v>1</v>
      </c>
      <c r="E26" s="33">
        <v>48090</v>
      </c>
      <c r="F26" s="33">
        <v>32940</v>
      </c>
      <c r="G26" s="33">
        <f>F26*100/E26</f>
        <v>68.49656893325016</v>
      </c>
      <c r="H26" s="33">
        <f>E26-F26</f>
        <v>15150</v>
      </c>
      <c r="I26" s="33">
        <f>H26*100/E26</f>
        <v>31.503431066749844</v>
      </c>
      <c r="J26" s="30"/>
    </row>
    <row r="27" spans="1:13" s="172" customFormat="1" hidden="1" x14ac:dyDescent="0.3">
      <c r="A27" s="30">
        <v>3.9</v>
      </c>
      <c r="B27" s="30" t="s">
        <v>35</v>
      </c>
      <c r="C27" s="29">
        <v>41</v>
      </c>
      <c r="D27" s="29">
        <v>37</v>
      </c>
      <c r="E27" s="33">
        <v>5054969</v>
      </c>
      <c r="F27" s="33">
        <v>3361765.23</v>
      </c>
      <c r="G27" s="33">
        <f>F27*100/E27</f>
        <v>66.504171044372384</v>
      </c>
      <c r="H27" s="33">
        <f>E27-F27</f>
        <v>1693203.77</v>
      </c>
      <c r="I27" s="33">
        <f>H27*100/E27</f>
        <v>33.495828955627623</v>
      </c>
      <c r="J27" s="30"/>
    </row>
    <row r="28" spans="1:13" s="172" customFormat="1" hidden="1" x14ac:dyDescent="0.3">
      <c r="A28" s="174">
        <v>3.1</v>
      </c>
      <c r="B28" s="30" t="s">
        <v>76</v>
      </c>
      <c r="C28" s="29">
        <v>3</v>
      </c>
      <c r="D28" s="29">
        <v>1</v>
      </c>
      <c r="E28" s="33">
        <v>45465</v>
      </c>
      <c r="F28" s="33">
        <v>30000</v>
      </c>
      <c r="G28" s="33">
        <f>F28*100/E28</f>
        <v>65.984823490597165</v>
      </c>
      <c r="H28" s="33">
        <f>E28-F28</f>
        <v>15465</v>
      </c>
      <c r="I28" s="33">
        <f>H28*100/E28</f>
        <v>34.015176509402835</v>
      </c>
      <c r="J28" s="30"/>
    </row>
    <row r="29" spans="1:13" s="172" customFormat="1" x14ac:dyDescent="0.3">
      <c r="A29" s="29">
        <v>4</v>
      </c>
      <c r="B29" s="30" t="s">
        <v>28</v>
      </c>
      <c r="C29" s="29">
        <v>30</v>
      </c>
      <c r="D29" s="29">
        <v>18</v>
      </c>
      <c r="E29" s="33">
        <v>25554693</v>
      </c>
      <c r="F29" s="33">
        <f>SUM(F30:F33)</f>
        <v>16601127.729999999</v>
      </c>
      <c r="G29" s="33">
        <f t="shared" ref="G29" si="0">F29*100/E29</f>
        <v>64.963127242420782</v>
      </c>
      <c r="H29" s="33">
        <f t="shared" ref="H29" si="1">E29-F29</f>
        <v>8953565.2700000014</v>
      </c>
      <c r="I29" s="33">
        <f t="shared" ref="I29" si="2">H29*100/E29</f>
        <v>35.036872757579211</v>
      </c>
      <c r="J29" s="30"/>
    </row>
    <row r="30" spans="1:13" s="172" customFormat="1" hidden="1" x14ac:dyDescent="0.3">
      <c r="A30" s="30">
        <v>4.0999999999999996</v>
      </c>
      <c r="B30" s="30" t="s">
        <v>35</v>
      </c>
      <c r="C30" s="29">
        <v>7</v>
      </c>
      <c r="D30" s="29">
        <v>6</v>
      </c>
      <c r="E30" s="33">
        <v>17435728</v>
      </c>
      <c r="F30" s="33">
        <f>12153381.87+ค่าจ้างเงินรายได้!C8+ค่าจ้างเงินรายได้!D8+ค่าจ้างเงินรายได้!C9+ค่าจ้างเงินรายได้!D9</f>
        <v>12785581.869999999</v>
      </c>
      <c r="G30" s="33">
        <f>F30*100/E30</f>
        <v>73.32978508267621</v>
      </c>
      <c r="H30" s="33">
        <f>E30-F30</f>
        <v>4650146.1300000008</v>
      </c>
      <c r="I30" s="33">
        <f>H30*100/E30</f>
        <v>26.67021491732379</v>
      </c>
      <c r="J30" s="30"/>
    </row>
    <row r="31" spans="1:13" s="172" customFormat="1" hidden="1" x14ac:dyDescent="0.3">
      <c r="A31" s="30">
        <v>4.2</v>
      </c>
      <c r="B31" s="30" t="s">
        <v>49</v>
      </c>
      <c r="C31" s="29">
        <v>10</v>
      </c>
      <c r="D31" s="29">
        <v>3</v>
      </c>
      <c r="E31" s="33">
        <v>1500000</v>
      </c>
      <c r="F31" s="33">
        <v>966960</v>
      </c>
      <c r="G31" s="33">
        <f>F31*100/E31</f>
        <v>64.463999999999999</v>
      </c>
      <c r="H31" s="33">
        <f>E31-F31</f>
        <v>533040</v>
      </c>
      <c r="I31" s="33">
        <f>H31*100/E31</f>
        <v>35.536000000000001</v>
      </c>
      <c r="J31" s="30"/>
    </row>
    <row r="32" spans="1:13" s="172" customFormat="1" hidden="1" x14ac:dyDescent="0.3">
      <c r="A32" s="30">
        <v>4.3</v>
      </c>
      <c r="B32" s="30" t="s">
        <v>111</v>
      </c>
      <c r="C32" s="29">
        <v>6</v>
      </c>
      <c r="D32" s="29">
        <v>5</v>
      </c>
      <c r="E32" s="33">
        <v>4358965</v>
      </c>
      <c r="F32" s="33">
        <f>2059354.66+ค่าจ้างเงินรายได้!C10+ค่าจ้างเงินรายได้!D10</f>
        <v>2069898.66</v>
      </c>
      <c r="G32" s="33">
        <f>F32*100/E32</f>
        <v>47.486012390556013</v>
      </c>
      <c r="H32" s="33">
        <f>E32-F32</f>
        <v>2289066.34</v>
      </c>
      <c r="I32" s="33">
        <f>H32*100/E32</f>
        <v>52.513987609443987</v>
      </c>
      <c r="J32" s="30"/>
    </row>
    <row r="33" spans="1:10" s="172" customFormat="1" hidden="1" x14ac:dyDescent="0.3">
      <c r="A33" s="30">
        <v>4.4000000000000004</v>
      </c>
      <c r="B33" s="30" t="s">
        <v>92</v>
      </c>
      <c r="C33" s="29">
        <v>7</v>
      </c>
      <c r="D33" s="29">
        <v>4</v>
      </c>
      <c r="E33" s="33">
        <v>2260000</v>
      </c>
      <c r="F33" s="33">
        <v>778687.2</v>
      </c>
      <c r="G33" s="33">
        <f>F33*100/E33</f>
        <v>34.455185840707962</v>
      </c>
      <c r="H33" s="33">
        <f>E33-F33</f>
        <v>1481312.8</v>
      </c>
      <c r="I33" s="33">
        <f>H33*100/E33</f>
        <v>65.544814159292031</v>
      </c>
      <c r="J33" s="30"/>
    </row>
    <row r="34" spans="1:10" s="172" customFormat="1" x14ac:dyDescent="0.3">
      <c r="A34" s="29">
        <v>5</v>
      </c>
      <c r="B34" s="30" t="s">
        <v>19</v>
      </c>
      <c r="C34" s="29">
        <v>14</v>
      </c>
      <c r="D34" s="29">
        <v>13</v>
      </c>
      <c r="E34" s="33">
        <v>2889671</v>
      </c>
      <c r="F34" s="33">
        <f>SUM(F35:F44)</f>
        <v>1789012.22</v>
      </c>
      <c r="G34" s="33">
        <f>F34*100/E34</f>
        <v>61.910584976628826</v>
      </c>
      <c r="H34" s="33">
        <f>E34-F34</f>
        <v>1100658.78</v>
      </c>
      <c r="I34" s="33">
        <f>H34*100/E34</f>
        <v>38.089415023371174</v>
      </c>
      <c r="J34" s="30"/>
    </row>
    <row r="35" spans="1:10" s="172" customFormat="1" hidden="1" x14ac:dyDescent="0.3">
      <c r="A35" s="30">
        <v>5.0999999999999996</v>
      </c>
      <c r="B35" s="30" t="s">
        <v>81</v>
      </c>
      <c r="C35" s="29">
        <v>1</v>
      </c>
      <c r="D35" s="29">
        <v>1</v>
      </c>
      <c r="E35" s="33">
        <v>94536</v>
      </c>
      <c r="F35" s="33">
        <v>94536</v>
      </c>
      <c r="G35" s="33">
        <f>F35*100/E35</f>
        <v>100</v>
      </c>
      <c r="H35" s="33">
        <f>E35-F35</f>
        <v>0</v>
      </c>
      <c r="I35" s="33">
        <f>H35*100/E35</f>
        <v>0</v>
      </c>
      <c r="J35" s="30"/>
    </row>
    <row r="36" spans="1:10" s="172" customFormat="1" hidden="1" x14ac:dyDescent="0.3">
      <c r="A36" s="30">
        <v>5.2</v>
      </c>
      <c r="B36" s="30" t="s">
        <v>83</v>
      </c>
      <c r="C36" s="29">
        <v>1</v>
      </c>
      <c r="D36" s="29">
        <v>1</v>
      </c>
      <c r="E36" s="33">
        <v>192777</v>
      </c>
      <c r="F36" s="33">
        <v>191012.6</v>
      </c>
      <c r="G36" s="33">
        <f>F36*100/E36</f>
        <v>99.084745586869801</v>
      </c>
      <c r="H36" s="33">
        <f>E36-F36</f>
        <v>1764.3999999999942</v>
      </c>
      <c r="I36" s="33">
        <f>H36*100/E36</f>
        <v>0.91525441313019407</v>
      </c>
      <c r="J36" s="30"/>
    </row>
    <row r="37" spans="1:10" s="172" customFormat="1" hidden="1" x14ac:dyDescent="0.3">
      <c r="A37" s="30">
        <v>5.3</v>
      </c>
      <c r="B37" s="30" t="s">
        <v>112</v>
      </c>
      <c r="C37" s="29">
        <v>1</v>
      </c>
      <c r="D37" s="29">
        <v>1</v>
      </c>
      <c r="E37" s="33">
        <v>122686</v>
      </c>
      <c r="F37" s="33">
        <v>118504.98</v>
      </c>
      <c r="G37" s="33">
        <f>F37*100/E37</f>
        <v>96.59209689777154</v>
      </c>
      <c r="H37" s="33">
        <f>E37-F37</f>
        <v>4181.0200000000041</v>
      </c>
      <c r="I37" s="33">
        <f>H37*100/E37</f>
        <v>3.4079031022284565</v>
      </c>
      <c r="J37" s="30"/>
    </row>
    <row r="38" spans="1:10" s="172" customFormat="1" hidden="1" x14ac:dyDescent="0.3">
      <c r="A38" s="30">
        <v>5.4</v>
      </c>
      <c r="B38" s="30" t="s">
        <v>137</v>
      </c>
      <c r="C38" s="29">
        <v>1</v>
      </c>
      <c r="D38" s="29">
        <v>1</v>
      </c>
      <c r="E38" s="33">
        <v>121293</v>
      </c>
      <c r="F38" s="33">
        <v>115678</v>
      </c>
      <c r="G38" s="33">
        <f>F38*100/E38</f>
        <v>95.370713891156129</v>
      </c>
      <c r="H38" s="33">
        <f>E38-F38</f>
        <v>5615</v>
      </c>
      <c r="I38" s="33">
        <f>H38*100/E38</f>
        <v>4.6292861088438739</v>
      </c>
      <c r="J38" s="30"/>
    </row>
    <row r="39" spans="1:10" s="172" customFormat="1" hidden="1" x14ac:dyDescent="0.3">
      <c r="A39" s="30">
        <v>5.5</v>
      </c>
      <c r="B39" s="30" t="s">
        <v>51</v>
      </c>
      <c r="C39" s="29">
        <v>1</v>
      </c>
      <c r="D39" s="29">
        <v>1</v>
      </c>
      <c r="E39" s="33">
        <v>75000</v>
      </c>
      <c r="F39" s="33">
        <v>71420</v>
      </c>
      <c r="G39" s="33">
        <f>F39*100/E39</f>
        <v>95.226666666666674</v>
      </c>
      <c r="H39" s="33">
        <f>E39-F39</f>
        <v>3580</v>
      </c>
      <c r="I39" s="33">
        <f>H39*100/E39</f>
        <v>4.7733333333333334</v>
      </c>
      <c r="J39" s="30"/>
    </row>
    <row r="40" spans="1:10" s="172" customFormat="1" hidden="1" x14ac:dyDescent="0.3">
      <c r="A40" s="30">
        <v>5.6</v>
      </c>
      <c r="B40" s="30" t="s">
        <v>136</v>
      </c>
      <c r="C40" s="29">
        <v>1</v>
      </c>
      <c r="D40" s="29">
        <v>1</v>
      </c>
      <c r="E40" s="33">
        <v>304495</v>
      </c>
      <c r="F40" s="33">
        <v>194655</v>
      </c>
      <c r="G40" s="33">
        <f>F40*100/E40</f>
        <v>63.927158081413488</v>
      </c>
      <c r="H40" s="33">
        <f>E40-F40</f>
        <v>109840</v>
      </c>
      <c r="I40" s="33">
        <f>H40*100/E40</f>
        <v>36.072841918586512</v>
      </c>
      <c r="J40" s="30"/>
    </row>
    <row r="41" spans="1:10" s="172" customFormat="1" hidden="1" x14ac:dyDescent="0.3">
      <c r="A41" s="30">
        <v>5.7</v>
      </c>
      <c r="B41" s="30" t="s">
        <v>35</v>
      </c>
      <c r="C41" s="29">
        <v>5</v>
      </c>
      <c r="D41" s="29">
        <v>4</v>
      </c>
      <c r="E41" s="33">
        <v>1276712</v>
      </c>
      <c r="F41" s="33">
        <f>711585.14+ค่าจ้างเงินรายได้!C12+ค่าจ้างเงินรายได้!D12</f>
        <v>728536.14</v>
      </c>
      <c r="G41" s="33">
        <f>F41*100/E41</f>
        <v>57.063467720206283</v>
      </c>
      <c r="H41" s="33">
        <f>E41-F41</f>
        <v>548175.86</v>
      </c>
      <c r="I41" s="33">
        <f>H41*100/E41</f>
        <v>42.936532279793717</v>
      </c>
      <c r="J41" s="30"/>
    </row>
    <row r="42" spans="1:10" s="172" customFormat="1" hidden="1" x14ac:dyDescent="0.3">
      <c r="A42" s="30">
        <v>5.8</v>
      </c>
      <c r="B42" s="30" t="s">
        <v>84</v>
      </c>
      <c r="C42" s="29">
        <v>1</v>
      </c>
      <c r="D42" s="29">
        <v>1</v>
      </c>
      <c r="E42" s="33">
        <v>231244</v>
      </c>
      <c r="F42" s="33">
        <v>124714.5</v>
      </c>
      <c r="G42" s="33">
        <f>F42*100/E42</f>
        <v>53.931993911193373</v>
      </c>
      <c r="H42" s="33">
        <f>E42-F42</f>
        <v>106529.5</v>
      </c>
      <c r="I42" s="33">
        <f>H42*100/E42</f>
        <v>46.068006088806627</v>
      </c>
      <c r="J42" s="30"/>
    </row>
    <row r="43" spans="1:10" s="172" customFormat="1" hidden="1" x14ac:dyDescent="0.3">
      <c r="A43" s="30">
        <v>5.9</v>
      </c>
      <c r="B43" s="30" t="s">
        <v>82</v>
      </c>
      <c r="C43" s="29">
        <v>1</v>
      </c>
      <c r="D43" s="29">
        <v>1</v>
      </c>
      <c r="E43" s="33">
        <v>183745</v>
      </c>
      <c r="F43" s="33">
        <v>71105</v>
      </c>
      <c r="G43" s="33">
        <f>F43*100/E43</f>
        <v>38.697651636779234</v>
      </c>
      <c r="H43" s="33">
        <f>E43-F43</f>
        <v>112640</v>
      </c>
      <c r="I43" s="33">
        <f>H43*100/E43</f>
        <v>61.302348363220766</v>
      </c>
      <c r="J43" s="30"/>
    </row>
    <row r="44" spans="1:10" s="172" customFormat="1" hidden="1" x14ac:dyDescent="0.3">
      <c r="A44" s="174">
        <v>5.0999999999999996</v>
      </c>
      <c r="B44" s="30" t="s">
        <v>135</v>
      </c>
      <c r="C44" s="29">
        <v>1</v>
      </c>
      <c r="D44" s="29">
        <v>1</v>
      </c>
      <c r="E44" s="33">
        <v>287183</v>
      </c>
      <c r="F44" s="33">
        <v>78850</v>
      </c>
      <c r="G44" s="33">
        <f>F44*100/E44</f>
        <v>27.456360578446496</v>
      </c>
      <c r="H44" s="33">
        <f>E44-F44</f>
        <v>208333</v>
      </c>
      <c r="I44" s="33">
        <f>H44*100/E44</f>
        <v>72.543639421553507</v>
      </c>
      <c r="J44" s="30"/>
    </row>
    <row r="45" spans="1:10" s="172" customFormat="1" x14ac:dyDescent="0.3">
      <c r="A45" s="29">
        <v>6</v>
      </c>
      <c r="B45" s="30" t="s">
        <v>17</v>
      </c>
      <c r="C45" s="29">
        <v>27</v>
      </c>
      <c r="D45" s="29">
        <v>19</v>
      </c>
      <c r="E45" s="33">
        <v>6485940</v>
      </c>
      <c r="F45" s="33">
        <f>SUM(F46:F51)</f>
        <v>3944046.25</v>
      </c>
      <c r="G45" s="33">
        <f>F45*100/E45</f>
        <v>60.809169526699293</v>
      </c>
      <c r="H45" s="33">
        <f>E45-F45</f>
        <v>2541893.75</v>
      </c>
      <c r="I45" s="33">
        <f>H45*100/E45</f>
        <v>39.190830473300707</v>
      </c>
      <c r="J45" s="30"/>
    </row>
    <row r="46" spans="1:10" s="172" customFormat="1" hidden="1" x14ac:dyDescent="0.3">
      <c r="A46" s="30">
        <v>6.1</v>
      </c>
      <c r="B46" s="30" t="s">
        <v>94</v>
      </c>
      <c r="C46" s="29">
        <v>10</v>
      </c>
      <c r="D46" s="29">
        <v>7</v>
      </c>
      <c r="E46" s="33">
        <v>2822900</v>
      </c>
      <c r="F46" s="33">
        <v>2293949</v>
      </c>
      <c r="G46" s="33">
        <f>F46*100/E46</f>
        <v>81.262141769102698</v>
      </c>
      <c r="H46" s="33">
        <f>E46-F46</f>
        <v>528951</v>
      </c>
      <c r="I46" s="33">
        <f>H46*100/E46</f>
        <v>18.737858230897306</v>
      </c>
      <c r="J46" s="30"/>
    </row>
    <row r="47" spans="1:10" s="172" customFormat="1" hidden="1" x14ac:dyDescent="0.3">
      <c r="A47" s="30">
        <v>6.2</v>
      </c>
      <c r="B47" s="30" t="s">
        <v>95</v>
      </c>
      <c r="C47" s="29">
        <v>6</v>
      </c>
      <c r="D47" s="29">
        <v>5</v>
      </c>
      <c r="E47" s="33">
        <v>521275</v>
      </c>
      <c r="F47" s="33">
        <v>366310.65</v>
      </c>
      <c r="G47" s="33">
        <f>F47*100/E47</f>
        <v>70.272054098124784</v>
      </c>
      <c r="H47" s="33">
        <f>E47-F47</f>
        <v>154964.34999999998</v>
      </c>
      <c r="I47" s="33">
        <f>H47*100/E47</f>
        <v>29.727945901875206</v>
      </c>
      <c r="J47" s="30"/>
    </row>
    <row r="48" spans="1:10" s="172" customFormat="1" hidden="1" x14ac:dyDescent="0.3">
      <c r="A48" s="30">
        <v>6.3</v>
      </c>
      <c r="B48" s="30" t="s">
        <v>35</v>
      </c>
      <c r="C48" s="29">
        <v>2</v>
      </c>
      <c r="D48" s="29">
        <v>2</v>
      </c>
      <c r="E48" s="33">
        <v>1548965</v>
      </c>
      <c r="F48" s="33">
        <f>1043776.6+ค่าจ้างเงินรายได้!C6+ค่าจ้างเงินรายได้!D6</f>
        <v>1077486.6000000001</v>
      </c>
      <c r="G48" s="33">
        <f>F48*100/E48</f>
        <v>69.561713789530444</v>
      </c>
      <c r="H48" s="33">
        <f>E48-F48</f>
        <v>471478.39999999991</v>
      </c>
      <c r="I48" s="33">
        <f>H48*100/E48</f>
        <v>30.438286210469567</v>
      </c>
      <c r="J48" s="30"/>
    </row>
    <row r="49" spans="1:10" s="172" customFormat="1" hidden="1" x14ac:dyDescent="0.3">
      <c r="A49" s="30">
        <v>6.4</v>
      </c>
      <c r="B49" s="30" t="s">
        <v>97</v>
      </c>
      <c r="C49" s="29">
        <v>3</v>
      </c>
      <c r="D49" s="29">
        <v>3</v>
      </c>
      <c r="E49" s="33">
        <v>245300</v>
      </c>
      <c r="F49" s="33">
        <v>166300</v>
      </c>
      <c r="G49" s="33">
        <f>F49*100/E49</f>
        <v>67.794537301263759</v>
      </c>
      <c r="H49" s="33">
        <f>E49-F49</f>
        <v>79000</v>
      </c>
      <c r="I49" s="33">
        <f>H49*100/E49</f>
        <v>32.205462698736241</v>
      </c>
      <c r="J49" s="30"/>
    </row>
    <row r="50" spans="1:10" s="172" customFormat="1" hidden="1" x14ac:dyDescent="0.3">
      <c r="A50" s="30">
        <v>6.5</v>
      </c>
      <c r="B50" s="30" t="s">
        <v>93</v>
      </c>
      <c r="C50" s="29">
        <v>4</v>
      </c>
      <c r="D50" s="29">
        <v>2</v>
      </c>
      <c r="E50" s="33">
        <v>120000</v>
      </c>
      <c r="F50" s="33">
        <v>40000</v>
      </c>
      <c r="G50" s="33">
        <f>F50*100/E50</f>
        <v>33.333333333333336</v>
      </c>
      <c r="H50" s="33">
        <f>E50-F50</f>
        <v>80000</v>
      </c>
      <c r="I50" s="33">
        <f>H50*100/E50</f>
        <v>66.666666666666671</v>
      </c>
      <c r="J50" s="30"/>
    </row>
    <row r="51" spans="1:10" s="172" customFormat="1" hidden="1" x14ac:dyDescent="0.3">
      <c r="A51" s="30">
        <v>6.6</v>
      </c>
      <c r="B51" s="30" t="s">
        <v>96</v>
      </c>
      <c r="C51" s="29">
        <v>2</v>
      </c>
      <c r="D51" s="29">
        <v>0</v>
      </c>
      <c r="E51" s="33">
        <v>1227500</v>
      </c>
      <c r="F51" s="33">
        <v>0</v>
      </c>
      <c r="G51" s="33">
        <f>F51*100/E51</f>
        <v>0</v>
      </c>
      <c r="H51" s="33">
        <f>E51-F51</f>
        <v>1227500</v>
      </c>
      <c r="I51" s="33">
        <f>H51*100/E51</f>
        <v>100</v>
      </c>
      <c r="J51" s="30"/>
    </row>
    <row r="52" spans="1:10" s="172" customFormat="1" x14ac:dyDescent="0.3">
      <c r="A52" s="29">
        <v>7</v>
      </c>
      <c r="B52" s="30" t="s">
        <v>15</v>
      </c>
      <c r="C52" s="29">
        <v>58</v>
      </c>
      <c r="D52" s="29">
        <v>39</v>
      </c>
      <c r="E52" s="33">
        <v>65094287</v>
      </c>
      <c r="F52" s="33">
        <f>SUM(F53:F65)</f>
        <v>38725759.859999999</v>
      </c>
      <c r="G52" s="33">
        <f t="shared" ref="G52:G136" si="3">F52*100/E52</f>
        <v>59.491795124816406</v>
      </c>
      <c r="H52" s="33">
        <f t="shared" ref="H52:H136" si="4">E52-F52</f>
        <v>26368527.140000001</v>
      </c>
      <c r="I52" s="33">
        <f t="shared" ref="I52:I136" si="5">H52*100/E52</f>
        <v>40.508204875183594</v>
      </c>
      <c r="J52" s="30"/>
    </row>
    <row r="53" spans="1:10" s="172" customFormat="1" hidden="1" x14ac:dyDescent="0.3">
      <c r="A53" s="30">
        <v>7.1</v>
      </c>
      <c r="B53" s="30" t="s">
        <v>55</v>
      </c>
      <c r="C53" s="29">
        <v>1</v>
      </c>
      <c r="D53" s="29">
        <v>1</v>
      </c>
      <c r="E53" s="33">
        <v>135820</v>
      </c>
      <c r="F53" s="33">
        <v>94120</v>
      </c>
      <c r="G53" s="33">
        <f>F53*100/E53</f>
        <v>69.29759976439405</v>
      </c>
      <c r="H53" s="33">
        <f>E53-F53</f>
        <v>41700</v>
      </c>
      <c r="I53" s="33">
        <f>H53*100/E53</f>
        <v>30.70240023560595</v>
      </c>
      <c r="J53" s="30"/>
    </row>
    <row r="54" spans="1:10" s="172" customFormat="1" hidden="1" x14ac:dyDescent="0.3">
      <c r="A54" s="30">
        <v>7.2</v>
      </c>
      <c r="B54" s="30" t="s">
        <v>54</v>
      </c>
      <c r="C54" s="29">
        <v>4</v>
      </c>
      <c r="D54" s="29">
        <v>4</v>
      </c>
      <c r="E54" s="33">
        <v>24722966</v>
      </c>
      <c r="F54" s="33">
        <f>15126382.19+ค่าจ้างเงินรายได้!C14+ค่าจ้างเงินรายได้!D14+ค่าจ้างเงินรายได้!C23+ค่าจ้างเงินรายได้!C24</f>
        <v>16481256.209999999</v>
      </c>
      <c r="G54" s="33">
        <f>F54*100/E54</f>
        <v>66.663749851049431</v>
      </c>
      <c r="H54" s="33">
        <f>E54-F54</f>
        <v>8241709.790000001</v>
      </c>
      <c r="I54" s="33">
        <f>H54*100/E54</f>
        <v>33.336250148950583</v>
      </c>
      <c r="J54" s="30"/>
    </row>
    <row r="55" spans="1:10" s="172" customFormat="1" hidden="1" x14ac:dyDescent="0.3">
      <c r="A55" s="30">
        <v>7.3</v>
      </c>
      <c r="B55" s="30" t="s">
        <v>102</v>
      </c>
      <c r="C55" s="29">
        <v>2</v>
      </c>
      <c r="D55" s="29">
        <v>2</v>
      </c>
      <c r="E55" s="33">
        <v>1858349</v>
      </c>
      <c r="F55" s="33">
        <v>1160925.92</v>
      </c>
      <c r="G55" s="33">
        <f>F55*100/E55</f>
        <v>62.470823295301365</v>
      </c>
      <c r="H55" s="33">
        <f>E55-F55</f>
        <v>697423.08000000007</v>
      </c>
      <c r="I55" s="33">
        <f>H55*100/E55</f>
        <v>37.529176704698635</v>
      </c>
      <c r="J55" s="30"/>
    </row>
    <row r="56" spans="1:10" s="172" customFormat="1" hidden="1" x14ac:dyDescent="0.3">
      <c r="A56" s="30">
        <v>7.4</v>
      </c>
      <c r="B56" s="30" t="s">
        <v>105</v>
      </c>
      <c r="C56" s="29">
        <v>2</v>
      </c>
      <c r="D56" s="29">
        <v>2</v>
      </c>
      <c r="E56" s="33">
        <v>20543367</v>
      </c>
      <c r="F56" s="33">
        <v>12817363.83</v>
      </c>
      <c r="G56" s="33">
        <f>F56*100/E56</f>
        <v>62.39173855970153</v>
      </c>
      <c r="H56" s="33">
        <f>E56-F56</f>
        <v>7726003.1699999999</v>
      </c>
      <c r="I56" s="33">
        <f>H56*100/E56</f>
        <v>37.60826144029847</v>
      </c>
      <c r="J56" s="30"/>
    </row>
    <row r="57" spans="1:10" s="172" customFormat="1" hidden="1" x14ac:dyDescent="0.3">
      <c r="A57" s="30">
        <v>7.5</v>
      </c>
      <c r="B57" s="30" t="s">
        <v>57</v>
      </c>
      <c r="C57" s="29">
        <v>2</v>
      </c>
      <c r="D57" s="29">
        <v>2</v>
      </c>
      <c r="E57" s="33">
        <v>5217990</v>
      </c>
      <c r="F57" s="33">
        <v>2948615.5</v>
      </c>
      <c r="G57" s="33">
        <f>F57*100/E57</f>
        <v>56.50864604953248</v>
      </c>
      <c r="H57" s="33">
        <f>E57-F57</f>
        <v>2269374.5</v>
      </c>
      <c r="I57" s="33">
        <f>H57*100/E57</f>
        <v>43.49135395046752</v>
      </c>
      <c r="J57" s="30"/>
    </row>
    <row r="58" spans="1:10" s="172" customFormat="1" hidden="1" x14ac:dyDescent="0.3">
      <c r="A58" s="30">
        <v>7.6</v>
      </c>
      <c r="B58" s="30" t="s">
        <v>106</v>
      </c>
      <c r="C58" s="29">
        <v>9</v>
      </c>
      <c r="D58" s="29">
        <v>6</v>
      </c>
      <c r="E58" s="33">
        <v>2604575</v>
      </c>
      <c r="F58" s="33">
        <v>1310294</v>
      </c>
      <c r="G58" s="33">
        <f>F58*100/E58</f>
        <v>50.307401399460566</v>
      </c>
      <c r="H58" s="33">
        <f>E58-F58</f>
        <v>1294281</v>
      </c>
      <c r="I58" s="33">
        <f>H58*100/E58</f>
        <v>49.692598600539434</v>
      </c>
      <c r="J58" s="30"/>
    </row>
    <row r="59" spans="1:10" s="172" customFormat="1" hidden="1" x14ac:dyDescent="0.3">
      <c r="A59" s="30">
        <v>7.7</v>
      </c>
      <c r="B59" s="30" t="s">
        <v>36</v>
      </c>
      <c r="C59" s="29">
        <v>8</v>
      </c>
      <c r="D59" s="29">
        <v>4</v>
      </c>
      <c r="E59" s="33">
        <v>2762400</v>
      </c>
      <c r="F59" s="33">
        <v>1374838.4</v>
      </c>
      <c r="G59" s="33">
        <f>F59*100/E59</f>
        <v>49.76970750072401</v>
      </c>
      <c r="H59" s="33">
        <f>E59-F59</f>
        <v>1387561.6</v>
      </c>
      <c r="I59" s="33">
        <f>H59*100/E59</f>
        <v>50.23029249927599</v>
      </c>
      <c r="J59" s="30"/>
    </row>
    <row r="60" spans="1:10" s="172" customFormat="1" hidden="1" x14ac:dyDescent="0.3">
      <c r="A60" s="30">
        <v>7.8</v>
      </c>
      <c r="B60" s="30" t="s">
        <v>35</v>
      </c>
      <c r="C60" s="29">
        <v>9</v>
      </c>
      <c r="D60" s="29">
        <v>7</v>
      </c>
      <c r="E60" s="33">
        <v>3955710</v>
      </c>
      <c r="F60" s="33">
        <v>1830011</v>
      </c>
      <c r="G60" s="33">
        <f>F60*100/E60</f>
        <v>46.262516716341693</v>
      </c>
      <c r="H60" s="33">
        <f>E60-F60</f>
        <v>2125699</v>
      </c>
      <c r="I60" s="33">
        <f>H60*100/E60</f>
        <v>53.737483283658307</v>
      </c>
      <c r="J60" s="30"/>
    </row>
    <row r="61" spans="1:10" s="172" customFormat="1" hidden="1" x14ac:dyDescent="0.3">
      <c r="A61" s="30">
        <v>7.9</v>
      </c>
      <c r="B61" s="30" t="s">
        <v>107</v>
      </c>
      <c r="C61" s="29">
        <v>3</v>
      </c>
      <c r="D61" s="29">
        <v>2</v>
      </c>
      <c r="E61" s="33">
        <v>569450</v>
      </c>
      <c r="F61" s="33">
        <v>225306</v>
      </c>
      <c r="G61" s="33">
        <f>F61*100/E61</f>
        <v>39.565545701993152</v>
      </c>
      <c r="H61" s="33">
        <f>E61-F61</f>
        <v>344144</v>
      </c>
      <c r="I61" s="33">
        <f>H61*100/E61</f>
        <v>60.434454298006848</v>
      </c>
      <c r="J61" s="30"/>
    </row>
    <row r="62" spans="1:10" s="172" customFormat="1" hidden="1" x14ac:dyDescent="0.3">
      <c r="A62" s="174">
        <v>7.1</v>
      </c>
      <c r="B62" s="30" t="s">
        <v>104</v>
      </c>
      <c r="C62" s="29">
        <v>6</v>
      </c>
      <c r="D62" s="29">
        <v>3</v>
      </c>
      <c r="E62" s="33">
        <v>1727700</v>
      </c>
      <c r="F62" s="33">
        <v>359455</v>
      </c>
      <c r="G62" s="33">
        <f>F62*100/E62</f>
        <v>20.805406031139665</v>
      </c>
      <c r="H62" s="33">
        <f>E62-F62</f>
        <v>1368245</v>
      </c>
      <c r="I62" s="33">
        <f>H62*100/E62</f>
        <v>79.194593968860332</v>
      </c>
      <c r="J62" s="30"/>
    </row>
    <row r="63" spans="1:10" s="172" customFormat="1" hidden="1" x14ac:dyDescent="0.3">
      <c r="A63" s="30">
        <v>7.11</v>
      </c>
      <c r="B63" s="30" t="s">
        <v>108</v>
      </c>
      <c r="C63" s="29">
        <v>3</v>
      </c>
      <c r="D63" s="29">
        <v>3</v>
      </c>
      <c r="E63" s="33">
        <v>297580</v>
      </c>
      <c r="F63" s="33">
        <v>39494</v>
      </c>
      <c r="G63" s="33">
        <f>F63*100/E63</f>
        <v>13.271725250352846</v>
      </c>
      <c r="H63" s="33">
        <f>E63-F63</f>
        <v>258086</v>
      </c>
      <c r="I63" s="33">
        <f>H63*100/E63</f>
        <v>86.728274749647156</v>
      </c>
      <c r="J63" s="30"/>
    </row>
    <row r="64" spans="1:10" s="172" customFormat="1" hidden="1" x14ac:dyDescent="0.3">
      <c r="A64" s="30">
        <v>7.12</v>
      </c>
      <c r="B64" s="30" t="s">
        <v>53</v>
      </c>
      <c r="C64" s="29">
        <v>6</v>
      </c>
      <c r="D64" s="29">
        <v>2</v>
      </c>
      <c r="E64" s="33">
        <v>400000</v>
      </c>
      <c r="F64" s="33">
        <v>50294</v>
      </c>
      <c r="G64" s="33">
        <f>F64*100/E64</f>
        <v>12.573499999999999</v>
      </c>
      <c r="H64" s="33">
        <f>E64-F64</f>
        <v>349706</v>
      </c>
      <c r="I64" s="33">
        <f>H64*100/E64</f>
        <v>87.426500000000004</v>
      </c>
      <c r="J64" s="30"/>
    </row>
    <row r="65" spans="1:10" s="172" customFormat="1" hidden="1" x14ac:dyDescent="0.3">
      <c r="A65" s="30">
        <v>7.13</v>
      </c>
      <c r="B65" s="30" t="s">
        <v>56</v>
      </c>
      <c r="C65" s="29">
        <v>3</v>
      </c>
      <c r="D65" s="29">
        <v>1</v>
      </c>
      <c r="E65" s="33">
        <v>298380</v>
      </c>
      <c r="F65" s="33">
        <v>33786</v>
      </c>
      <c r="G65" s="33">
        <f>F65*100/E65</f>
        <v>11.323144982907701</v>
      </c>
      <c r="H65" s="33">
        <f>E65-F65</f>
        <v>264594</v>
      </c>
      <c r="I65" s="33">
        <f>H65*100/E65</f>
        <v>88.676855017092294</v>
      </c>
      <c r="J65" s="30"/>
    </row>
    <row r="66" spans="1:10" s="172" customFormat="1" x14ac:dyDescent="0.3">
      <c r="A66" s="29">
        <v>8</v>
      </c>
      <c r="B66" s="30" t="s">
        <v>22</v>
      </c>
      <c r="C66" s="29">
        <v>78</v>
      </c>
      <c r="D66" s="29">
        <v>51</v>
      </c>
      <c r="E66" s="33">
        <v>5266668</v>
      </c>
      <c r="F66" s="33">
        <f>SUM(F67:F79)</f>
        <v>3082669.8400000003</v>
      </c>
      <c r="G66" s="33">
        <f>F66*100/E66</f>
        <v>58.531691004635199</v>
      </c>
      <c r="H66" s="33">
        <f>E66-F66</f>
        <v>2183998.1599999997</v>
      </c>
      <c r="I66" s="33">
        <f>H66*100/E66</f>
        <v>41.468308995364808</v>
      </c>
      <c r="J66" s="30"/>
    </row>
    <row r="67" spans="1:10" s="172" customFormat="1" hidden="1" x14ac:dyDescent="0.3">
      <c r="A67" s="30">
        <v>8.1</v>
      </c>
      <c r="B67" s="30" t="s">
        <v>43</v>
      </c>
      <c r="C67" s="29">
        <v>6</v>
      </c>
      <c r="D67" s="29">
        <v>6</v>
      </c>
      <c r="E67" s="33">
        <v>284500</v>
      </c>
      <c r="F67" s="33">
        <v>212296.64</v>
      </c>
      <c r="G67" s="33">
        <f>F67*100/E67</f>
        <v>74.620963093145875</v>
      </c>
      <c r="H67" s="33">
        <f>E67-F67</f>
        <v>72203.359999999986</v>
      </c>
      <c r="I67" s="33">
        <f>H67*100/E67</f>
        <v>25.379036906854125</v>
      </c>
      <c r="J67" s="30"/>
    </row>
    <row r="68" spans="1:10" s="172" customFormat="1" hidden="1" x14ac:dyDescent="0.3">
      <c r="A68" s="30">
        <v>8.1999999999999993</v>
      </c>
      <c r="B68" s="30" t="s">
        <v>51</v>
      </c>
      <c r="C68" s="29">
        <v>3</v>
      </c>
      <c r="D68" s="29">
        <v>1</v>
      </c>
      <c r="E68" s="33">
        <v>191200</v>
      </c>
      <c r="F68" s="33">
        <v>141200</v>
      </c>
      <c r="G68" s="33">
        <f>F68*100/E68</f>
        <v>73.84937238493724</v>
      </c>
      <c r="H68" s="33">
        <f>E68-F68</f>
        <v>50000</v>
      </c>
      <c r="I68" s="33">
        <f>H68*100/E68</f>
        <v>26.15062761506276</v>
      </c>
      <c r="J68" s="30"/>
    </row>
    <row r="69" spans="1:10" s="172" customFormat="1" hidden="1" x14ac:dyDescent="0.3">
      <c r="A69" s="30">
        <v>8.3000000000000007</v>
      </c>
      <c r="B69" s="30" t="s">
        <v>35</v>
      </c>
      <c r="C69" s="29">
        <v>3</v>
      </c>
      <c r="D69" s="29">
        <v>3</v>
      </c>
      <c r="E69" s="33">
        <v>1458336</v>
      </c>
      <c r="F69" s="33">
        <f>1037693.52+ค่าจ้างเงินรายได้!C11+ค่าจ้างเงินรายได้!D11</f>
        <v>1072214.52</v>
      </c>
      <c r="G69" s="33">
        <f>F69*100/E69</f>
        <v>73.523146929102765</v>
      </c>
      <c r="H69" s="33">
        <f>E69-F69</f>
        <v>386121.48</v>
      </c>
      <c r="I69" s="33">
        <f>H69*100/E69</f>
        <v>26.476853070897242</v>
      </c>
      <c r="J69" s="30"/>
    </row>
    <row r="70" spans="1:10" s="172" customFormat="1" hidden="1" x14ac:dyDescent="0.3">
      <c r="A70" s="30">
        <v>8.4</v>
      </c>
      <c r="B70" s="30" t="s">
        <v>44</v>
      </c>
      <c r="C70" s="29">
        <v>8</v>
      </c>
      <c r="D70" s="29">
        <v>7</v>
      </c>
      <c r="E70" s="33">
        <v>730235</v>
      </c>
      <c r="F70" s="33">
        <v>526977.22</v>
      </c>
      <c r="G70" s="33">
        <f>F70*100/E70</f>
        <v>72.165428937259918</v>
      </c>
      <c r="H70" s="33">
        <f>E70-F70</f>
        <v>203257.78000000003</v>
      </c>
      <c r="I70" s="33">
        <f>H70*100/E70</f>
        <v>27.834571062740082</v>
      </c>
      <c r="J70" s="30"/>
    </row>
    <row r="71" spans="1:10" s="172" customFormat="1" hidden="1" x14ac:dyDescent="0.3">
      <c r="A71" s="30">
        <v>8.5</v>
      </c>
      <c r="B71" s="30" t="s">
        <v>48</v>
      </c>
      <c r="C71" s="29">
        <v>7</v>
      </c>
      <c r="D71" s="29">
        <v>5</v>
      </c>
      <c r="E71" s="33">
        <v>206050</v>
      </c>
      <c r="F71" s="33">
        <v>147281.78</v>
      </c>
      <c r="G71" s="33">
        <f>F71*100/E71</f>
        <v>71.478660519291438</v>
      </c>
      <c r="H71" s="33">
        <f>E71-F71</f>
        <v>58768.22</v>
      </c>
      <c r="I71" s="33">
        <f>H71*100/E71</f>
        <v>28.521339480708566</v>
      </c>
      <c r="J71" s="30"/>
    </row>
    <row r="72" spans="1:10" s="172" customFormat="1" hidden="1" x14ac:dyDescent="0.3">
      <c r="A72" s="30">
        <v>8.6</v>
      </c>
      <c r="B72" s="30" t="s">
        <v>101</v>
      </c>
      <c r="C72" s="29">
        <v>9</v>
      </c>
      <c r="D72" s="29">
        <v>6</v>
      </c>
      <c r="E72" s="33">
        <v>309190</v>
      </c>
      <c r="F72" s="33">
        <v>212268.23</v>
      </c>
      <c r="G72" s="33">
        <f>F72*100/E72</f>
        <v>68.653006242116504</v>
      </c>
      <c r="H72" s="33">
        <f>E72-F72</f>
        <v>96921.76999999999</v>
      </c>
      <c r="I72" s="33">
        <f>H72*100/E72</f>
        <v>31.346993757883496</v>
      </c>
      <c r="J72" s="30"/>
    </row>
    <row r="73" spans="1:10" s="172" customFormat="1" hidden="1" x14ac:dyDescent="0.3">
      <c r="A73" s="30">
        <v>8.6999999999999993</v>
      </c>
      <c r="B73" s="30" t="s">
        <v>47</v>
      </c>
      <c r="C73" s="29">
        <v>4</v>
      </c>
      <c r="D73" s="29">
        <v>4</v>
      </c>
      <c r="E73" s="33">
        <v>140591</v>
      </c>
      <c r="F73" s="33">
        <v>85034.18</v>
      </c>
      <c r="G73" s="33">
        <f>F73*100/E73</f>
        <v>60.483373757921918</v>
      </c>
      <c r="H73" s="33">
        <f>E73-F73</f>
        <v>55556.820000000007</v>
      </c>
      <c r="I73" s="33">
        <f>H73*100/E73</f>
        <v>39.51662624207809</v>
      </c>
      <c r="J73" s="30"/>
    </row>
    <row r="74" spans="1:10" s="172" customFormat="1" hidden="1" x14ac:dyDescent="0.3">
      <c r="A74" s="30">
        <v>8.8000000000000007</v>
      </c>
      <c r="B74" s="30" t="s">
        <v>46</v>
      </c>
      <c r="C74" s="29">
        <v>13</v>
      </c>
      <c r="D74" s="29">
        <v>7</v>
      </c>
      <c r="E74" s="33">
        <v>667050</v>
      </c>
      <c r="F74" s="33">
        <v>344618.7</v>
      </c>
      <c r="G74" s="33">
        <f>F74*100/E74</f>
        <v>51.663098718237016</v>
      </c>
      <c r="H74" s="33">
        <f>E74-F74</f>
        <v>322431.3</v>
      </c>
      <c r="I74" s="33">
        <f>H74*100/E74</f>
        <v>48.336901281762984</v>
      </c>
      <c r="J74" s="30"/>
    </row>
    <row r="75" spans="1:10" s="172" customFormat="1" hidden="1" x14ac:dyDescent="0.3">
      <c r="A75" s="30">
        <v>8.9</v>
      </c>
      <c r="B75" s="30" t="s">
        <v>52</v>
      </c>
      <c r="C75" s="29">
        <v>4</v>
      </c>
      <c r="D75" s="29">
        <v>3</v>
      </c>
      <c r="E75" s="33">
        <v>197143</v>
      </c>
      <c r="F75" s="33">
        <v>100000</v>
      </c>
      <c r="G75" s="33">
        <f>F75*100/E75</f>
        <v>50.724600924202228</v>
      </c>
      <c r="H75" s="33">
        <f>E75-F75</f>
        <v>97143</v>
      </c>
      <c r="I75" s="33">
        <f>H75*100/E75</f>
        <v>49.275399075797772</v>
      </c>
      <c r="J75" s="30"/>
    </row>
    <row r="76" spans="1:10" s="172" customFormat="1" hidden="1" x14ac:dyDescent="0.3">
      <c r="A76" s="174">
        <v>8.1</v>
      </c>
      <c r="B76" s="30" t="s">
        <v>42</v>
      </c>
      <c r="C76" s="29">
        <v>6</v>
      </c>
      <c r="D76" s="29">
        <v>5</v>
      </c>
      <c r="E76" s="33">
        <v>155216</v>
      </c>
      <c r="F76" s="33">
        <v>71201.94</v>
      </c>
      <c r="G76" s="33">
        <f>F76*100/E76</f>
        <v>45.872809504174825</v>
      </c>
      <c r="H76" s="33">
        <f>E76-F76</f>
        <v>84014.06</v>
      </c>
      <c r="I76" s="33">
        <f>H76*100/E76</f>
        <v>54.127190495825175</v>
      </c>
      <c r="J76" s="30"/>
    </row>
    <row r="77" spans="1:10" s="172" customFormat="1" hidden="1" x14ac:dyDescent="0.3">
      <c r="A77" s="30">
        <v>8.11</v>
      </c>
      <c r="B77" s="30" t="s">
        <v>45</v>
      </c>
      <c r="C77" s="29">
        <v>9</v>
      </c>
      <c r="D77" s="29">
        <v>3</v>
      </c>
      <c r="E77" s="33">
        <v>411089</v>
      </c>
      <c r="F77" s="33">
        <v>154808.63</v>
      </c>
      <c r="G77" s="33">
        <f>F77*100/E77</f>
        <v>37.658178642581049</v>
      </c>
      <c r="H77" s="33">
        <f>E77-F77</f>
        <v>256280.37</v>
      </c>
      <c r="I77" s="33">
        <f>H77*100/E77</f>
        <v>62.341821357418951</v>
      </c>
      <c r="J77" s="30"/>
    </row>
    <row r="78" spans="1:10" s="172" customFormat="1" hidden="1" x14ac:dyDescent="0.3">
      <c r="A78" s="30">
        <v>8.1199999999999992</v>
      </c>
      <c r="B78" s="30" t="s">
        <v>50</v>
      </c>
      <c r="C78" s="29">
        <v>3</v>
      </c>
      <c r="D78" s="29">
        <v>1</v>
      </c>
      <c r="E78" s="33">
        <v>58868</v>
      </c>
      <c r="F78" s="33">
        <v>14768</v>
      </c>
      <c r="G78" s="33">
        <f>F78*100/E78</f>
        <v>25.086634504314738</v>
      </c>
      <c r="H78" s="33">
        <f>E78-F78</f>
        <v>44100</v>
      </c>
      <c r="I78" s="33">
        <f>H78*100/E78</f>
        <v>74.913365495685255</v>
      </c>
      <c r="J78" s="30"/>
    </row>
    <row r="79" spans="1:10" s="172" customFormat="1" hidden="1" x14ac:dyDescent="0.3">
      <c r="A79" s="30">
        <v>8.1300000000000008</v>
      </c>
      <c r="B79" s="30" t="s">
        <v>49</v>
      </c>
      <c r="C79" s="29">
        <v>3</v>
      </c>
      <c r="D79" s="29">
        <v>0</v>
      </c>
      <c r="E79" s="33">
        <v>457200</v>
      </c>
      <c r="F79" s="33">
        <v>0</v>
      </c>
      <c r="G79" s="33">
        <f>F79*100/E79</f>
        <v>0</v>
      </c>
      <c r="H79" s="33">
        <f>E79-F79</f>
        <v>457200</v>
      </c>
      <c r="I79" s="33">
        <f>H79*100/E79</f>
        <v>100</v>
      </c>
      <c r="J79" s="30"/>
    </row>
    <row r="80" spans="1:10" s="172" customFormat="1" x14ac:dyDescent="0.3">
      <c r="A80" s="29">
        <v>9</v>
      </c>
      <c r="B80" s="30" t="s">
        <v>23</v>
      </c>
      <c r="C80" s="29">
        <v>45</v>
      </c>
      <c r="D80" s="29">
        <v>29</v>
      </c>
      <c r="E80" s="33">
        <v>7042496</v>
      </c>
      <c r="F80" s="33">
        <f>SUM(F81:F92)</f>
        <v>3959842.9</v>
      </c>
      <c r="G80" s="33">
        <f>F80*100/E80</f>
        <v>56.227833143249214</v>
      </c>
      <c r="H80" s="33">
        <f>E80-F80</f>
        <v>3082653.1</v>
      </c>
      <c r="I80" s="33">
        <f>H80*100/E80</f>
        <v>43.772166856750786</v>
      </c>
      <c r="J80" s="30"/>
    </row>
    <row r="81" spans="1:10" s="173" customFormat="1" ht="37.5" hidden="1" x14ac:dyDescent="0.2">
      <c r="A81" s="175">
        <v>9.1</v>
      </c>
      <c r="B81" s="175" t="s">
        <v>168</v>
      </c>
      <c r="C81" s="176">
        <v>4</v>
      </c>
      <c r="D81" s="176">
        <v>4</v>
      </c>
      <c r="E81" s="177">
        <v>97550</v>
      </c>
      <c r="F81" s="177">
        <v>97550</v>
      </c>
      <c r="G81" s="177">
        <f>F81*100/E81</f>
        <v>100</v>
      </c>
      <c r="H81" s="177">
        <f>E81-F81</f>
        <v>0</v>
      </c>
      <c r="I81" s="177">
        <f>H81*100/E81</f>
        <v>0</v>
      </c>
      <c r="J81" s="175"/>
    </row>
    <row r="82" spans="1:10" s="173" customFormat="1" hidden="1" x14ac:dyDescent="0.2">
      <c r="A82" s="175">
        <v>9.1999999999999993</v>
      </c>
      <c r="B82" s="175" t="s">
        <v>59</v>
      </c>
      <c r="C82" s="176">
        <v>2</v>
      </c>
      <c r="D82" s="176">
        <v>2</v>
      </c>
      <c r="E82" s="177">
        <v>34250</v>
      </c>
      <c r="F82" s="177">
        <v>34230</v>
      </c>
      <c r="G82" s="177">
        <f>F82*100/E82</f>
        <v>99.941605839416056</v>
      </c>
      <c r="H82" s="177">
        <f>E82-F82</f>
        <v>20</v>
      </c>
      <c r="I82" s="177">
        <f>H82*100/E82</f>
        <v>5.8394160583941604E-2</v>
      </c>
      <c r="J82" s="175"/>
    </row>
    <row r="83" spans="1:10" s="173" customFormat="1" hidden="1" x14ac:dyDescent="0.2">
      <c r="A83" s="175">
        <v>9.3000000000000007</v>
      </c>
      <c r="B83" s="175" t="s">
        <v>113</v>
      </c>
      <c r="C83" s="176">
        <v>1</v>
      </c>
      <c r="D83" s="176">
        <v>1</v>
      </c>
      <c r="E83" s="177">
        <v>42800</v>
      </c>
      <c r="F83" s="177">
        <v>42500</v>
      </c>
      <c r="G83" s="177">
        <f>F83*100/E83</f>
        <v>99.299065420560751</v>
      </c>
      <c r="H83" s="177">
        <f>E83-F83</f>
        <v>300</v>
      </c>
      <c r="I83" s="177">
        <f>H83*100/E83</f>
        <v>0.7009345794392523</v>
      </c>
      <c r="J83" s="175"/>
    </row>
    <row r="84" spans="1:10" s="173" customFormat="1" hidden="1" x14ac:dyDescent="0.2">
      <c r="A84" s="175">
        <v>9.4</v>
      </c>
      <c r="B84" s="175" t="s">
        <v>138</v>
      </c>
      <c r="C84" s="176">
        <v>1</v>
      </c>
      <c r="D84" s="176">
        <v>1</v>
      </c>
      <c r="E84" s="177">
        <v>81650</v>
      </c>
      <c r="F84" s="177">
        <v>76925</v>
      </c>
      <c r="G84" s="177">
        <f>F84*100/E84</f>
        <v>94.213104715248008</v>
      </c>
      <c r="H84" s="177">
        <f>E84-F84</f>
        <v>4725</v>
      </c>
      <c r="I84" s="177">
        <f>H84*100/E84</f>
        <v>5.7868952847519903</v>
      </c>
      <c r="J84" s="175"/>
    </row>
    <row r="85" spans="1:10" s="173" customFormat="1" ht="37.5" hidden="1" x14ac:dyDescent="0.2">
      <c r="A85" s="175">
        <v>9.5</v>
      </c>
      <c r="B85" s="175" t="s">
        <v>165</v>
      </c>
      <c r="C85" s="176">
        <v>2</v>
      </c>
      <c r="D85" s="176">
        <v>2</v>
      </c>
      <c r="E85" s="177">
        <v>226800</v>
      </c>
      <c r="F85" s="177">
        <v>169955</v>
      </c>
      <c r="G85" s="177">
        <f>F85*100/E85</f>
        <v>74.936067019400355</v>
      </c>
      <c r="H85" s="177">
        <f>E85-F85</f>
        <v>56845</v>
      </c>
      <c r="I85" s="177">
        <f>H85*100/E85</f>
        <v>25.063932980599649</v>
      </c>
      <c r="J85" s="175"/>
    </row>
    <row r="86" spans="1:10" s="172" customFormat="1" hidden="1" x14ac:dyDescent="0.3">
      <c r="A86" s="30">
        <v>9.6</v>
      </c>
      <c r="B86" s="30" t="s">
        <v>51</v>
      </c>
      <c r="C86" s="29">
        <v>3</v>
      </c>
      <c r="D86" s="29">
        <v>3</v>
      </c>
      <c r="E86" s="33">
        <v>350000</v>
      </c>
      <c r="F86" s="33">
        <v>221240</v>
      </c>
      <c r="G86" s="33">
        <f>F86*100/E86</f>
        <v>63.21142857142857</v>
      </c>
      <c r="H86" s="33">
        <f>E86-F86</f>
        <v>128760</v>
      </c>
      <c r="I86" s="33">
        <f>H86*100/E86</f>
        <v>36.78857142857143</v>
      </c>
      <c r="J86" s="30"/>
    </row>
    <row r="87" spans="1:10" s="172" customFormat="1" hidden="1" x14ac:dyDescent="0.3">
      <c r="A87" s="30">
        <v>9.6999999999999993</v>
      </c>
      <c r="B87" s="30" t="s">
        <v>35</v>
      </c>
      <c r="C87" s="29">
        <v>7</v>
      </c>
      <c r="D87" s="29">
        <v>4</v>
      </c>
      <c r="E87" s="33">
        <v>2724816</v>
      </c>
      <c r="F87" s="33">
        <v>1691595.5</v>
      </c>
      <c r="G87" s="33">
        <f>F87*100/E87</f>
        <v>62.081090980088199</v>
      </c>
      <c r="H87" s="33">
        <f>E87-F87</f>
        <v>1033220.5</v>
      </c>
      <c r="I87" s="33">
        <f>H87*100/E87</f>
        <v>37.918909019911801</v>
      </c>
      <c r="J87" s="30"/>
    </row>
    <row r="88" spans="1:10" s="172" customFormat="1" hidden="1" x14ac:dyDescent="0.3">
      <c r="A88" s="30">
        <v>9.8000000000000007</v>
      </c>
      <c r="B88" s="30" t="s">
        <v>60</v>
      </c>
      <c r="C88" s="29">
        <v>6</v>
      </c>
      <c r="D88" s="29">
        <v>4</v>
      </c>
      <c r="E88" s="33">
        <v>324100</v>
      </c>
      <c r="F88" s="33">
        <v>187260</v>
      </c>
      <c r="G88" s="33">
        <f>F88*100/E88</f>
        <v>57.778463437210739</v>
      </c>
      <c r="H88" s="33">
        <f>E88-F88</f>
        <v>136840</v>
      </c>
      <c r="I88" s="33">
        <f>H88*100/E88</f>
        <v>42.221536562789261</v>
      </c>
      <c r="J88" s="30"/>
    </row>
    <row r="89" spans="1:10" s="172" customFormat="1" hidden="1" x14ac:dyDescent="0.3">
      <c r="A89" s="30">
        <v>9.9</v>
      </c>
      <c r="B89" s="30" t="s">
        <v>114</v>
      </c>
      <c r="C89" s="29">
        <v>1</v>
      </c>
      <c r="D89" s="29">
        <v>1</v>
      </c>
      <c r="E89" s="33">
        <v>142180</v>
      </c>
      <c r="F89" s="33">
        <v>73050</v>
      </c>
      <c r="G89" s="33">
        <f>F89*100/E89</f>
        <v>51.378534252356168</v>
      </c>
      <c r="H89" s="33">
        <f>E89-F89</f>
        <v>69130</v>
      </c>
      <c r="I89" s="33">
        <f>H89*100/E89</f>
        <v>48.621465747643832</v>
      </c>
      <c r="J89" s="30"/>
    </row>
    <row r="90" spans="1:10" s="172" customFormat="1" hidden="1" x14ac:dyDescent="0.3">
      <c r="A90" s="174">
        <v>9.1</v>
      </c>
      <c r="B90" s="30" t="s">
        <v>140</v>
      </c>
      <c r="C90" s="29">
        <v>1</v>
      </c>
      <c r="D90" s="29">
        <v>1</v>
      </c>
      <c r="E90" s="33">
        <v>896000</v>
      </c>
      <c r="F90" s="33">
        <v>437916</v>
      </c>
      <c r="G90" s="33">
        <f>F90*100/E90</f>
        <v>48.874553571428571</v>
      </c>
      <c r="H90" s="33">
        <f>E90-F90</f>
        <v>458084</v>
      </c>
      <c r="I90" s="33">
        <f>H90*100/E90</f>
        <v>51.125446428571429</v>
      </c>
      <c r="J90" s="30"/>
    </row>
    <row r="91" spans="1:10" s="172" customFormat="1" hidden="1" x14ac:dyDescent="0.3">
      <c r="A91" s="30">
        <v>9.11</v>
      </c>
      <c r="B91" s="30" t="s">
        <v>49</v>
      </c>
      <c r="C91" s="29">
        <v>13</v>
      </c>
      <c r="D91" s="29">
        <v>4</v>
      </c>
      <c r="E91" s="33">
        <v>2011000</v>
      </c>
      <c r="F91" s="33">
        <v>892356.4</v>
      </c>
      <c r="G91" s="33">
        <f>F91*100/E91</f>
        <v>44.373764296369963</v>
      </c>
      <c r="H91" s="33">
        <f>E91-F91</f>
        <v>1118643.6000000001</v>
      </c>
      <c r="I91" s="33">
        <f>H91*100/E91</f>
        <v>55.626235703630044</v>
      </c>
      <c r="J91" s="30"/>
    </row>
    <row r="92" spans="1:10" s="172" customFormat="1" hidden="1" x14ac:dyDescent="0.3">
      <c r="A92" s="30">
        <v>9.1199999999999992</v>
      </c>
      <c r="B92" s="30" t="s">
        <v>139</v>
      </c>
      <c r="C92" s="29">
        <v>4</v>
      </c>
      <c r="D92" s="29">
        <v>2</v>
      </c>
      <c r="E92" s="33">
        <v>111350</v>
      </c>
      <c r="F92" s="33">
        <v>35265</v>
      </c>
      <c r="G92" s="33">
        <f>F92*100/E92</f>
        <v>31.670408621463853</v>
      </c>
      <c r="H92" s="33">
        <f>E92-F92</f>
        <v>76085</v>
      </c>
      <c r="I92" s="33">
        <f>H92*100/E92</f>
        <v>68.329591378536151</v>
      </c>
      <c r="J92" s="30"/>
    </row>
    <row r="93" spans="1:10" s="172" customFormat="1" x14ac:dyDescent="0.3">
      <c r="A93" s="29">
        <v>10</v>
      </c>
      <c r="B93" s="30" t="s">
        <v>20</v>
      </c>
      <c r="C93" s="29">
        <v>25</v>
      </c>
      <c r="D93" s="29">
        <v>20</v>
      </c>
      <c r="E93" s="33">
        <v>2869840</v>
      </c>
      <c r="F93" s="33">
        <f>SUM(F94:F100)</f>
        <v>1596261.91</v>
      </c>
      <c r="G93" s="33">
        <f>F93*100/E93</f>
        <v>55.621982758620689</v>
      </c>
      <c r="H93" s="33">
        <f>E93-F93</f>
        <v>1273578.0900000001</v>
      </c>
      <c r="I93" s="33">
        <f>H93*100/E93</f>
        <v>44.378017241379318</v>
      </c>
      <c r="J93" s="30"/>
    </row>
    <row r="94" spans="1:10" s="172" customFormat="1" hidden="1" x14ac:dyDescent="0.3">
      <c r="A94" s="30">
        <v>10.1</v>
      </c>
      <c r="B94" s="30" t="s">
        <v>49</v>
      </c>
      <c r="C94" s="29">
        <v>1</v>
      </c>
      <c r="D94" s="29">
        <v>1</v>
      </c>
      <c r="E94" s="33">
        <v>15000</v>
      </c>
      <c r="F94" s="33">
        <v>15000</v>
      </c>
      <c r="G94" s="33">
        <f>F94*100/E94</f>
        <v>100</v>
      </c>
      <c r="H94" s="33">
        <f>E94-F94</f>
        <v>0</v>
      </c>
      <c r="I94" s="33">
        <f>H94*100/E94</f>
        <v>0</v>
      </c>
      <c r="J94" s="30"/>
    </row>
    <row r="95" spans="1:10" s="172" customFormat="1" hidden="1" x14ac:dyDescent="0.3">
      <c r="A95" s="30">
        <v>10.199999999999999</v>
      </c>
      <c r="B95" s="30" t="s">
        <v>62</v>
      </c>
      <c r="C95" s="29">
        <v>7</v>
      </c>
      <c r="D95" s="29">
        <v>6</v>
      </c>
      <c r="E95" s="33">
        <v>639838</v>
      </c>
      <c r="F95" s="33">
        <v>439000</v>
      </c>
      <c r="G95" s="33">
        <f>F95*100/E95</f>
        <v>68.611117189038481</v>
      </c>
      <c r="H95" s="33">
        <f>E95-F95</f>
        <v>200838</v>
      </c>
      <c r="I95" s="33">
        <f>H95*100/E95</f>
        <v>31.388882810961526</v>
      </c>
      <c r="J95" s="30"/>
    </row>
    <row r="96" spans="1:10" s="172" customFormat="1" hidden="1" x14ac:dyDescent="0.3">
      <c r="A96" s="30">
        <v>10.3</v>
      </c>
      <c r="B96" s="30" t="s">
        <v>61</v>
      </c>
      <c r="C96" s="29">
        <v>3</v>
      </c>
      <c r="D96" s="29">
        <v>3</v>
      </c>
      <c r="E96" s="33">
        <v>373283</v>
      </c>
      <c r="F96" s="33">
        <v>249097.5</v>
      </c>
      <c r="G96" s="33">
        <f>F96*100/E96</f>
        <v>66.731541484610872</v>
      </c>
      <c r="H96" s="33">
        <f>E96-F96</f>
        <v>124185.5</v>
      </c>
      <c r="I96" s="33">
        <f>H96*100/E96</f>
        <v>33.268458515389128</v>
      </c>
      <c r="J96" s="30"/>
    </row>
    <row r="97" spans="1:13" s="172" customFormat="1" hidden="1" x14ac:dyDescent="0.3">
      <c r="A97" s="30">
        <v>10.4</v>
      </c>
      <c r="B97" s="30" t="s">
        <v>64</v>
      </c>
      <c r="C97" s="29">
        <v>5</v>
      </c>
      <c r="D97" s="29">
        <v>3</v>
      </c>
      <c r="E97" s="33">
        <v>224818</v>
      </c>
      <c r="F97" s="33">
        <v>137324</v>
      </c>
      <c r="G97" s="33">
        <f>F97*100/E97</f>
        <v>61.082297680790681</v>
      </c>
      <c r="H97" s="33">
        <f>E97-F97</f>
        <v>87494</v>
      </c>
      <c r="I97" s="33">
        <f>H97*100/E97</f>
        <v>38.917702319209319</v>
      </c>
      <c r="J97" s="30"/>
    </row>
    <row r="98" spans="1:13" s="172" customFormat="1" hidden="1" x14ac:dyDescent="0.3">
      <c r="A98" s="30">
        <v>10.5</v>
      </c>
      <c r="B98" s="30" t="s">
        <v>63</v>
      </c>
      <c r="C98" s="29">
        <v>2</v>
      </c>
      <c r="D98" s="29">
        <v>2</v>
      </c>
      <c r="E98" s="33">
        <v>436234</v>
      </c>
      <c r="F98" s="33">
        <v>254099</v>
      </c>
      <c r="G98" s="33">
        <f>F98*100/E98</f>
        <v>58.248325440016139</v>
      </c>
      <c r="H98" s="33">
        <f>E98-F98</f>
        <v>182135</v>
      </c>
      <c r="I98" s="33">
        <f>H98*100/E98</f>
        <v>41.751674559983861</v>
      </c>
      <c r="J98" s="30"/>
    </row>
    <row r="99" spans="1:13" s="172" customFormat="1" hidden="1" x14ac:dyDescent="0.3">
      <c r="A99" s="30">
        <v>10.6</v>
      </c>
      <c r="B99" s="30" t="s">
        <v>35</v>
      </c>
      <c r="C99" s="29">
        <v>6</v>
      </c>
      <c r="D99" s="29">
        <v>4</v>
      </c>
      <c r="E99" s="33">
        <v>1130667</v>
      </c>
      <c r="F99" s="33">
        <f>488709.41+ค่าจ้างเงินรายได้!C17+ค่าจ้างเงินรายได้!D17</f>
        <v>496806.41</v>
      </c>
      <c r="G99" s="33">
        <f>F99*100/E99</f>
        <v>43.939233213669453</v>
      </c>
      <c r="H99" s="33">
        <f>E99-F99</f>
        <v>633860.59000000008</v>
      </c>
      <c r="I99" s="33">
        <f>H99*100/E99</f>
        <v>56.060766786330554</v>
      </c>
      <c r="J99" s="30"/>
    </row>
    <row r="100" spans="1:13" s="172" customFormat="1" hidden="1" x14ac:dyDescent="0.3">
      <c r="A100" s="30">
        <v>10.7</v>
      </c>
      <c r="B100" s="30" t="s">
        <v>51</v>
      </c>
      <c r="C100" s="29">
        <v>1</v>
      </c>
      <c r="D100" s="29">
        <v>1</v>
      </c>
      <c r="E100" s="33">
        <v>50000</v>
      </c>
      <c r="F100" s="33">
        <v>4935</v>
      </c>
      <c r="G100" s="33">
        <f>F100*100/E100</f>
        <v>9.8699999999999992</v>
      </c>
      <c r="H100" s="33">
        <f>E100-F100</f>
        <v>45065</v>
      </c>
      <c r="I100" s="33">
        <f>H100*100/E100</f>
        <v>90.13</v>
      </c>
      <c r="J100" s="30"/>
    </row>
    <row r="101" spans="1:13" s="172" customFormat="1" x14ac:dyDescent="0.3">
      <c r="A101" s="29">
        <v>11</v>
      </c>
      <c r="B101" s="30" t="s">
        <v>24</v>
      </c>
      <c r="C101" s="29">
        <v>35</v>
      </c>
      <c r="D101" s="29">
        <v>23</v>
      </c>
      <c r="E101" s="33">
        <v>5176278</v>
      </c>
      <c r="F101" s="33">
        <f>SUM(F102:F113)</f>
        <v>2672756.6799999997</v>
      </c>
      <c r="G101" s="33">
        <f>F101*100/E101</f>
        <v>51.634720546307591</v>
      </c>
      <c r="H101" s="33">
        <f>E101-F101</f>
        <v>2503521.3200000003</v>
      </c>
      <c r="I101" s="33">
        <f>H101*100/E101</f>
        <v>48.365279453692409</v>
      </c>
      <c r="J101" s="30"/>
    </row>
    <row r="102" spans="1:13" s="172" customFormat="1" hidden="1" x14ac:dyDescent="0.3">
      <c r="A102" s="30">
        <v>11.1</v>
      </c>
      <c r="B102" s="30" t="s">
        <v>90</v>
      </c>
      <c r="C102" s="29">
        <v>1</v>
      </c>
      <c r="D102" s="29">
        <v>1</v>
      </c>
      <c r="E102" s="33">
        <v>145557</v>
      </c>
      <c r="F102" s="33">
        <v>145557</v>
      </c>
      <c r="G102" s="33">
        <f>F102*100/E102</f>
        <v>100</v>
      </c>
      <c r="H102" s="33">
        <f>E102-F102</f>
        <v>0</v>
      </c>
      <c r="I102" s="33">
        <f>H102*100/E102</f>
        <v>0</v>
      </c>
      <c r="J102" s="30"/>
    </row>
    <row r="103" spans="1:13" s="172" customFormat="1" hidden="1" x14ac:dyDescent="0.3">
      <c r="A103" s="30">
        <v>11.2</v>
      </c>
      <c r="B103" s="30" t="s">
        <v>89</v>
      </c>
      <c r="C103" s="29">
        <v>1</v>
      </c>
      <c r="D103" s="29">
        <v>1</v>
      </c>
      <c r="E103" s="33">
        <v>830951</v>
      </c>
      <c r="F103" s="33">
        <v>666900</v>
      </c>
      <c r="G103" s="33">
        <f>F103*100/E103</f>
        <v>80.257439969384478</v>
      </c>
      <c r="H103" s="33">
        <f>E103-F103</f>
        <v>164051</v>
      </c>
      <c r="I103" s="33">
        <f>H103*100/E103</f>
        <v>19.742560030615525</v>
      </c>
      <c r="J103" s="30"/>
      <c r="K103" s="173"/>
      <c r="L103" s="173"/>
      <c r="M103" s="173"/>
    </row>
    <row r="104" spans="1:13" s="172" customFormat="1" hidden="1" x14ac:dyDescent="0.3">
      <c r="A104" s="30">
        <v>11.3</v>
      </c>
      <c r="B104" s="30" t="s">
        <v>85</v>
      </c>
      <c r="C104" s="29">
        <v>5</v>
      </c>
      <c r="D104" s="29">
        <v>4</v>
      </c>
      <c r="E104" s="33">
        <v>450024</v>
      </c>
      <c r="F104" s="33">
        <v>305738</v>
      </c>
      <c r="G104" s="33">
        <f>F104*100/E104</f>
        <v>67.938154409542605</v>
      </c>
      <c r="H104" s="33">
        <f>E104-F104</f>
        <v>144286</v>
      </c>
      <c r="I104" s="33">
        <f>H104*100/E104</f>
        <v>32.061845590457395</v>
      </c>
      <c r="J104" s="30"/>
      <c r="K104" s="173"/>
      <c r="L104" s="173"/>
      <c r="M104" s="173"/>
    </row>
    <row r="105" spans="1:13" s="173" customFormat="1" hidden="1" x14ac:dyDescent="0.3">
      <c r="A105" s="30">
        <v>11.4</v>
      </c>
      <c r="B105" s="30" t="s">
        <v>87</v>
      </c>
      <c r="C105" s="29">
        <v>1</v>
      </c>
      <c r="D105" s="29">
        <v>1</v>
      </c>
      <c r="E105" s="33">
        <v>662663</v>
      </c>
      <c r="F105" s="33">
        <f>405336.58+ค่าจ้างเงินรายได้!C4+ค่าจ้างเงินรายได้!D4</f>
        <v>421894.58</v>
      </c>
      <c r="G105" s="33">
        <f>F105*100/E105</f>
        <v>63.66653638425565</v>
      </c>
      <c r="H105" s="33">
        <f>E105-F105</f>
        <v>240768.41999999998</v>
      </c>
      <c r="I105" s="33">
        <f>H105*100/E105</f>
        <v>36.33346361574435</v>
      </c>
      <c r="J105" s="30"/>
    </row>
    <row r="106" spans="1:13" s="173" customFormat="1" hidden="1" x14ac:dyDescent="0.3">
      <c r="A106" s="30">
        <v>11.5</v>
      </c>
      <c r="B106" s="30" t="s">
        <v>100</v>
      </c>
      <c r="C106" s="29">
        <v>1</v>
      </c>
      <c r="D106" s="29">
        <v>1</v>
      </c>
      <c r="E106" s="33">
        <v>808768</v>
      </c>
      <c r="F106" s="33">
        <f>468618.09+ค่าจ้างเงินรายได้!C15+ค่าจ้างเงินรายได้!D15</f>
        <v>486965.09</v>
      </c>
      <c r="G106" s="33">
        <f>F106*100/E106</f>
        <v>60.21072668552663</v>
      </c>
      <c r="H106" s="33">
        <f>E106-F106</f>
        <v>321802.90999999997</v>
      </c>
      <c r="I106" s="33">
        <f>H106*100/E106</f>
        <v>39.78927331447337</v>
      </c>
      <c r="J106" s="30"/>
    </row>
    <row r="107" spans="1:13" s="173" customFormat="1" hidden="1" x14ac:dyDescent="0.3">
      <c r="A107" s="30">
        <v>11.6</v>
      </c>
      <c r="B107" s="30" t="s">
        <v>91</v>
      </c>
      <c r="C107" s="29">
        <v>7</v>
      </c>
      <c r="D107" s="29">
        <v>6</v>
      </c>
      <c r="E107" s="33">
        <v>193186</v>
      </c>
      <c r="F107" s="33">
        <v>99095</v>
      </c>
      <c r="G107" s="33">
        <f>F107*100/E107</f>
        <v>51.295124905531459</v>
      </c>
      <c r="H107" s="33">
        <f>E107-F107</f>
        <v>94091</v>
      </c>
      <c r="I107" s="33">
        <f>H107*100/E107</f>
        <v>48.704875094468541</v>
      </c>
      <c r="J107" s="30"/>
    </row>
    <row r="108" spans="1:13" s="173" customFormat="1" hidden="1" x14ac:dyDescent="0.3">
      <c r="A108" s="30">
        <v>11.7</v>
      </c>
      <c r="B108" s="30" t="s">
        <v>49</v>
      </c>
      <c r="C108" s="29">
        <v>1</v>
      </c>
      <c r="D108" s="29">
        <v>1</v>
      </c>
      <c r="E108" s="33">
        <v>80000</v>
      </c>
      <c r="F108" s="33">
        <v>37880</v>
      </c>
      <c r="G108" s="33">
        <f>F108*100/E108</f>
        <v>47.35</v>
      </c>
      <c r="H108" s="33">
        <f>E108-F108</f>
        <v>42120</v>
      </c>
      <c r="I108" s="33">
        <f>H108*100/E108</f>
        <v>52.65</v>
      </c>
      <c r="J108" s="30"/>
      <c r="K108" s="172"/>
      <c r="L108" s="172"/>
      <c r="M108" s="172"/>
    </row>
    <row r="109" spans="1:13" s="173" customFormat="1" hidden="1" x14ac:dyDescent="0.3">
      <c r="A109" s="30">
        <v>11.8</v>
      </c>
      <c r="B109" s="30" t="s">
        <v>35</v>
      </c>
      <c r="C109" s="29">
        <v>9</v>
      </c>
      <c r="D109" s="29">
        <v>5</v>
      </c>
      <c r="E109" s="33">
        <v>1203288</v>
      </c>
      <c r="F109" s="33">
        <f>375586.09+ค่าจ้างเงินรายได้!C13+ค่าจ้างเงินรายได้!D13</f>
        <v>402040.09</v>
      </c>
      <c r="G109" s="33">
        <f>F109*100/E109</f>
        <v>33.411792521823536</v>
      </c>
      <c r="H109" s="33">
        <f>E109-F109</f>
        <v>801247.90999999992</v>
      </c>
      <c r="I109" s="33">
        <f>H109*100/E109</f>
        <v>66.588207478176457</v>
      </c>
      <c r="J109" s="30"/>
      <c r="K109" s="172"/>
      <c r="L109" s="172"/>
      <c r="M109" s="172"/>
    </row>
    <row r="110" spans="1:13" s="173" customFormat="1" hidden="1" x14ac:dyDescent="0.3">
      <c r="A110" s="30">
        <v>11.9</v>
      </c>
      <c r="B110" s="30" t="s">
        <v>88</v>
      </c>
      <c r="C110" s="29">
        <v>1</v>
      </c>
      <c r="D110" s="29">
        <v>1</v>
      </c>
      <c r="E110" s="33">
        <v>360074</v>
      </c>
      <c r="F110" s="33">
        <v>85520</v>
      </c>
      <c r="G110" s="33">
        <f>F110*100/E110</f>
        <v>23.750673472675061</v>
      </c>
      <c r="H110" s="33">
        <f>E110-F110</f>
        <v>274554</v>
      </c>
      <c r="I110" s="33">
        <f>H110*100/E110</f>
        <v>76.249326527324939</v>
      </c>
      <c r="J110" s="30"/>
    </row>
    <row r="111" spans="1:13" s="173" customFormat="1" hidden="1" x14ac:dyDescent="0.3">
      <c r="A111" s="174">
        <v>11.1</v>
      </c>
      <c r="B111" s="30" t="s">
        <v>86</v>
      </c>
      <c r="C111" s="29">
        <v>3</v>
      </c>
      <c r="D111" s="29">
        <v>1</v>
      </c>
      <c r="E111" s="33">
        <v>186633</v>
      </c>
      <c r="F111" s="33">
        <v>15916.92</v>
      </c>
      <c r="G111" s="33">
        <f>F111*100/E111</f>
        <v>8.5284595971773474</v>
      </c>
      <c r="H111" s="33">
        <f>E111-F111</f>
        <v>170716.08</v>
      </c>
      <c r="I111" s="33">
        <f>H111*100/E111</f>
        <v>91.471540402822654</v>
      </c>
      <c r="J111" s="30"/>
    </row>
    <row r="112" spans="1:13" s="173" customFormat="1" hidden="1" x14ac:dyDescent="0.3">
      <c r="A112" s="30">
        <v>11.11</v>
      </c>
      <c r="B112" s="30" t="s">
        <v>67</v>
      </c>
      <c r="C112" s="29">
        <v>4</v>
      </c>
      <c r="D112" s="29">
        <v>1</v>
      </c>
      <c r="E112" s="33">
        <v>145134</v>
      </c>
      <c r="F112" s="33">
        <v>5250</v>
      </c>
      <c r="G112" s="33">
        <f>F112*100/E112</f>
        <v>3.6173467278515026</v>
      </c>
      <c r="H112" s="33">
        <f>E112-F112</f>
        <v>139884</v>
      </c>
      <c r="I112" s="33">
        <f>H112*100/E112</f>
        <v>96.382653272148502</v>
      </c>
      <c r="J112" s="30"/>
    </row>
    <row r="113" spans="1:12" s="173" customFormat="1" hidden="1" x14ac:dyDescent="0.3">
      <c r="A113" s="30">
        <v>11.12</v>
      </c>
      <c r="B113" s="30" t="s">
        <v>51</v>
      </c>
      <c r="C113" s="29">
        <v>1</v>
      </c>
      <c r="D113" s="29">
        <v>0</v>
      </c>
      <c r="E113" s="33">
        <v>110000</v>
      </c>
      <c r="F113" s="33">
        <v>0</v>
      </c>
      <c r="G113" s="33">
        <f>F113*100/E113</f>
        <v>0</v>
      </c>
      <c r="H113" s="33">
        <f>E113-F113</f>
        <v>110000</v>
      </c>
      <c r="I113" s="33">
        <f>H113*100/E113</f>
        <v>100</v>
      </c>
      <c r="J113" s="30"/>
    </row>
    <row r="114" spans="1:12" s="172" customFormat="1" x14ac:dyDescent="0.3">
      <c r="A114" s="29">
        <v>12</v>
      </c>
      <c r="B114" s="30" t="s">
        <v>27</v>
      </c>
      <c r="C114" s="29">
        <v>16</v>
      </c>
      <c r="D114" s="29">
        <v>15</v>
      </c>
      <c r="E114" s="33">
        <v>8229014</v>
      </c>
      <c r="F114" s="33">
        <f>SUM(F115:F118)</f>
        <v>4196634.18</v>
      </c>
      <c r="G114" s="33">
        <f t="shared" ref="G114" si="6">F114*100/E114</f>
        <v>50.998019689843765</v>
      </c>
      <c r="H114" s="33">
        <f t="shared" ref="H114" si="7">E114-F114</f>
        <v>4032379.8200000003</v>
      </c>
      <c r="I114" s="33">
        <f t="shared" ref="I114" si="8">H114*100/E114</f>
        <v>49.001980310156235</v>
      </c>
      <c r="J114" s="30"/>
    </row>
    <row r="115" spans="1:12" s="172" customFormat="1" hidden="1" x14ac:dyDescent="0.3">
      <c r="A115" s="30">
        <v>12.1</v>
      </c>
      <c r="B115" s="30" t="s">
        <v>39</v>
      </c>
      <c r="C115" s="29">
        <v>4</v>
      </c>
      <c r="D115" s="29">
        <v>4</v>
      </c>
      <c r="E115" s="33">
        <v>692750</v>
      </c>
      <c r="F115" s="33">
        <v>530766</v>
      </c>
      <c r="G115" s="33">
        <f>F115*100/E115</f>
        <v>76.617250090220139</v>
      </c>
      <c r="H115" s="33">
        <f>E115-F115</f>
        <v>161984</v>
      </c>
      <c r="I115" s="33">
        <f>H115*100/E115</f>
        <v>23.382749909779864</v>
      </c>
      <c r="J115" s="30"/>
    </row>
    <row r="116" spans="1:12" s="172" customFormat="1" hidden="1" x14ac:dyDescent="0.3">
      <c r="A116" s="30">
        <v>12.2</v>
      </c>
      <c r="B116" s="30" t="s">
        <v>164</v>
      </c>
      <c r="C116" s="29">
        <v>2</v>
      </c>
      <c r="D116" s="29">
        <v>2</v>
      </c>
      <c r="E116" s="33">
        <v>1149874</v>
      </c>
      <c r="F116" s="33">
        <f>790926.35+ค่าจ้างเงินรายได้!C25+ค่าจ้างเงินรายได้!D25</f>
        <v>827912.35</v>
      </c>
      <c r="G116" s="33">
        <f>F116*100/E116</f>
        <v>72.00026698577409</v>
      </c>
      <c r="H116" s="33">
        <f>E116-F116</f>
        <v>321961.65000000002</v>
      </c>
      <c r="I116" s="33">
        <f>H116*100/E116</f>
        <v>27.99973301422591</v>
      </c>
      <c r="J116" s="30"/>
      <c r="K116" s="178"/>
      <c r="L116" s="178"/>
    </row>
    <row r="117" spans="1:12" s="172" customFormat="1" hidden="1" x14ac:dyDescent="0.3">
      <c r="A117" s="30">
        <v>12.3</v>
      </c>
      <c r="B117" s="30" t="s">
        <v>35</v>
      </c>
      <c r="C117" s="29">
        <v>4</v>
      </c>
      <c r="D117" s="29">
        <v>4</v>
      </c>
      <c r="E117" s="33">
        <v>957290</v>
      </c>
      <c r="F117" s="33">
        <v>682217.79</v>
      </c>
      <c r="G117" s="33">
        <f>F117*100/E117</f>
        <v>71.265529776765661</v>
      </c>
      <c r="H117" s="33">
        <f>E117-F117</f>
        <v>275072.20999999996</v>
      </c>
      <c r="I117" s="33">
        <f>H117*100/E117</f>
        <v>28.734470223234336</v>
      </c>
      <c r="J117" s="30"/>
    </row>
    <row r="118" spans="1:12" s="172" customFormat="1" hidden="1" x14ac:dyDescent="0.3">
      <c r="A118" s="30">
        <v>12.4</v>
      </c>
      <c r="B118" s="30" t="s">
        <v>38</v>
      </c>
      <c r="C118" s="29">
        <v>6</v>
      </c>
      <c r="D118" s="29">
        <v>5</v>
      </c>
      <c r="E118" s="33">
        <v>5429100</v>
      </c>
      <c r="F118" s="33">
        <v>2155738.04</v>
      </c>
      <c r="G118" s="33">
        <f>F118*100/E118</f>
        <v>39.707097677331419</v>
      </c>
      <c r="H118" s="33">
        <f>E118-F118</f>
        <v>3273361.96</v>
      </c>
      <c r="I118" s="33">
        <f>H118*100/E118</f>
        <v>60.292902322668581</v>
      </c>
      <c r="J118" s="30"/>
    </row>
    <row r="119" spans="1:12" s="172" customFormat="1" x14ac:dyDescent="0.3">
      <c r="A119" s="29">
        <v>13</v>
      </c>
      <c r="B119" s="30" t="s">
        <v>21</v>
      </c>
      <c r="C119" s="29">
        <v>57</v>
      </c>
      <c r="D119" s="29">
        <v>34</v>
      </c>
      <c r="E119" s="33">
        <v>26765760</v>
      </c>
      <c r="F119" s="33">
        <f>11967358.1+ค่าจ้างเงินรายได้!E19+ค่าจ้างเงินรายได้!F19+ค่าจ้างเงินรายได้!E20</f>
        <v>12169859.1</v>
      </c>
      <c r="G119" s="33">
        <f>F119*100/E119</f>
        <v>45.468012490584989</v>
      </c>
      <c r="H119" s="33">
        <f>E119-F119</f>
        <v>14595900.9</v>
      </c>
      <c r="I119" s="33">
        <f>H119*100/E119</f>
        <v>54.531987509415011</v>
      </c>
      <c r="J119" s="30"/>
    </row>
    <row r="120" spans="1:12" s="172" customFormat="1" hidden="1" x14ac:dyDescent="0.3">
      <c r="A120" s="30">
        <v>13.1</v>
      </c>
      <c r="B120" s="30" t="s">
        <v>120</v>
      </c>
      <c r="C120" s="29">
        <v>4</v>
      </c>
      <c r="D120" s="29">
        <v>3</v>
      </c>
      <c r="E120" s="33">
        <v>3667650</v>
      </c>
      <c r="F120" s="33">
        <v>2378688.94</v>
      </c>
      <c r="G120" s="33">
        <f>F120*100/E120</f>
        <v>64.85594154294985</v>
      </c>
      <c r="H120" s="33">
        <f>E120-F120</f>
        <v>1288961.06</v>
      </c>
      <c r="I120" s="33">
        <f>H120*100/E120</f>
        <v>35.144058457050157</v>
      </c>
      <c r="J120" s="30"/>
    </row>
    <row r="121" spans="1:12" s="172" customFormat="1" hidden="1" x14ac:dyDescent="0.3">
      <c r="A121" s="30">
        <v>13.2</v>
      </c>
      <c r="B121" s="30" t="s">
        <v>35</v>
      </c>
      <c r="C121" s="29">
        <v>6</v>
      </c>
      <c r="D121" s="29">
        <v>5</v>
      </c>
      <c r="E121" s="33">
        <v>2720410</v>
      </c>
      <c r="F121" s="33">
        <v>1678901.27</v>
      </c>
      <c r="G121" s="33">
        <f>F121*100/E121</f>
        <v>61.715008767060844</v>
      </c>
      <c r="H121" s="33">
        <f>E121-F121</f>
        <v>1041508.73</v>
      </c>
      <c r="I121" s="33">
        <f>H121*100/E121</f>
        <v>38.284991232939156</v>
      </c>
      <c r="J121" s="30"/>
    </row>
    <row r="122" spans="1:12" s="172" customFormat="1" hidden="1" x14ac:dyDescent="0.3">
      <c r="A122" s="30">
        <v>13.3</v>
      </c>
      <c r="B122" s="30" t="s">
        <v>122</v>
      </c>
      <c r="C122" s="29">
        <v>6</v>
      </c>
      <c r="D122" s="29">
        <v>2</v>
      </c>
      <c r="E122" s="33">
        <v>1191320</v>
      </c>
      <c r="F122" s="33">
        <v>717393.44</v>
      </c>
      <c r="G122" s="33">
        <f>F122*100/E122</f>
        <v>60.218366182050161</v>
      </c>
      <c r="H122" s="33">
        <f>E122-F122</f>
        <v>473926.56000000006</v>
      </c>
      <c r="I122" s="33">
        <f>H122*100/E122</f>
        <v>39.781633817949846</v>
      </c>
      <c r="J122" s="30"/>
    </row>
    <row r="123" spans="1:12" s="172" customFormat="1" hidden="1" x14ac:dyDescent="0.3">
      <c r="A123" s="30">
        <v>13.4</v>
      </c>
      <c r="B123" s="30" t="s">
        <v>118</v>
      </c>
      <c r="C123" s="29">
        <v>4</v>
      </c>
      <c r="D123" s="29">
        <v>3</v>
      </c>
      <c r="E123" s="33">
        <v>2720180</v>
      </c>
      <c r="F123" s="33">
        <v>1558205.77</v>
      </c>
      <c r="G123" s="33">
        <f>F123*100/E123</f>
        <v>57.283186039159176</v>
      </c>
      <c r="H123" s="33">
        <f>E123-F123</f>
        <v>1161974.23</v>
      </c>
      <c r="I123" s="33">
        <f>H123*100/E123</f>
        <v>42.716813960840824</v>
      </c>
      <c r="J123" s="30"/>
    </row>
    <row r="124" spans="1:12" s="172" customFormat="1" hidden="1" x14ac:dyDescent="0.3">
      <c r="A124" s="30">
        <v>13.5</v>
      </c>
      <c r="B124" s="30" t="s">
        <v>69</v>
      </c>
      <c r="C124" s="29">
        <v>4</v>
      </c>
      <c r="D124" s="29">
        <v>2</v>
      </c>
      <c r="E124" s="33">
        <v>1721150</v>
      </c>
      <c r="F124" s="33">
        <v>864986.68</v>
      </c>
      <c r="G124" s="33">
        <f>F124*100/E124</f>
        <v>50.256321645411496</v>
      </c>
      <c r="H124" s="33">
        <f>E124-F124</f>
        <v>856163.32</v>
      </c>
      <c r="I124" s="33">
        <f>H124*100/E124</f>
        <v>49.743678354588504</v>
      </c>
      <c r="J124" s="30"/>
    </row>
    <row r="125" spans="1:12" s="172" customFormat="1" hidden="1" x14ac:dyDescent="0.3">
      <c r="A125" s="30">
        <v>13.6</v>
      </c>
      <c r="B125" s="30" t="s">
        <v>117</v>
      </c>
      <c r="C125" s="29">
        <v>4</v>
      </c>
      <c r="D125" s="29">
        <v>2</v>
      </c>
      <c r="E125" s="33">
        <v>887690</v>
      </c>
      <c r="F125" s="33">
        <v>403902.33</v>
      </c>
      <c r="G125" s="33">
        <f>F125*100/E125</f>
        <v>45.500380763554844</v>
      </c>
      <c r="H125" s="33">
        <f>E125-F125</f>
        <v>483787.67</v>
      </c>
      <c r="I125" s="33">
        <f>H125*100/E125</f>
        <v>54.499619236445156</v>
      </c>
      <c r="J125" s="30"/>
    </row>
    <row r="126" spans="1:12" s="172" customFormat="1" hidden="1" x14ac:dyDescent="0.3">
      <c r="A126" s="30">
        <v>13.7</v>
      </c>
      <c r="B126" s="30" t="s">
        <v>127</v>
      </c>
      <c r="C126" s="29">
        <v>2</v>
      </c>
      <c r="D126" s="29">
        <v>1</v>
      </c>
      <c r="E126" s="33">
        <v>247660</v>
      </c>
      <c r="F126" s="33">
        <v>107888.1</v>
      </c>
      <c r="G126" s="33">
        <f>F126*100/E126</f>
        <v>43.562989582492129</v>
      </c>
      <c r="H126" s="33">
        <f>E126-F126</f>
        <v>139771.9</v>
      </c>
      <c r="I126" s="33">
        <f>H126*100/E126</f>
        <v>56.437010417507871</v>
      </c>
      <c r="J126" s="30"/>
    </row>
    <row r="127" spans="1:12" s="172" customFormat="1" hidden="1" x14ac:dyDescent="0.3">
      <c r="A127" s="30">
        <v>13.8</v>
      </c>
      <c r="B127" s="30" t="s">
        <v>60</v>
      </c>
      <c r="C127" s="29">
        <v>3</v>
      </c>
      <c r="D127" s="29">
        <v>2</v>
      </c>
      <c r="E127" s="33">
        <v>1557300</v>
      </c>
      <c r="F127" s="33">
        <v>643395.86</v>
      </c>
      <c r="G127" s="33">
        <f>F127*100/E127</f>
        <v>41.314830796892053</v>
      </c>
      <c r="H127" s="33">
        <f>E127-F127</f>
        <v>913904.14</v>
      </c>
      <c r="I127" s="33">
        <f>H127*100/E127</f>
        <v>58.685169203107947</v>
      </c>
      <c r="J127" s="30"/>
    </row>
    <row r="128" spans="1:12" s="172" customFormat="1" hidden="1" x14ac:dyDescent="0.3">
      <c r="A128" s="30">
        <v>13.9</v>
      </c>
      <c r="B128" s="30" t="s">
        <v>123</v>
      </c>
      <c r="C128" s="29">
        <v>2</v>
      </c>
      <c r="D128" s="29">
        <v>1</v>
      </c>
      <c r="E128" s="33">
        <v>359020</v>
      </c>
      <c r="F128" s="33">
        <v>134548</v>
      </c>
      <c r="G128" s="33">
        <f>F128*100/E128</f>
        <v>37.476463706757286</v>
      </c>
      <c r="H128" s="33">
        <f>E128-F128</f>
        <v>224472</v>
      </c>
      <c r="I128" s="33">
        <f>H128*100/E128</f>
        <v>62.523536293242714</v>
      </c>
      <c r="J128" s="30"/>
    </row>
    <row r="129" spans="1:13" s="172" customFormat="1" hidden="1" x14ac:dyDescent="0.3">
      <c r="A129" s="174">
        <v>13.1</v>
      </c>
      <c r="B129" s="30" t="s">
        <v>115</v>
      </c>
      <c r="C129" s="29">
        <v>4</v>
      </c>
      <c r="D129" s="29">
        <v>2</v>
      </c>
      <c r="E129" s="33">
        <v>2088000</v>
      </c>
      <c r="F129" s="33">
        <v>752444</v>
      </c>
      <c r="G129" s="33">
        <f>F129*100/E129</f>
        <v>36.036590038314174</v>
      </c>
      <c r="H129" s="33">
        <f>E129-F129</f>
        <v>1335556</v>
      </c>
      <c r="I129" s="33">
        <f>H129*100/E129</f>
        <v>63.963409961685826</v>
      </c>
      <c r="J129" s="30"/>
    </row>
    <row r="130" spans="1:13" s="172" customFormat="1" hidden="1" x14ac:dyDescent="0.3">
      <c r="A130" s="30">
        <v>13.11</v>
      </c>
      <c r="B130" s="30" t="s">
        <v>119</v>
      </c>
      <c r="C130" s="29">
        <v>2</v>
      </c>
      <c r="D130" s="29">
        <v>1</v>
      </c>
      <c r="E130" s="33">
        <v>585800</v>
      </c>
      <c r="F130" s="33">
        <v>207900</v>
      </c>
      <c r="G130" s="33">
        <f>F130*100/E130</f>
        <v>35.489928303175148</v>
      </c>
      <c r="H130" s="33">
        <f>E130-F130</f>
        <v>377900</v>
      </c>
      <c r="I130" s="33">
        <f>H130*100/E130</f>
        <v>64.510071696824852</v>
      </c>
      <c r="J130" s="30"/>
    </row>
    <row r="131" spans="1:13" s="172" customFormat="1" hidden="1" x14ac:dyDescent="0.3">
      <c r="A131" s="30">
        <v>13.12</v>
      </c>
      <c r="B131" s="30" t="s">
        <v>121</v>
      </c>
      <c r="C131" s="29">
        <v>4</v>
      </c>
      <c r="D131" s="29">
        <v>3</v>
      </c>
      <c r="E131" s="33">
        <v>2793280</v>
      </c>
      <c r="F131" s="33">
        <v>871352.43</v>
      </c>
      <c r="G131" s="33">
        <f>F131*100/E131</f>
        <v>31.194596674876848</v>
      </c>
      <c r="H131" s="33">
        <f>E131-F131</f>
        <v>1921927.5699999998</v>
      </c>
      <c r="I131" s="33">
        <f>H131*100/E131</f>
        <v>68.805403325123137</v>
      </c>
      <c r="J131" s="30"/>
    </row>
    <row r="132" spans="1:13" s="172" customFormat="1" hidden="1" x14ac:dyDescent="0.3">
      <c r="A132" s="30">
        <v>13.13</v>
      </c>
      <c r="B132" s="30" t="s">
        <v>124</v>
      </c>
      <c r="C132" s="29">
        <v>4</v>
      </c>
      <c r="D132" s="29">
        <v>2</v>
      </c>
      <c r="E132" s="33">
        <v>1558750</v>
      </c>
      <c r="F132" s="33">
        <v>474447</v>
      </c>
      <c r="G132" s="33">
        <f>F132*100/E132</f>
        <v>30.437658380112268</v>
      </c>
      <c r="H132" s="33">
        <f>E132-F132</f>
        <v>1084303</v>
      </c>
      <c r="I132" s="33">
        <f>H132*100/E132</f>
        <v>69.562341619887732</v>
      </c>
      <c r="J132" s="30"/>
    </row>
    <row r="133" spans="1:13" s="172" customFormat="1" hidden="1" x14ac:dyDescent="0.3">
      <c r="A133" s="30">
        <v>13.14</v>
      </c>
      <c r="B133" s="30" t="s">
        <v>116</v>
      </c>
      <c r="C133" s="29">
        <v>3</v>
      </c>
      <c r="D133" s="29">
        <v>2</v>
      </c>
      <c r="E133" s="33">
        <v>2923200</v>
      </c>
      <c r="F133" s="33">
        <v>789995</v>
      </c>
      <c r="G133" s="33">
        <f>F133*100/E133</f>
        <v>27.025006841817188</v>
      </c>
      <c r="H133" s="33">
        <f>E133-F133</f>
        <v>2133205</v>
      </c>
      <c r="I133" s="33">
        <f>H133*100/E133</f>
        <v>72.974993158182812</v>
      </c>
      <c r="J133" s="30"/>
    </row>
    <row r="134" spans="1:13" s="172" customFormat="1" hidden="1" x14ac:dyDescent="0.3">
      <c r="A134" s="30">
        <v>13.15</v>
      </c>
      <c r="B134" s="30" t="s">
        <v>126</v>
      </c>
      <c r="C134" s="29">
        <v>2</v>
      </c>
      <c r="D134" s="29">
        <v>1</v>
      </c>
      <c r="E134" s="33">
        <v>192850</v>
      </c>
      <c r="F134" s="33">
        <v>45695.28</v>
      </c>
      <c r="G134" s="33">
        <f>F134*100/E134</f>
        <v>23.694726471350791</v>
      </c>
      <c r="H134" s="33">
        <f>E134-F134</f>
        <v>147154.72</v>
      </c>
      <c r="I134" s="33">
        <f>H134*100/E134</f>
        <v>76.305273528649209</v>
      </c>
      <c r="J134" s="30"/>
    </row>
    <row r="135" spans="1:13" s="172" customFormat="1" hidden="1" x14ac:dyDescent="0.3">
      <c r="A135" s="30">
        <v>13.16</v>
      </c>
      <c r="B135" s="30" t="s">
        <v>125</v>
      </c>
      <c r="C135" s="29">
        <v>3</v>
      </c>
      <c r="D135" s="29">
        <v>2</v>
      </c>
      <c r="E135" s="33">
        <v>1551500</v>
      </c>
      <c r="F135" s="33">
        <v>337614</v>
      </c>
      <c r="G135" s="33">
        <f>F135*100/E135</f>
        <v>21.760489848533677</v>
      </c>
      <c r="H135" s="33">
        <f>E135-F135</f>
        <v>1213886</v>
      </c>
      <c r="I135" s="33">
        <f>H135*100/E135</f>
        <v>78.23951015146632</v>
      </c>
      <c r="J135" s="30"/>
    </row>
    <row r="136" spans="1:13" s="172" customFormat="1" x14ac:dyDescent="0.3">
      <c r="A136" s="34">
        <v>14</v>
      </c>
      <c r="B136" s="35" t="s">
        <v>16</v>
      </c>
      <c r="C136" s="34">
        <v>16</v>
      </c>
      <c r="D136" s="34">
        <v>7</v>
      </c>
      <c r="E136" s="38">
        <v>1578100</v>
      </c>
      <c r="F136" s="38">
        <f>SUM(F137:F140)</f>
        <v>487255.23</v>
      </c>
      <c r="G136" s="38">
        <f t="shared" si="3"/>
        <v>30.876068056523668</v>
      </c>
      <c r="H136" s="38">
        <f t="shared" si="4"/>
        <v>1090844.77</v>
      </c>
      <c r="I136" s="38">
        <f t="shared" si="5"/>
        <v>69.123931943476336</v>
      </c>
      <c r="J136" s="35"/>
    </row>
    <row r="137" spans="1:13" s="96" customFormat="1" hidden="1" x14ac:dyDescent="0.3">
      <c r="A137" s="157">
        <v>14.1</v>
      </c>
      <c r="B137" s="157" t="s">
        <v>35</v>
      </c>
      <c r="C137" s="158">
        <v>2</v>
      </c>
      <c r="D137" s="158">
        <v>2</v>
      </c>
      <c r="E137" s="159">
        <v>667260</v>
      </c>
      <c r="F137" s="159">
        <v>444096.23</v>
      </c>
      <c r="G137" s="159">
        <f>F137*100/E137</f>
        <v>66.555200371669216</v>
      </c>
      <c r="H137" s="159">
        <f>E137-F137</f>
        <v>223163.77000000002</v>
      </c>
      <c r="I137" s="159">
        <f>H137*100/E137</f>
        <v>33.444799628330784</v>
      </c>
      <c r="J137" s="157"/>
    </row>
    <row r="138" spans="1:13" s="96" customFormat="1" hidden="1" x14ac:dyDescent="0.3">
      <c r="A138" s="25">
        <v>14.2</v>
      </c>
      <c r="B138" s="25" t="s">
        <v>77</v>
      </c>
      <c r="C138" s="160">
        <v>4</v>
      </c>
      <c r="D138" s="160">
        <v>3</v>
      </c>
      <c r="E138" s="28">
        <v>312500</v>
      </c>
      <c r="F138" s="28">
        <v>34249</v>
      </c>
      <c r="G138" s="28">
        <f>F138*100/E138</f>
        <v>10.959680000000001</v>
      </c>
      <c r="H138" s="28">
        <f>E138-F138</f>
        <v>278251</v>
      </c>
      <c r="I138" s="28">
        <f>H138*100/E138</f>
        <v>89.040319999999994</v>
      </c>
      <c r="J138" s="25"/>
    </row>
    <row r="139" spans="1:13" s="96" customFormat="1" hidden="1" x14ac:dyDescent="0.3">
      <c r="A139" s="25">
        <v>14.3</v>
      </c>
      <c r="B139" s="25" t="s">
        <v>78</v>
      </c>
      <c r="C139" s="160">
        <v>5</v>
      </c>
      <c r="D139" s="160">
        <v>1</v>
      </c>
      <c r="E139" s="28">
        <v>340840</v>
      </c>
      <c r="F139" s="28">
        <v>5660</v>
      </c>
      <c r="G139" s="28">
        <f>F139*100/E139</f>
        <v>1.6606032155850252</v>
      </c>
      <c r="H139" s="28">
        <f>E139-F139</f>
        <v>335180</v>
      </c>
      <c r="I139" s="28">
        <f>H139*100/E139</f>
        <v>98.339396784414973</v>
      </c>
      <c r="J139" s="25"/>
    </row>
    <row r="140" spans="1:13" s="96" customFormat="1" hidden="1" x14ac:dyDescent="0.3">
      <c r="A140" s="161">
        <v>14.4</v>
      </c>
      <c r="B140" s="161" t="s">
        <v>79</v>
      </c>
      <c r="C140" s="162">
        <v>5</v>
      </c>
      <c r="D140" s="162">
        <v>1</v>
      </c>
      <c r="E140" s="163">
        <v>257500</v>
      </c>
      <c r="F140" s="163">
        <v>3250</v>
      </c>
      <c r="G140" s="163">
        <f>F140*100/E140</f>
        <v>1.2621359223300972</v>
      </c>
      <c r="H140" s="163">
        <f>E140-F140</f>
        <v>254250</v>
      </c>
      <c r="I140" s="163">
        <f>H140*100/E140</f>
        <v>98.737864077669897</v>
      </c>
      <c r="J140" s="161"/>
    </row>
    <row r="141" spans="1:13" s="52" customFormat="1" x14ac:dyDescent="0.3">
      <c r="A141" s="129" t="s">
        <v>29</v>
      </c>
      <c r="B141" s="130"/>
      <c r="C141" s="64">
        <f>SUM(C29,C114,C7,C14,C101,C80,C66,C119,C93,C34,C18,C45,C136,C52)</f>
        <v>496</v>
      </c>
      <c r="D141" s="64">
        <f>SUM(D29,D114,D7,D14,D101,D80,D66,D119,D93,D34,D18,D45,D136,D52)</f>
        <v>341</v>
      </c>
      <c r="E141" s="65">
        <f>SUM(E29,E114,E7,E14,E101,E80,E66,E119,E93,E34,E18,E45,E136,E52)</f>
        <v>172171002</v>
      </c>
      <c r="F141" s="65">
        <f>SUM(F29,F114,F7,F14,F101,F80,F66,F119,F93,F34,F18,F45,F136,F52)</f>
        <v>100991704.36999999</v>
      </c>
      <c r="G141" s="65">
        <f t="shared" ref="G141" si="9">F141*100/E141</f>
        <v>58.65778975370079</v>
      </c>
      <c r="H141" s="65">
        <f t="shared" ref="H141" si="10">E141-F141</f>
        <v>71179297.63000001</v>
      </c>
      <c r="I141" s="65">
        <f t="shared" ref="I141" si="11">H141*100/E141</f>
        <v>41.342210246299203</v>
      </c>
      <c r="J141" s="66"/>
    </row>
    <row r="142" spans="1:13" s="52" customFormat="1" ht="18.75" customHeight="1" x14ac:dyDescent="0.3">
      <c r="A142" s="67" t="s">
        <v>14</v>
      </c>
      <c r="B142" s="131" t="s">
        <v>166</v>
      </c>
      <c r="C142" s="131"/>
      <c r="D142" s="131"/>
      <c r="E142" s="131"/>
      <c r="F142" s="131"/>
      <c r="G142" s="131"/>
      <c r="H142" s="131"/>
      <c r="I142" s="131"/>
      <c r="J142" s="131"/>
      <c r="K142" s="68"/>
      <c r="L142" s="68"/>
      <c r="M142" s="70"/>
    </row>
    <row r="143" spans="1:13" s="52" customFormat="1" ht="18.75" customHeight="1" x14ac:dyDescent="0.3">
      <c r="A143" s="80"/>
      <c r="B143" s="133" t="s">
        <v>167</v>
      </c>
      <c r="C143" s="133"/>
      <c r="D143" s="133"/>
      <c r="E143" s="133"/>
      <c r="F143" s="133"/>
      <c r="G143" s="133"/>
      <c r="H143" s="133"/>
      <c r="I143" s="116"/>
      <c r="J143" s="116"/>
      <c r="K143" s="68"/>
      <c r="L143" s="68"/>
      <c r="M143" s="70"/>
    </row>
    <row r="144" spans="1:13" x14ac:dyDescent="0.3">
      <c r="A144" s="69"/>
      <c r="B144" s="132" t="s">
        <v>145</v>
      </c>
      <c r="C144" s="132"/>
      <c r="D144" s="132"/>
      <c r="E144" s="132"/>
      <c r="F144" s="132"/>
      <c r="G144" s="132"/>
      <c r="H144" s="132"/>
      <c r="I144" s="132"/>
      <c r="J144" s="132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2">
    <mergeCell ref="A141:B141"/>
    <mergeCell ref="B142:J142"/>
    <mergeCell ref="B143:H143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136" activePane="bottomRight" state="frozen"/>
      <selection pane="topRight" activeCell="B1" sqref="B1"/>
      <selection pane="bottomLeft" activeCell="A7" sqref="A7"/>
      <selection pane="bottomRight" activeCell="B146" sqref="B146"/>
    </sheetView>
  </sheetViews>
  <sheetFormatPr defaultRowHeight="18.75" x14ac:dyDescent="0.3"/>
  <cols>
    <col min="1" max="1" width="7.5" style="56" customWidth="1"/>
    <col min="2" max="2" width="43.5" style="56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6" customWidth="1"/>
    <col min="11" max="11" width="11.125" style="56" bestFit="1" customWidth="1"/>
    <col min="12" max="12" width="9.625" style="56" bestFit="1" customWidth="1"/>
    <col min="13" max="13" width="10.875" style="56" bestFit="1" customWidth="1"/>
    <col min="14" max="16384" width="9" style="56"/>
  </cols>
  <sheetData>
    <row r="1" spans="1:13" ht="17.100000000000001" customHeight="1" x14ac:dyDescent="0.3">
      <c r="A1" s="118" t="s">
        <v>143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17.100000000000001" customHeight="1" x14ac:dyDescent="0.3">
      <c r="A2" s="118" t="s">
        <v>162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3" ht="17.100000000000001" customHeight="1" x14ac:dyDescent="0.3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3" ht="17.100000000000001" customHeight="1" x14ac:dyDescent="0.3">
      <c r="A4" s="120" t="s">
        <v>2</v>
      </c>
      <c r="B4" s="120" t="s">
        <v>3</v>
      </c>
      <c r="C4" s="123" t="s">
        <v>33</v>
      </c>
      <c r="D4" s="57" t="s">
        <v>4</v>
      </c>
      <c r="E4" s="57" t="s">
        <v>7</v>
      </c>
      <c r="F4" s="60" t="s">
        <v>9</v>
      </c>
      <c r="G4" s="60" t="s">
        <v>11</v>
      </c>
      <c r="H4" s="126" t="s">
        <v>31</v>
      </c>
      <c r="I4" s="60" t="s">
        <v>11</v>
      </c>
      <c r="J4" s="120" t="s">
        <v>14</v>
      </c>
    </row>
    <row r="5" spans="1:13" ht="17.100000000000001" customHeight="1" x14ac:dyDescent="0.3">
      <c r="A5" s="121"/>
      <c r="B5" s="121"/>
      <c r="C5" s="124"/>
      <c r="D5" s="58" t="s">
        <v>5</v>
      </c>
      <c r="E5" s="58" t="s">
        <v>8</v>
      </c>
      <c r="F5" s="61" t="s">
        <v>163</v>
      </c>
      <c r="G5" s="61" t="s">
        <v>12</v>
      </c>
      <c r="H5" s="127"/>
      <c r="I5" s="61" t="s">
        <v>32</v>
      </c>
      <c r="J5" s="121"/>
    </row>
    <row r="6" spans="1:13" ht="17.100000000000001" customHeight="1" x14ac:dyDescent="0.3">
      <c r="A6" s="122"/>
      <c r="B6" s="122"/>
      <c r="C6" s="125"/>
      <c r="D6" s="59" t="s">
        <v>6</v>
      </c>
      <c r="E6" s="59"/>
      <c r="F6" s="62"/>
      <c r="G6" s="62"/>
      <c r="H6" s="128"/>
      <c r="I6" s="62"/>
      <c r="J6" s="122"/>
    </row>
    <row r="7" spans="1:13" s="96" customFormat="1" x14ac:dyDescent="0.3">
      <c r="A7" s="152">
        <v>1</v>
      </c>
      <c r="B7" s="151" t="s">
        <v>26</v>
      </c>
      <c r="C7" s="152">
        <v>17</v>
      </c>
      <c r="D7" s="152">
        <v>15</v>
      </c>
      <c r="E7" s="153">
        <v>7020995</v>
      </c>
      <c r="F7" s="153">
        <f>SUM(F8:F13)</f>
        <v>6092365.29</v>
      </c>
      <c r="G7" s="153">
        <f>F7*100/E7</f>
        <v>86.77353124450309</v>
      </c>
      <c r="H7" s="153">
        <f>E7-F7</f>
        <v>928629.71</v>
      </c>
      <c r="I7" s="153">
        <f>H7*100/E7</f>
        <v>13.226468755496906</v>
      </c>
      <c r="J7" s="151"/>
    </row>
    <row r="8" spans="1:13" s="96" customFormat="1" x14ac:dyDescent="0.3">
      <c r="A8" s="157">
        <v>1.1000000000000001</v>
      </c>
      <c r="B8" s="157" t="s">
        <v>134</v>
      </c>
      <c r="C8" s="158">
        <v>2</v>
      </c>
      <c r="D8" s="158">
        <v>2</v>
      </c>
      <c r="E8" s="159">
        <v>1032000</v>
      </c>
      <c r="F8" s="159">
        <v>1010844</v>
      </c>
      <c r="G8" s="159">
        <f>F8*100/E8</f>
        <v>97.95</v>
      </c>
      <c r="H8" s="159">
        <f>E8-F8</f>
        <v>21156</v>
      </c>
      <c r="I8" s="159">
        <f>H8*100/E8</f>
        <v>2.0499999999999998</v>
      </c>
      <c r="J8" s="157"/>
    </row>
    <row r="9" spans="1:13" s="96" customFormat="1" x14ac:dyDescent="0.3">
      <c r="A9" s="25">
        <v>1.2</v>
      </c>
      <c r="B9" s="25" t="s">
        <v>41</v>
      </c>
      <c r="C9" s="160">
        <v>1</v>
      </c>
      <c r="D9" s="160">
        <v>1</v>
      </c>
      <c r="E9" s="28">
        <v>288700</v>
      </c>
      <c r="F9" s="28">
        <v>258104.95</v>
      </c>
      <c r="G9" s="28">
        <f>F9*100/E9</f>
        <v>89.402476619328027</v>
      </c>
      <c r="H9" s="28">
        <f>E9-F9</f>
        <v>30595.049999999988</v>
      </c>
      <c r="I9" s="28">
        <f>H9*100/E9</f>
        <v>10.597523380671975</v>
      </c>
      <c r="J9" s="25"/>
      <c r="K9" s="104"/>
      <c r="L9" s="104"/>
      <c r="M9" s="104"/>
    </row>
    <row r="10" spans="1:13" s="96" customFormat="1" x14ac:dyDescent="0.3">
      <c r="A10" s="25">
        <v>1.3</v>
      </c>
      <c r="B10" s="25" t="s">
        <v>35</v>
      </c>
      <c r="C10" s="160">
        <v>6</v>
      </c>
      <c r="D10" s="160">
        <v>6</v>
      </c>
      <c r="E10" s="28">
        <v>3562405</v>
      </c>
      <c r="F10" s="28">
        <f>3000477.34+ค่าจ้างเงินรายได้!C7+ค่าจ้างเงินรายได้!D7</f>
        <v>3102933.34</v>
      </c>
      <c r="G10" s="28">
        <f>F10*100/E10</f>
        <v>87.102205953562276</v>
      </c>
      <c r="H10" s="28">
        <f>E10-F10</f>
        <v>459471.66000000015</v>
      </c>
      <c r="I10" s="28">
        <f>H10*100/E10</f>
        <v>12.897794046437733</v>
      </c>
      <c r="J10" s="25"/>
    </row>
    <row r="11" spans="1:13" s="96" customFormat="1" x14ac:dyDescent="0.3">
      <c r="A11" s="25">
        <v>1.4</v>
      </c>
      <c r="B11" s="25" t="s">
        <v>98</v>
      </c>
      <c r="C11" s="160">
        <v>3</v>
      </c>
      <c r="D11" s="160">
        <v>3</v>
      </c>
      <c r="E11" s="28">
        <v>2007890</v>
      </c>
      <c r="F11" s="28">
        <v>1690833</v>
      </c>
      <c r="G11" s="28">
        <f>F11*100/E11</f>
        <v>84.209443744428228</v>
      </c>
      <c r="H11" s="28">
        <f>E11-F11</f>
        <v>317057</v>
      </c>
      <c r="I11" s="28">
        <f>H11*100/E11</f>
        <v>15.790556255571769</v>
      </c>
      <c r="J11" s="25"/>
      <c r="K11" s="106"/>
      <c r="L11" s="106"/>
      <c r="M11" s="106"/>
    </row>
    <row r="12" spans="1:13" s="96" customFormat="1" x14ac:dyDescent="0.3">
      <c r="A12" s="25">
        <v>1.5</v>
      </c>
      <c r="B12" s="25" t="s">
        <v>40</v>
      </c>
      <c r="C12" s="160">
        <v>3</v>
      </c>
      <c r="D12" s="160">
        <v>2</v>
      </c>
      <c r="E12" s="28">
        <v>70000</v>
      </c>
      <c r="F12" s="28">
        <v>28000</v>
      </c>
      <c r="G12" s="28">
        <f>F12*100/E12</f>
        <v>40</v>
      </c>
      <c r="H12" s="28">
        <f>E12-F12</f>
        <v>42000</v>
      </c>
      <c r="I12" s="28">
        <f>H12*100/E12</f>
        <v>60</v>
      </c>
      <c r="J12" s="25"/>
    </row>
    <row r="13" spans="1:13" s="96" customFormat="1" x14ac:dyDescent="0.3">
      <c r="A13" s="161">
        <v>1.6</v>
      </c>
      <c r="B13" s="161" t="s">
        <v>99</v>
      </c>
      <c r="C13" s="162">
        <v>2</v>
      </c>
      <c r="D13" s="162">
        <v>1</v>
      </c>
      <c r="E13" s="163">
        <v>60000</v>
      </c>
      <c r="F13" s="163">
        <v>1650</v>
      </c>
      <c r="G13" s="163">
        <f>F13*100/E13</f>
        <v>2.75</v>
      </c>
      <c r="H13" s="163">
        <f>E13-F13</f>
        <v>58350</v>
      </c>
      <c r="I13" s="163">
        <f>H13*100/E13</f>
        <v>97.25</v>
      </c>
      <c r="J13" s="161"/>
      <c r="K13" s="104"/>
      <c r="L13" s="104"/>
      <c r="M13" s="104"/>
    </row>
    <row r="14" spans="1:13" s="106" customFormat="1" x14ac:dyDescent="0.3">
      <c r="A14" s="152">
        <v>2</v>
      </c>
      <c r="B14" s="151" t="s">
        <v>25</v>
      </c>
      <c r="C14" s="152">
        <v>8</v>
      </c>
      <c r="D14" s="152">
        <v>5</v>
      </c>
      <c r="E14" s="153">
        <v>2720650</v>
      </c>
      <c r="F14" s="153">
        <f>SUM(F15:F17)</f>
        <v>1970052.4</v>
      </c>
      <c r="G14" s="153">
        <f>F14*100/E14</f>
        <v>72.411092937349537</v>
      </c>
      <c r="H14" s="153">
        <f>E14-F14</f>
        <v>750597.60000000009</v>
      </c>
      <c r="I14" s="153">
        <f>H14*100/E14</f>
        <v>27.588907062650474</v>
      </c>
      <c r="J14" s="151"/>
    </row>
    <row r="15" spans="1:13" s="106" customFormat="1" x14ac:dyDescent="0.3">
      <c r="A15" s="157">
        <v>2.1</v>
      </c>
      <c r="B15" s="157" t="s">
        <v>35</v>
      </c>
      <c r="C15" s="158">
        <v>4</v>
      </c>
      <c r="D15" s="158">
        <v>3</v>
      </c>
      <c r="E15" s="159">
        <v>2148850</v>
      </c>
      <c r="F15" s="159">
        <f>1552478.4+ค่าจ้างเงินรายได้!C16+ค่าจ้างเงินรายได้!D16</f>
        <v>1585085.4</v>
      </c>
      <c r="G15" s="159">
        <f>F15*100/E15</f>
        <v>73.764357679689141</v>
      </c>
      <c r="H15" s="159">
        <f>E15-F15</f>
        <v>563764.60000000009</v>
      </c>
      <c r="I15" s="159">
        <f>H15*100/E15</f>
        <v>26.235642320310866</v>
      </c>
      <c r="J15" s="157"/>
    </row>
    <row r="16" spans="1:13" s="108" customFormat="1" x14ac:dyDescent="0.3">
      <c r="A16" s="25">
        <v>2.2000000000000002</v>
      </c>
      <c r="B16" s="25" t="s">
        <v>109</v>
      </c>
      <c r="C16" s="160">
        <v>3</v>
      </c>
      <c r="D16" s="160">
        <v>2</v>
      </c>
      <c r="E16" s="28">
        <v>528300</v>
      </c>
      <c r="F16" s="28">
        <v>384967</v>
      </c>
      <c r="G16" s="28">
        <f>F16*100/E16</f>
        <v>72.869013817906492</v>
      </c>
      <c r="H16" s="28">
        <f>E16-F16</f>
        <v>143333</v>
      </c>
      <c r="I16" s="28">
        <f>H16*100/E16</f>
        <v>27.130986182093508</v>
      </c>
      <c r="J16" s="25"/>
      <c r="K16" s="96"/>
      <c r="L16" s="96"/>
      <c r="M16" s="96"/>
    </row>
    <row r="17" spans="1:13" s="96" customFormat="1" x14ac:dyDescent="0.3">
      <c r="A17" s="161">
        <v>2.2999999999999998</v>
      </c>
      <c r="B17" s="161" t="s">
        <v>110</v>
      </c>
      <c r="C17" s="162">
        <v>1</v>
      </c>
      <c r="D17" s="162">
        <v>0</v>
      </c>
      <c r="E17" s="163">
        <v>43500</v>
      </c>
      <c r="F17" s="163">
        <v>0</v>
      </c>
      <c r="G17" s="163">
        <f>F17*100/E17</f>
        <v>0</v>
      </c>
      <c r="H17" s="163">
        <f>E17-F17</f>
        <v>43500</v>
      </c>
      <c r="I17" s="163">
        <f>H17*100/E17</f>
        <v>100</v>
      </c>
      <c r="J17" s="161"/>
      <c r="K17" s="108"/>
      <c r="L17" s="108"/>
      <c r="M17" s="108"/>
    </row>
    <row r="18" spans="1:13" s="96" customFormat="1" x14ac:dyDescent="0.3">
      <c r="A18" s="152">
        <v>3</v>
      </c>
      <c r="B18" s="151" t="s">
        <v>18</v>
      </c>
      <c r="C18" s="152">
        <v>70</v>
      </c>
      <c r="D18" s="152">
        <v>53</v>
      </c>
      <c r="E18" s="153">
        <v>5476610</v>
      </c>
      <c r="F18" s="153">
        <f>SUM(F19:F28)</f>
        <v>3704060.78</v>
      </c>
      <c r="G18" s="153">
        <f>F18*100/E18</f>
        <v>67.634189398186109</v>
      </c>
      <c r="H18" s="153">
        <f>E18-F18</f>
        <v>1772549.2200000002</v>
      </c>
      <c r="I18" s="153">
        <f>H18*100/E18</f>
        <v>32.365810601813898</v>
      </c>
      <c r="J18" s="151"/>
    </row>
    <row r="19" spans="1:13" s="52" customFormat="1" x14ac:dyDescent="0.3">
      <c r="A19" s="157">
        <v>3.1</v>
      </c>
      <c r="B19" s="157" t="s">
        <v>68</v>
      </c>
      <c r="C19" s="158">
        <v>2</v>
      </c>
      <c r="D19" s="158">
        <v>2</v>
      </c>
      <c r="E19" s="159">
        <v>32500</v>
      </c>
      <c r="F19" s="159">
        <v>32500</v>
      </c>
      <c r="G19" s="159">
        <f>F19*100/E19</f>
        <v>100</v>
      </c>
      <c r="H19" s="159">
        <f>E19-F19</f>
        <v>0</v>
      </c>
      <c r="I19" s="159">
        <f>H19*100/E19</f>
        <v>0</v>
      </c>
      <c r="J19" s="157"/>
      <c r="K19" s="155"/>
      <c r="L19" s="155"/>
      <c r="M19" s="155"/>
    </row>
    <row r="20" spans="1:13" s="107" customFormat="1" x14ac:dyDescent="0.3">
      <c r="A20" s="25">
        <v>3.2</v>
      </c>
      <c r="B20" s="25" t="s">
        <v>75</v>
      </c>
      <c r="C20" s="160">
        <v>6</v>
      </c>
      <c r="D20" s="160">
        <v>2</v>
      </c>
      <c r="E20" s="28">
        <v>44940</v>
      </c>
      <c r="F20" s="28">
        <v>44940</v>
      </c>
      <c r="G20" s="28">
        <f>F20*100/E20</f>
        <v>100</v>
      </c>
      <c r="H20" s="28">
        <f>E20-F20</f>
        <v>0</v>
      </c>
      <c r="I20" s="28">
        <f>H20*100/E20</f>
        <v>0</v>
      </c>
      <c r="J20" s="25"/>
      <c r="K20" s="102"/>
      <c r="L20" s="102"/>
      <c r="M20" s="102"/>
    </row>
    <row r="21" spans="1:13" s="96" customFormat="1" x14ac:dyDescent="0.3">
      <c r="A21" s="25">
        <v>3.3</v>
      </c>
      <c r="B21" s="25" t="s">
        <v>71</v>
      </c>
      <c r="C21" s="160">
        <v>4</v>
      </c>
      <c r="D21" s="160">
        <v>3</v>
      </c>
      <c r="E21" s="28">
        <v>57330</v>
      </c>
      <c r="F21" s="28">
        <v>52330</v>
      </c>
      <c r="G21" s="28">
        <f>F21*100/E21</f>
        <v>91.278562707134142</v>
      </c>
      <c r="H21" s="28">
        <f>E21-F21</f>
        <v>5000</v>
      </c>
      <c r="I21" s="28">
        <f>H21*100/E21</f>
        <v>8.7214372928658648</v>
      </c>
      <c r="J21" s="25"/>
      <c r="K21" s="104"/>
      <c r="L21" s="104"/>
      <c r="M21" s="104"/>
    </row>
    <row r="22" spans="1:13" s="96" customFormat="1" x14ac:dyDescent="0.3">
      <c r="A22" s="25">
        <v>3.4</v>
      </c>
      <c r="B22" s="25" t="s">
        <v>45</v>
      </c>
      <c r="C22" s="160">
        <v>2</v>
      </c>
      <c r="D22" s="160">
        <v>1</v>
      </c>
      <c r="E22" s="28">
        <v>57068</v>
      </c>
      <c r="F22" s="28">
        <v>47068</v>
      </c>
      <c r="G22" s="28">
        <f>F22*100/E22</f>
        <v>82.477044928856799</v>
      </c>
      <c r="H22" s="28">
        <f>E22-F22</f>
        <v>10000</v>
      </c>
      <c r="I22" s="28">
        <f>H22*100/E22</f>
        <v>17.522955071143198</v>
      </c>
      <c r="J22" s="25"/>
    </row>
    <row r="23" spans="1:13" s="106" customFormat="1" x14ac:dyDescent="0.3">
      <c r="A23" s="25">
        <v>3.5</v>
      </c>
      <c r="B23" s="25" t="s">
        <v>67</v>
      </c>
      <c r="C23" s="160">
        <v>2</v>
      </c>
      <c r="D23" s="160">
        <v>1</v>
      </c>
      <c r="E23" s="28">
        <v>25000</v>
      </c>
      <c r="F23" s="28">
        <v>20000</v>
      </c>
      <c r="G23" s="28">
        <f>F23*100/E23</f>
        <v>80</v>
      </c>
      <c r="H23" s="28">
        <f>E23-F23</f>
        <v>5000</v>
      </c>
      <c r="I23" s="28">
        <f>H23*100/E23</f>
        <v>20</v>
      </c>
      <c r="J23" s="25"/>
      <c r="K23" s="96"/>
      <c r="L23" s="96"/>
      <c r="M23" s="96"/>
    </row>
    <row r="24" spans="1:13" s="104" customFormat="1" x14ac:dyDescent="0.3">
      <c r="A24" s="25">
        <v>3.6</v>
      </c>
      <c r="B24" s="25" t="s">
        <v>73</v>
      </c>
      <c r="C24" s="160">
        <v>4</v>
      </c>
      <c r="D24" s="160">
        <v>3</v>
      </c>
      <c r="E24" s="28">
        <v>57330</v>
      </c>
      <c r="F24" s="28">
        <v>43096</v>
      </c>
      <c r="G24" s="28">
        <f>F24*100/E24</f>
        <v>75.171812314669452</v>
      </c>
      <c r="H24" s="28">
        <f>E24-F24</f>
        <v>14234</v>
      </c>
      <c r="I24" s="28">
        <f>H24*100/E24</f>
        <v>24.828187685330544</v>
      </c>
      <c r="J24" s="25"/>
      <c r="K24" s="96"/>
      <c r="L24" s="96"/>
      <c r="M24" s="96"/>
    </row>
    <row r="25" spans="1:13" s="104" customFormat="1" x14ac:dyDescent="0.3">
      <c r="A25" s="25">
        <v>3.7</v>
      </c>
      <c r="B25" s="25" t="s">
        <v>72</v>
      </c>
      <c r="C25" s="160">
        <v>3</v>
      </c>
      <c r="D25" s="160">
        <v>2</v>
      </c>
      <c r="E25" s="28">
        <v>53918</v>
      </c>
      <c r="F25" s="28">
        <v>39421.550000000003</v>
      </c>
      <c r="G25" s="28">
        <f>F25*100/E25</f>
        <v>73.113895174153356</v>
      </c>
      <c r="H25" s="28">
        <f>E25-F25</f>
        <v>14496.449999999997</v>
      </c>
      <c r="I25" s="28">
        <f>H25*100/E25</f>
        <v>26.886104825846651</v>
      </c>
      <c r="J25" s="25"/>
      <c r="K25" s="96"/>
      <c r="L25" s="96"/>
      <c r="M25" s="96"/>
    </row>
    <row r="26" spans="1:13" s="96" customFormat="1" x14ac:dyDescent="0.3">
      <c r="A26" s="25">
        <v>3.8</v>
      </c>
      <c r="B26" s="25" t="s">
        <v>74</v>
      </c>
      <c r="C26" s="160">
        <v>3</v>
      </c>
      <c r="D26" s="160">
        <v>1</v>
      </c>
      <c r="E26" s="28">
        <v>48090</v>
      </c>
      <c r="F26" s="28">
        <v>32940</v>
      </c>
      <c r="G26" s="28">
        <f>F26*100/E26</f>
        <v>68.49656893325016</v>
      </c>
      <c r="H26" s="28">
        <f>E26-F26</f>
        <v>15150</v>
      </c>
      <c r="I26" s="28">
        <f>H26*100/E26</f>
        <v>31.503431066749844</v>
      </c>
      <c r="J26" s="25"/>
    </row>
    <row r="27" spans="1:13" s="96" customFormat="1" x14ac:dyDescent="0.3">
      <c r="A27" s="25">
        <v>3.9</v>
      </c>
      <c r="B27" s="25" t="s">
        <v>35</v>
      </c>
      <c r="C27" s="160">
        <v>41</v>
      </c>
      <c r="D27" s="160">
        <v>37</v>
      </c>
      <c r="E27" s="28">
        <v>5054969</v>
      </c>
      <c r="F27" s="28">
        <v>3361765.23</v>
      </c>
      <c r="G27" s="28">
        <f>F27*100/E27</f>
        <v>66.504171044372384</v>
      </c>
      <c r="H27" s="28">
        <f>E27-F27</f>
        <v>1693203.77</v>
      </c>
      <c r="I27" s="28">
        <f>H27*100/E27</f>
        <v>33.495828955627623</v>
      </c>
      <c r="J27" s="25"/>
    </row>
    <row r="28" spans="1:13" s="96" customFormat="1" x14ac:dyDescent="0.3">
      <c r="A28" s="164">
        <v>3.1</v>
      </c>
      <c r="B28" s="161" t="s">
        <v>76</v>
      </c>
      <c r="C28" s="162">
        <v>3</v>
      </c>
      <c r="D28" s="162">
        <v>1</v>
      </c>
      <c r="E28" s="163">
        <v>45465</v>
      </c>
      <c r="F28" s="163">
        <v>30000</v>
      </c>
      <c r="G28" s="163">
        <f>F28*100/E28</f>
        <v>65.984823490597165</v>
      </c>
      <c r="H28" s="163">
        <f>E28-F28</f>
        <v>15465</v>
      </c>
      <c r="I28" s="163">
        <f>H28*100/E28</f>
        <v>34.015176509402835</v>
      </c>
      <c r="J28" s="161"/>
    </row>
    <row r="29" spans="1:13" s="96" customFormat="1" x14ac:dyDescent="0.3">
      <c r="A29" s="152">
        <v>4</v>
      </c>
      <c r="B29" s="151" t="s">
        <v>28</v>
      </c>
      <c r="C29" s="152">
        <v>30</v>
      </c>
      <c r="D29" s="152">
        <v>18</v>
      </c>
      <c r="E29" s="153">
        <v>25554693</v>
      </c>
      <c r="F29" s="153">
        <f>SUM(F30:F33)</f>
        <v>16601127.729999999</v>
      </c>
      <c r="G29" s="153">
        <f t="shared" ref="G29" si="0">F29*100/E29</f>
        <v>64.963127242420782</v>
      </c>
      <c r="H29" s="153">
        <f t="shared" ref="H29" si="1">E29-F29</f>
        <v>8953565.2700000014</v>
      </c>
      <c r="I29" s="153">
        <f t="shared" ref="I29" si="2">H29*100/E29</f>
        <v>35.036872757579211</v>
      </c>
      <c r="J29" s="151"/>
    </row>
    <row r="30" spans="1:13" s="96" customFormat="1" x14ac:dyDescent="0.3">
      <c r="A30" s="157">
        <v>4.0999999999999996</v>
      </c>
      <c r="B30" s="157" t="s">
        <v>35</v>
      </c>
      <c r="C30" s="158">
        <v>7</v>
      </c>
      <c r="D30" s="158">
        <v>6</v>
      </c>
      <c r="E30" s="159">
        <v>17435728</v>
      </c>
      <c r="F30" s="159">
        <f>12153381.87+ค่าจ้างเงินรายได้!C8+ค่าจ้างเงินรายได้!D8+ค่าจ้างเงินรายได้!C9+ค่าจ้างเงินรายได้!D9</f>
        <v>12785581.869999999</v>
      </c>
      <c r="G30" s="159">
        <f>F30*100/E30</f>
        <v>73.32978508267621</v>
      </c>
      <c r="H30" s="159">
        <f>E30-F30</f>
        <v>4650146.1300000008</v>
      </c>
      <c r="I30" s="159">
        <f>H30*100/E30</f>
        <v>26.67021491732379</v>
      </c>
      <c r="J30" s="157"/>
    </row>
    <row r="31" spans="1:13" s="104" customFormat="1" x14ac:dyDescent="0.3">
      <c r="A31" s="25">
        <v>4.2</v>
      </c>
      <c r="B31" s="25" t="s">
        <v>49</v>
      </c>
      <c r="C31" s="160">
        <v>10</v>
      </c>
      <c r="D31" s="160">
        <v>3</v>
      </c>
      <c r="E31" s="28">
        <v>1500000</v>
      </c>
      <c r="F31" s="28">
        <v>966960</v>
      </c>
      <c r="G31" s="28">
        <f>F31*100/E31</f>
        <v>64.463999999999999</v>
      </c>
      <c r="H31" s="28">
        <f>E31-F31</f>
        <v>533040</v>
      </c>
      <c r="I31" s="28">
        <f>H31*100/E31</f>
        <v>35.536000000000001</v>
      </c>
      <c r="J31" s="25"/>
      <c r="K31" s="96"/>
      <c r="L31" s="96"/>
      <c r="M31" s="96"/>
    </row>
    <row r="32" spans="1:13" s="96" customFormat="1" x14ac:dyDescent="0.3">
      <c r="A32" s="25">
        <v>4.3</v>
      </c>
      <c r="B32" s="25" t="s">
        <v>111</v>
      </c>
      <c r="C32" s="160">
        <v>6</v>
      </c>
      <c r="D32" s="160">
        <v>5</v>
      </c>
      <c r="E32" s="28">
        <v>4358965</v>
      </c>
      <c r="F32" s="28">
        <f>2059354.66+ค่าจ้างเงินรายได้!C10+ค่าจ้างเงินรายได้!D10</f>
        <v>2069898.66</v>
      </c>
      <c r="G32" s="28">
        <f>F32*100/E32</f>
        <v>47.486012390556013</v>
      </c>
      <c r="H32" s="28">
        <f>E32-F32</f>
        <v>2289066.34</v>
      </c>
      <c r="I32" s="28">
        <f>H32*100/E32</f>
        <v>52.513987609443987</v>
      </c>
      <c r="J32" s="25"/>
    </row>
    <row r="33" spans="1:13" s="96" customFormat="1" x14ac:dyDescent="0.3">
      <c r="A33" s="161">
        <v>4.4000000000000004</v>
      </c>
      <c r="B33" s="161" t="s">
        <v>92</v>
      </c>
      <c r="C33" s="162">
        <v>7</v>
      </c>
      <c r="D33" s="162">
        <v>4</v>
      </c>
      <c r="E33" s="163">
        <v>2260000</v>
      </c>
      <c r="F33" s="163">
        <v>778687.2</v>
      </c>
      <c r="G33" s="163">
        <f>F33*100/E33</f>
        <v>34.455185840707962</v>
      </c>
      <c r="H33" s="163">
        <f>E33-F33</f>
        <v>1481312.8</v>
      </c>
      <c r="I33" s="163">
        <f>H33*100/E33</f>
        <v>65.544814159292031</v>
      </c>
      <c r="J33" s="161"/>
    </row>
    <row r="34" spans="1:13" s="96" customFormat="1" x14ac:dyDescent="0.3">
      <c r="A34" s="152">
        <v>5</v>
      </c>
      <c r="B34" s="151" t="s">
        <v>19</v>
      </c>
      <c r="C34" s="152">
        <v>14</v>
      </c>
      <c r="D34" s="152">
        <v>13</v>
      </c>
      <c r="E34" s="153">
        <v>2889671</v>
      </c>
      <c r="F34" s="153">
        <f>SUM(F35:F44)</f>
        <v>1789012.22</v>
      </c>
      <c r="G34" s="153">
        <f>F34*100/E34</f>
        <v>61.910584976628826</v>
      </c>
      <c r="H34" s="153">
        <f>E34-F34</f>
        <v>1100658.78</v>
      </c>
      <c r="I34" s="153">
        <f>H34*100/E34</f>
        <v>38.089415023371174</v>
      </c>
      <c r="J34" s="151"/>
    </row>
    <row r="35" spans="1:13" s="96" customFormat="1" x14ac:dyDescent="0.3">
      <c r="A35" s="157">
        <v>5.0999999999999996</v>
      </c>
      <c r="B35" s="157" t="s">
        <v>81</v>
      </c>
      <c r="C35" s="158">
        <v>1</v>
      </c>
      <c r="D35" s="158">
        <v>1</v>
      </c>
      <c r="E35" s="159">
        <v>94536</v>
      </c>
      <c r="F35" s="159">
        <v>94536</v>
      </c>
      <c r="G35" s="159">
        <f>F35*100/E35</f>
        <v>100</v>
      </c>
      <c r="H35" s="159">
        <f>E35-F35</f>
        <v>0</v>
      </c>
      <c r="I35" s="159">
        <f>H35*100/E35</f>
        <v>0</v>
      </c>
      <c r="J35" s="157"/>
    </row>
    <row r="36" spans="1:13" s="104" customFormat="1" x14ac:dyDescent="0.3">
      <c r="A36" s="25">
        <v>5.2</v>
      </c>
      <c r="B36" s="25" t="s">
        <v>83</v>
      </c>
      <c r="C36" s="160">
        <v>1</v>
      </c>
      <c r="D36" s="160">
        <v>1</v>
      </c>
      <c r="E36" s="28">
        <v>192777</v>
      </c>
      <c r="F36" s="28">
        <v>191012.6</v>
      </c>
      <c r="G36" s="28">
        <f>F36*100/E36</f>
        <v>99.084745586869801</v>
      </c>
      <c r="H36" s="28">
        <f>E36-F36</f>
        <v>1764.3999999999942</v>
      </c>
      <c r="I36" s="28">
        <f>H36*100/E36</f>
        <v>0.91525441313019407</v>
      </c>
      <c r="J36" s="25"/>
      <c r="K36" s="96"/>
      <c r="L36" s="96"/>
      <c r="M36" s="96"/>
    </row>
    <row r="37" spans="1:13" s="96" customFormat="1" x14ac:dyDescent="0.3">
      <c r="A37" s="25">
        <v>5.3</v>
      </c>
      <c r="B37" s="25" t="s">
        <v>112</v>
      </c>
      <c r="C37" s="160">
        <v>1</v>
      </c>
      <c r="D37" s="160">
        <v>1</v>
      </c>
      <c r="E37" s="28">
        <v>122686</v>
      </c>
      <c r="F37" s="28">
        <v>118504.98</v>
      </c>
      <c r="G37" s="28">
        <f>F37*100/E37</f>
        <v>96.59209689777154</v>
      </c>
      <c r="H37" s="28">
        <f>E37-F37</f>
        <v>4181.0200000000041</v>
      </c>
      <c r="I37" s="28">
        <f>H37*100/E37</f>
        <v>3.4079031022284565</v>
      </c>
      <c r="J37" s="25"/>
    </row>
    <row r="38" spans="1:13" s="96" customFormat="1" x14ac:dyDescent="0.3">
      <c r="A38" s="25">
        <v>5.4</v>
      </c>
      <c r="B38" s="25" t="s">
        <v>137</v>
      </c>
      <c r="C38" s="160">
        <v>1</v>
      </c>
      <c r="D38" s="160">
        <v>1</v>
      </c>
      <c r="E38" s="28">
        <v>121293</v>
      </c>
      <c r="F38" s="28">
        <v>115678</v>
      </c>
      <c r="G38" s="28">
        <f>F38*100/E38</f>
        <v>95.370713891156129</v>
      </c>
      <c r="H38" s="28">
        <f>E38-F38</f>
        <v>5615</v>
      </c>
      <c r="I38" s="28">
        <f>H38*100/E38</f>
        <v>4.6292861088438739</v>
      </c>
      <c r="J38" s="25"/>
    </row>
    <row r="39" spans="1:13" s="96" customFormat="1" x14ac:dyDescent="0.3">
      <c r="A39" s="25">
        <v>5.5</v>
      </c>
      <c r="B39" s="25" t="s">
        <v>51</v>
      </c>
      <c r="C39" s="160">
        <v>1</v>
      </c>
      <c r="D39" s="160">
        <v>1</v>
      </c>
      <c r="E39" s="28">
        <v>75000</v>
      </c>
      <c r="F39" s="28">
        <v>71420</v>
      </c>
      <c r="G39" s="28">
        <f>F39*100/E39</f>
        <v>95.226666666666674</v>
      </c>
      <c r="H39" s="28">
        <f>E39-F39</f>
        <v>3580</v>
      </c>
      <c r="I39" s="28">
        <f>H39*100/E39</f>
        <v>4.7733333333333334</v>
      </c>
      <c r="J39" s="25"/>
    </row>
    <row r="40" spans="1:13" s="96" customFormat="1" x14ac:dyDescent="0.3">
      <c r="A40" s="25">
        <v>5.6</v>
      </c>
      <c r="B40" s="25" t="s">
        <v>136</v>
      </c>
      <c r="C40" s="160">
        <v>1</v>
      </c>
      <c r="D40" s="160">
        <v>1</v>
      </c>
      <c r="E40" s="28">
        <v>304495</v>
      </c>
      <c r="F40" s="28">
        <v>194655</v>
      </c>
      <c r="G40" s="28">
        <f>F40*100/E40</f>
        <v>63.927158081413488</v>
      </c>
      <c r="H40" s="28">
        <f>E40-F40</f>
        <v>109840</v>
      </c>
      <c r="I40" s="28">
        <f>H40*100/E40</f>
        <v>36.072841918586512</v>
      </c>
      <c r="J40" s="25"/>
    </row>
    <row r="41" spans="1:13" s="96" customFormat="1" x14ac:dyDescent="0.3">
      <c r="A41" s="25">
        <v>5.7</v>
      </c>
      <c r="B41" s="25" t="s">
        <v>35</v>
      </c>
      <c r="C41" s="160">
        <v>5</v>
      </c>
      <c r="D41" s="160">
        <v>4</v>
      </c>
      <c r="E41" s="28">
        <v>1276712</v>
      </c>
      <c r="F41" s="28">
        <f>711585.14+ค่าจ้างเงินรายได้!C12+ค่าจ้างเงินรายได้!D12</f>
        <v>728536.14</v>
      </c>
      <c r="G41" s="28">
        <f>F41*100/E41</f>
        <v>57.063467720206283</v>
      </c>
      <c r="H41" s="28">
        <f>E41-F41</f>
        <v>548175.86</v>
      </c>
      <c r="I41" s="28">
        <f>H41*100/E41</f>
        <v>42.936532279793717</v>
      </c>
      <c r="J41" s="25"/>
      <c r="K41" s="104"/>
      <c r="L41" s="104"/>
      <c r="M41" s="104"/>
    </row>
    <row r="42" spans="1:13" s="104" customFormat="1" x14ac:dyDescent="0.3">
      <c r="A42" s="25">
        <v>5.8</v>
      </c>
      <c r="B42" s="25" t="s">
        <v>84</v>
      </c>
      <c r="C42" s="160">
        <v>1</v>
      </c>
      <c r="D42" s="160">
        <v>1</v>
      </c>
      <c r="E42" s="28">
        <v>231244</v>
      </c>
      <c r="F42" s="28">
        <v>124714.5</v>
      </c>
      <c r="G42" s="28">
        <f>F42*100/E42</f>
        <v>53.931993911193373</v>
      </c>
      <c r="H42" s="28">
        <f>E42-F42</f>
        <v>106529.5</v>
      </c>
      <c r="I42" s="28">
        <f>H42*100/E42</f>
        <v>46.068006088806627</v>
      </c>
      <c r="J42" s="25"/>
      <c r="K42" s="96"/>
      <c r="L42" s="96"/>
      <c r="M42" s="96"/>
    </row>
    <row r="43" spans="1:13" s="96" customFormat="1" x14ac:dyDescent="0.3">
      <c r="A43" s="25">
        <v>5.9</v>
      </c>
      <c r="B43" s="25" t="s">
        <v>82</v>
      </c>
      <c r="C43" s="160">
        <v>1</v>
      </c>
      <c r="D43" s="160">
        <v>1</v>
      </c>
      <c r="E43" s="28">
        <v>183745</v>
      </c>
      <c r="F43" s="28">
        <v>71105</v>
      </c>
      <c r="G43" s="28">
        <f>F43*100/E43</f>
        <v>38.697651636779234</v>
      </c>
      <c r="H43" s="28">
        <f>E43-F43</f>
        <v>112640</v>
      </c>
      <c r="I43" s="28">
        <f>H43*100/E43</f>
        <v>61.302348363220766</v>
      </c>
      <c r="J43" s="25"/>
    </row>
    <row r="44" spans="1:13" s="96" customFormat="1" x14ac:dyDescent="0.3">
      <c r="A44" s="164">
        <v>5.0999999999999996</v>
      </c>
      <c r="B44" s="161" t="s">
        <v>135</v>
      </c>
      <c r="C44" s="162">
        <v>1</v>
      </c>
      <c r="D44" s="162">
        <v>1</v>
      </c>
      <c r="E44" s="163">
        <v>287183</v>
      </c>
      <c r="F44" s="163">
        <v>78850</v>
      </c>
      <c r="G44" s="163">
        <f>F44*100/E44</f>
        <v>27.456360578446496</v>
      </c>
      <c r="H44" s="163">
        <f>E44-F44</f>
        <v>208333</v>
      </c>
      <c r="I44" s="163">
        <f>H44*100/E44</f>
        <v>72.543639421553507</v>
      </c>
      <c r="J44" s="161"/>
    </row>
    <row r="45" spans="1:13" s="96" customFormat="1" x14ac:dyDescent="0.3">
      <c r="A45" s="152">
        <v>6</v>
      </c>
      <c r="B45" s="151" t="s">
        <v>17</v>
      </c>
      <c r="C45" s="152">
        <v>27</v>
      </c>
      <c r="D45" s="152">
        <v>19</v>
      </c>
      <c r="E45" s="153">
        <v>6485940</v>
      </c>
      <c r="F45" s="153">
        <f>SUM(F46:F51)</f>
        <v>3944046.25</v>
      </c>
      <c r="G45" s="153">
        <f>F45*100/E45</f>
        <v>60.809169526699293</v>
      </c>
      <c r="H45" s="153">
        <f>E45-F45</f>
        <v>2541893.75</v>
      </c>
      <c r="I45" s="153">
        <f>H45*100/E45</f>
        <v>39.190830473300707</v>
      </c>
      <c r="J45" s="151"/>
    </row>
    <row r="46" spans="1:13" s="96" customFormat="1" x14ac:dyDescent="0.3">
      <c r="A46" s="157">
        <v>6.1</v>
      </c>
      <c r="B46" s="157" t="s">
        <v>94</v>
      </c>
      <c r="C46" s="158">
        <v>10</v>
      </c>
      <c r="D46" s="158">
        <v>7</v>
      </c>
      <c r="E46" s="159">
        <v>2822900</v>
      </c>
      <c r="F46" s="159">
        <v>2293949</v>
      </c>
      <c r="G46" s="159">
        <f>F46*100/E46</f>
        <v>81.262141769102698</v>
      </c>
      <c r="H46" s="159">
        <f>E46-F46</f>
        <v>528951</v>
      </c>
      <c r="I46" s="159">
        <f>H46*100/E46</f>
        <v>18.737858230897306</v>
      </c>
      <c r="J46" s="157"/>
      <c r="K46" s="104"/>
      <c r="L46" s="104"/>
      <c r="M46" s="104"/>
    </row>
    <row r="47" spans="1:13" s="104" customFormat="1" x14ac:dyDescent="0.3">
      <c r="A47" s="25">
        <v>6.2</v>
      </c>
      <c r="B47" s="25" t="s">
        <v>95</v>
      </c>
      <c r="C47" s="160">
        <v>6</v>
      </c>
      <c r="D47" s="160">
        <v>5</v>
      </c>
      <c r="E47" s="28">
        <v>521275</v>
      </c>
      <c r="F47" s="28">
        <v>366310.65</v>
      </c>
      <c r="G47" s="28">
        <f>F47*100/E47</f>
        <v>70.272054098124784</v>
      </c>
      <c r="H47" s="28">
        <f>E47-F47</f>
        <v>154964.34999999998</v>
      </c>
      <c r="I47" s="28">
        <f>H47*100/E47</f>
        <v>29.727945901875206</v>
      </c>
      <c r="J47" s="25"/>
      <c r="K47" s="96"/>
      <c r="L47" s="96"/>
      <c r="M47" s="96"/>
    </row>
    <row r="48" spans="1:13" s="104" customFormat="1" x14ac:dyDescent="0.3">
      <c r="A48" s="25">
        <v>6.3</v>
      </c>
      <c r="B48" s="25" t="s">
        <v>35</v>
      </c>
      <c r="C48" s="160">
        <v>2</v>
      </c>
      <c r="D48" s="160">
        <v>2</v>
      </c>
      <c r="E48" s="28">
        <v>1548965</v>
      </c>
      <c r="F48" s="28">
        <f>1043776.6+ค่าจ้างเงินรายได้!C6+ค่าจ้างเงินรายได้!D6</f>
        <v>1077486.6000000001</v>
      </c>
      <c r="G48" s="28">
        <f>F48*100/E48</f>
        <v>69.561713789530444</v>
      </c>
      <c r="H48" s="28">
        <f>E48-F48</f>
        <v>471478.39999999991</v>
      </c>
      <c r="I48" s="28">
        <f>H48*100/E48</f>
        <v>30.438286210469567</v>
      </c>
      <c r="J48" s="25"/>
      <c r="K48" s="96"/>
      <c r="L48" s="96"/>
      <c r="M48" s="96"/>
    </row>
    <row r="49" spans="1:13" s="96" customFormat="1" x14ac:dyDescent="0.3">
      <c r="A49" s="25">
        <v>6.4</v>
      </c>
      <c r="B49" s="25" t="s">
        <v>97</v>
      </c>
      <c r="C49" s="160">
        <v>3</v>
      </c>
      <c r="D49" s="160">
        <v>3</v>
      </c>
      <c r="E49" s="28">
        <v>245300</v>
      </c>
      <c r="F49" s="28">
        <v>166300</v>
      </c>
      <c r="G49" s="28">
        <f>F49*100/E49</f>
        <v>67.794537301263759</v>
      </c>
      <c r="H49" s="28">
        <f>E49-F49</f>
        <v>79000</v>
      </c>
      <c r="I49" s="28">
        <f>H49*100/E49</f>
        <v>32.205462698736241</v>
      </c>
      <c r="J49" s="25"/>
      <c r="K49" s="104"/>
      <c r="L49" s="104"/>
      <c r="M49" s="104"/>
    </row>
    <row r="50" spans="1:13" s="96" customFormat="1" x14ac:dyDescent="0.3">
      <c r="A50" s="25">
        <v>6.5</v>
      </c>
      <c r="B50" s="25" t="s">
        <v>93</v>
      </c>
      <c r="C50" s="160">
        <v>4</v>
      </c>
      <c r="D50" s="160">
        <v>2</v>
      </c>
      <c r="E50" s="28">
        <v>120000</v>
      </c>
      <c r="F50" s="28">
        <v>40000</v>
      </c>
      <c r="G50" s="28">
        <f>F50*100/E50</f>
        <v>33.333333333333336</v>
      </c>
      <c r="H50" s="28">
        <f>E50-F50</f>
        <v>80000</v>
      </c>
      <c r="I50" s="28">
        <f>H50*100/E50</f>
        <v>66.666666666666671</v>
      </c>
      <c r="J50" s="25"/>
    </row>
    <row r="51" spans="1:13" s="96" customFormat="1" x14ac:dyDescent="0.3">
      <c r="A51" s="161">
        <v>6.6</v>
      </c>
      <c r="B51" s="161" t="s">
        <v>96</v>
      </c>
      <c r="C51" s="162">
        <v>2</v>
      </c>
      <c r="D51" s="162">
        <v>0</v>
      </c>
      <c r="E51" s="163">
        <v>1227500</v>
      </c>
      <c r="F51" s="163">
        <v>0</v>
      </c>
      <c r="G51" s="163">
        <f>F51*100/E51</f>
        <v>0</v>
      </c>
      <c r="H51" s="163">
        <f>E51-F51</f>
        <v>1227500</v>
      </c>
      <c r="I51" s="163">
        <f>H51*100/E51</f>
        <v>100</v>
      </c>
      <c r="J51" s="161"/>
    </row>
    <row r="52" spans="1:13" s="96" customFormat="1" x14ac:dyDescent="0.3">
      <c r="A52" s="152">
        <v>7</v>
      </c>
      <c r="B52" s="151" t="s">
        <v>15</v>
      </c>
      <c r="C52" s="152">
        <v>58</v>
      </c>
      <c r="D52" s="152">
        <v>39</v>
      </c>
      <c r="E52" s="153">
        <v>65094287</v>
      </c>
      <c r="F52" s="153">
        <f>SUM(F53:F65)</f>
        <v>38725759.859999999</v>
      </c>
      <c r="G52" s="153">
        <f t="shared" ref="G52:G136" si="3">F52*100/E52</f>
        <v>59.491795124816406</v>
      </c>
      <c r="H52" s="153">
        <f t="shared" ref="H52:H136" si="4">E52-F52</f>
        <v>26368527.140000001</v>
      </c>
      <c r="I52" s="153">
        <f t="shared" ref="I52:I136" si="5">H52*100/E52</f>
        <v>40.508204875183594</v>
      </c>
      <c r="J52" s="151"/>
    </row>
    <row r="53" spans="1:13" s="96" customFormat="1" x14ac:dyDescent="0.3">
      <c r="A53" s="157">
        <v>7.1</v>
      </c>
      <c r="B53" s="157" t="s">
        <v>55</v>
      </c>
      <c r="C53" s="158">
        <v>1</v>
      </c>
      <c r="D53" s="158">
        <v>1</v>
      </c>
      <c r="E53" s="159">
        <v>135820</v>
      </c>
      <c r="F53" s="159">
        <v>94120</v>
      </c>
      <c r="G53" s="159">
        <f>F53*100/E53</f>
        <v>69.29759976439405</v>
      </c>
      <c r="H53" s="159">
        <f>E53-F53</f>
        <v>41700</v>
      </c>
      <c r="I53" s="159">
        <f>H53*100/E53</f>
        <v>30.70240023560595</v>
      </c>
      <c r="J53" s="157"/>
    </row>
    <row r="54" spans="1:13" s="104" customFormat="1" x14ac:dyDescent="0.3">
      <c r="A54" s="25">
        <v>7.2</v>
      </c>
      <c r="B54" s="25" t="s">
        <v>54</v>
      </c>
      <c r="C54" s="160">
        <v>4</v>
      </c>
      <c r="D54" s="160">
        <v>4</v>
      </c>
      <c r="E54" s="28">
        <v>24722966</v>
      </c>
      <c r="F54" s="28">
        <f>15126382.19+ค่าจ้างเงินรายได้!C14+ค่าจ้างเงินรายได้!D14+ค่าจ้างเงินรายได้!C23+ค่าจ้างเงินรายได้!C24</f>
        <v>16481256.209999999</v>
      </c>
      <c r="G54" s="28">
        <f>F54*100/E54</f>
        <v>66.663749851049431</v>
      </c>
      <c r="H54" s="28">
        <f>E54-F54</f>
        <v>8241709.790000001</v>
      </c>
      <c r="I54" s="28">
        <f>H54*100/E54</f>
        <v>33.336250148950583</v>
      </c>
      <c r="J54" s="25"/>
      <c r="K54" s="96"/>
      <c r="L54" s="96"/>
      <c r="M54" s="96"/>
    </row>
    <row r="55" spans="1:13" s="98" customFormat="1" x14ac:dyDescent="0.3">
      <c r="A55" s="25">
        <v>7.3</v>
      </c>
      <c r="B55" s="25" t="s">
        <v>102</v>
      </c>
      <c r="C55" s="160">
        <v>2</v>
      </c>
      <c r="D55" s="160">
        <v>2</v>
      </c>
      <c r="E55" s="28">
        <v>1858349</v>
      </c>
      <c r="F55" s="28">
        <v>1160925.92</v>
      </c>
      <c r="G55" s="28">
        <f>F55*100/E55</f>
        <v>62.470823295301365</v>
      </c>
      <c r="H55" s="28">
        <f>E55-F55</f>
        <v>697423.08000000007</v>
      </c>
      <c r="I55" s="28">
        <f>H55*100/E55</f>
        <v>37.529176704698635</v>
      </c>
      <c r="J55" s="25"/>
      <c r="K55" s="103"/>
      <c r="L55" s="103"/>
      <c r="M55" s="103"/>
    </row>
    <row r="56" spans="1:13" s="52" customFormat="1" x14ac:dyDescent="0.3">
      <c r="A56" s="25">
        <v>7.4</v>
      </c>
      <c r="B56" s="25" t="s">
        <v>105</v>
      </c>
      <c r="C56" s="160">
        <v>2</v>
      </c>
      <c r="D56" s="160">
        <v>2</v>
      </c>
      <c r="E56" s="28">
        <v>20543367</v>
      </c>
      <c r="F56" s="28">
        <v>12817363.83</v>
      </c>
      <c r="G56" s="28">
        <f>F56*100/E56</f>
        <v>62.39173855970153</v>
      </c>
      <c r="H56" s="28">
        <f>E56-F56</f>
        <v>7726003.1699999999</v>
      </c>
      <c r="I56" s="28">
        <f>H56*100/E56</f>
        <v>37.60826144029847</v>
      </c>
      <c r="J56" s="25"/>
      <c r="K56" s="155"/>
      <c r="L56" s="155"/>
      <c r="M56" s="155"/>
    </row>
    <row r="57" spans="1:13" s="102" customFormat="1" x14ac:dyDescent="0.3">
      <c r="A57" s="25">
        <v>7.5</v>
      </c>
      <c r="B57" s="25" t="s">
        <v>57</v>
      </c>
      <c r="C57" s="160">
        <v>2</v>
      </c>
      <c r="D57" s="160">
        <v>2</v>
      </c>
      <c r="E57" s="28">
        <v>5217990</v>
      </c>
      <c r="F57" s="28">
        <v>2948615.5</v>
      </c>
      <c r="G57" s="28">
        <f>F57*100/E57</f>
        <v>56.50864604953248</v>
      </c>
      <c r="H57" s="28">
        <f>E57-F57</f>
        <v>2269374.5</v>
      </c>
      <c r="I57" s="28">
        <f>H57*100/E57</f>
        <v>43.49135395046752</v>
      </c>
      <c r="J57" s="25"/>
    </row>
    <row r="58" spans="1:13" s="96" customFormat="1" x14ac:dyDescent="0.3">
      <c r="A58" s="25">
        <v>7.6</v>
      </c>
      <c r="B58" s="25" t="s">
        <v>106</v>
      </c>
      <c r="C58" s="160">
        <v>9</v>
      </c>
      <c r="D58" s="160">
        <v>6</v>
      </c>
      <c r="E58" s="28">
        <v>2604575</v>
      </c>
      <c r="F58" s="28">
        <v>1310294</v>
      </c>
      <c r="G58" s="28">
        <f>F58*100/E58</f>
        <v>50.307401399460566</v>
      </c>
      <c r="H58" s="28">
        <f>E58-F58</f>
        <v>1294281</v>
      </c>
      <c r="I58" s="28">
        <f>H58*100/E58</f>
        <v>49.692598600539434</v>
      </c>
      <c r="J58" s="25"/>
    </row>
    <row r="59" spans="1:13" s="96" customFormat="1" x14ac:dyDescent="0.3">
      <c r="A59" s="25">
        <v>7.7</v>
      </c>
      <c r="B59" s="25" t="s">
        <v>36</v>
      </c>
      <c r="C59" s="160">
        <v>8</v>
      </c>
      <c r="D59" s="160">
        <v>4</v>
      </c>
      <c r="E59" s="28">
        <v>2762400</v>
      </c>
      <c r="F59" s="28">
        <v>1374838.4</v>
      </c>
      <c r="G59" s="28">
        <f>F59*100/E59</f>
        <v>49.76970750072401</v>
      </c>
      <c r="H59" s="28">
        <f>E59-F59</f>
        <v>1387561.6</v>
      </c>
      <c r="I59" s="28">
        <f>H59*100/E59</f>
        <v>50.23029249927599</v>
      </c>
      <c r="J59" s="25"/>
    </row>
    <row r="60" spans="1:13" s="98" customFormat="1" x14ac:dyDescent="0.3">
      <c r="A60" s="25">
        <v>7.8</v>
      </c>
      <c r="B60" s="25" t="s">
        <v>35</v>
      </c>
      <c r="C60" s="160">
        <v>9</v>
      </c>
      <c r="D60" s="160">
        <v>7</v>
      </c>
      <c r="E60" s="28">
        <v>3955710</v>
      </c>
      <c r="F60" s="28">
        <v>1830011</v>
      </c>
      <c r="G60" s="28">
        <f>F60*100/E60</f>
        <v>46.262516716341693</v>
      </c>
      <c r="H60" s="28">
        <f>E60-F60</f>
        <v>2125699</v>
      </c>
      <c r="I60" s="28">
        <f>H60*100/E60</f>
        <v>53.737483283658307</v>
      </c>
      <c r="J60" s="25"/>
      <c r="K60" s="103"/>
      <c r="L60" s="103"/>
      <c r="M60" s="103"/>
    </row>
    <row r="61" spans="1:13" s="96" customFormat="1" x14ac:dyDescent="0.3">
      <c r="A61" s="25">
        <v>7.9</v>
      </c>
      <c r="B61" s="25" t="s">
        <v>107</v>
      </c>
      <c r="C61" s="160">
        <v>3</v>
      </c>
      <c r="D61" s="160">
        <v>2</v>
      </c>
      <c r="E61" s="28">
        <v>569450</v>
      </c>
      <c r="F61" s="28">
        <v>225306</v>
      </c>
      <c r="G61" s="28">
        <f>F61*100/E61</f>
        <v>39.565545701993152</v>
      </c>
      <c r="H61" s="28">
        <f>E61-F61</f>
        <v>344144</v>
      </c>
      <c r="I61" s="28">
        <f>H61*100/E61</f>
        <v>60.434454298006848</v>
      </c>
      <c r="J61" s="25"/>
    </row>
    <row r="62" spans="1:13" s="96" customFormat="1" x14ac:dyDescent="0.3">
      <c r="A62" s="165">
        <v>7.1</v>
      </c>
      <c r="B62" s="25" t="s">
        <v>104</v>
      </c>
      <c r="C62" s="160">
        <v>6</v>
      </c>
      <c r="D62" s="160">
        <v>3</v>
      </c>
      <c r="E62" s="28">
        <v>1727700</v>
      </c>
      <c r="F62" s="28">
        <v>359455</v>
      </c>
      <c r="G62" s="28">
        <f>F62*100/E62</f>
        <v>20.805406031139665</v>
      </c>
      <c r="H62" s="28">
        <f>E62-F62</f>
        <v>1368245</v>
      </c>
      <c r="I62" s="28">
        <f>H62*100/E62</f>
        <v>79.194593968860332</v>
      </c>
      <c r="J62" s="25"/>
    </row>
    <row r="63" spans="1:13" s="96" customFormat="1" x14ac:dyDescent="0.3">
      <c r="A63" s="25">
        <v>7.11</v>
      </c>
      <c r="B63" s="25" t="s">
        <v>108</v>
      </c>
      <c r="C63" s="160">
        <v>3</v>
      </c>
      <c r="D63" s="160">
        <v>3</v>
      </c>
      <c r="E63" s="28">
        <v>297580</v>
      </c>
      <c r="F63" s="28">
        <v>39494</v>
      </c>
      <c r="G63" s="28">
        <f>F63*100/E63</f>
        <v>13.271725250352846</v>
      </c>
      <c r="H63" s="28">
        <f>E63-F63</f>
        <v>258086</v>
      </c>
      <c r="I63" s="28">
        <f>H63*100/E63</f>
        <v>86.728274749647156</v>
      </c>
      <c r="J63" s="25"/>
    </row>
    <row r="64" spans="1:13" s="96" customFormat="1" x14ac:dyDescent="0.3">
      <c r="A64" s="25">
        <v>7.12</v>
      </c>
      <c r="B64" s="25" t="s">
        <v>53</v>
      </c>
      <c r="C64" s="160">
        <v>6</v>
      </c>
      <c r="D64" s="160">
        <v>2</v>
      </c>
      <c r="E64" s="28">
        <v>400000</v>
      </c>
      <c r="F64" s="28">
        <v>50294</v>
      </c>
      <c r="G64" s="28">
        <f>F64*100/E64</f>
        <v>12.573499999999999</v>
      </c>
      <c r="H64" s="28">
        <f>E64-F64</f>
        <v>349706</v>
      </c>
      <c r="I64" s="28">
        <f>H64*100/E64</f>
        <v>87.426500000000004</v>
      </c>
      <c r="J64" s="25"/>
      <c r="K64" s="104"/>
      <c r="L64" s="104"/>
      <c r="M64" s="104"/>
    </row>
    <row r="65" spans="1:13" s="96" customFormat="1" x14ac:dyDescent="0.3">
      <c r="A65" s="161">
        <v>7.13</v>
      </c>
      <c r="B65" s="161" t="s">
        <v>56</v>
      </c>
      <c r="C65" s="162">
        <v>3</v>
      </c>
      <c r="D65" s="162">
        <v>1</v>
      </c>
      <c r="E65" s="163">
        <v>298380</v>
      </c>
      <c r="F65" s="163">
        <v>33786</v>
      </c>
      <c r="G65" s="163">
        <f>F65*100/E65</f>
        <v>11.323144982907701</v>
      </c>
      <c r="H65" s="163">
        <f>E65-F65</f>
        <v>264594</v>
      </c>
      <c r="I65" s="163">
        <f>H65*100/E65</f>
        <v>88.676855017092294</v>
      </c>
      <c r="J65" s="161"/>
    </row>
    <row r="66" spans="1:13" s="96" customFormat="1" x14ac:dyDescent="0.3">
      <c r="A66" s="152">
        <v>8</v>
      </c>
      <c r="B66" s="151" t="s">
        <v>22</v>
      </c>
      <c r="C66" s="152">
        <v>78</v>
      </c>
      <c r="D66" s="152">
        <v>51</v>
      </c>
      <c r="E66" s="153">
        <v>5266668</v>
      </c>
      <c r="F66" s="153">
        <f>SUM(F67:F79)</f>
        <v>3082669.8400000003</v>
      </c>
      <c r="G66" s="153">
        <f>F66*100/E66</f>
        <v>58.531691004635199</v>
      </c>
      <c r="H66" s="153">
        <f>E66-F66</f>
        <v>2183998.1599999997</v>
      </c>
      <c r="I66" s="153">
        <f>H66*100/E66</f>
        <v>41.468308995364808</v>
      </c>
      <c r="J66" s="151"/>
    </row>
    <row r="67" spans="1:13" s="96" customFormat="1" x14ac:dyDescent="0.3">
      <c r="A67" s="157">
        <v>8.1</v>
      </c>
      <c r="B67" s="157" t="s">
        <v>43</v>
      </c>
      <c r="C67" s="158">
        <v>6</v>
      </c>
      <c r="D67" s="158">
        <v>6</v>
      </c>
      <c r="E67" s="159">
        <v>284500</v>
      </c>
      <c r="F67" s="159">
        <v>212296.64</v>
      </c>
      <c r="G67" s="159">
        <f>F67*100/E67</f>
        <v>74.620963093145875</v>
      </c>
      <c r="H67" s="159">
        <f>E67-F67</f>
        <v>72203.359999999986</v>
      </c>
      <c r="I67" s="159">
        <f>H67*100/E67</f>
        <v>25.379036906854125</v>
      </c>
      <c r="J67" s="157"/>
    </row>
    <row r="68" spans="1:13" s="96" customFormat="1" x14ac:dyDescent="0.3">
      <c r="A68" s="25">
        <v>8.1999999999999993</v>
      </c>
      <c r="B68" s="25" t="s">
        <v>51</v>
      </c>
      <c r="C68" s="160">
        <v>3</v>
      </c>
      <c r="D68" s="160">
        <v>1</v>
      </c>
      <c r="E68" s="28">
        <v>191200</v>
      </c>
      <c r="F68" s="28">
        <v>141200</v>
      </c>
      <c r="G68" s="28">
        <f>F68*100/E68</f>
        <v>73.84937238493724</v>
      </c>
      <c r="H68" s="28">
        <f>E68-F68</f>
        <v>50000</v>
      </c>
      <c r="I68" s="28">
        <f>H68*100/E68</f>
        <v>26.15062761506276</v>
      </c>
      <c r="J68" s="25"/>
    </row>
    <row r="69" spans="1:13" s="104" customFormat="1" x14ac:dyDescent="0.3">
      <c r="A69" s="25">
        <v>8.3000000000000007</v>
      </c>
      <c r="B69" s="25" t="s">
        <v>35</v>
      </c>
      <c r="C69" s="160">
        <v>3</v>
      </c>
      <c r="D69" s="160">
        <v>3</v>
      </c>
      <c r="E69" s="28">
        <v>1458336</v>
      </c>
      <c r="F69" s="28">
        <f>1037693.52+ค่าจ้างเงินรายได้!C11+ค่าจ้างเงินรายได้!D11</f>
        <v>1072214.52</v>
      </c>
      <c r="G69" s="28">
        <f>F69*100/E69</f>
        <v>73.523146929102765</v>
      </c>
      <c r="H69" s="28">
        <f>E69-F69</f>
        <v>386121.48</v>
      </c>
      <c r="I69" s="28">
        <f>H69*100/E69</f>
        <v>26.476853070897242</v>
      </c>
      <c r="J69" s="25"/>
      <c r="K69" s="96"/>
      <c r="L69" s="96"/>
      <c r="M69" s="96"/>
    </row>
    <row r="70" spans="1:13" s="96" customFormat="1" x14ac:dyDescent="0.3">
      <c r="A70" s="25">
        <v>8.4</v>
      </c>
      <c r="B70" s="25" t="s">
        <v>44</v>
      </c>
      <c r="C70" s="160">
        <v>8</v>
      </c>
      <c r="D70" s="160">
        <v>7</v>
      </c>
      <c r="E70" s="28">
        <v>730235</v>
      </c>
      <c r="F70" s="28">
        <v>526977.22</v>
      </c>
      <c r="G70" s="28">
        <f>F70*100/E70</f>
        <v>72.165428937259918</v>
      </c>
      <c r="H70" s="28">
        <f>E70-F70</f>
        <v>203257.78000000003</v>
      </c>
      <c r="I70" s="28">
        <f>H70*100/E70</f>
        <v>27.834571062740082</v>
      </c>
      <c r="J70" s="25"/>
    </row>
    <row r="71" spans="1:13" s="96" customFormat="1" x14ac:dyDescent="0.3">
      <c r="A71" s="25">
        <v>8.5</v>
      </c>
      <c r="B71" s="25" t="s">
        <v>48</v>
      </c>
      <c r="C71" s="160">
        <v>7</v>
      </c>
      <c r="D71" s="160">
        <v>5</v>
      </c>
      <c r="E71" s="28">
        <v>206050</v>
      </c>
      <c r="F71" s="28">
        <v>147281.78</v>
      </c>
      <c r="G71" s="28">
        <f>F71*100/E71</f>
        <v>71.478660519291438</v>
      </c>
      <c r="H71" s="28">
        <f>E71-F71</f>
        <v>58768.22</v>
      </c>
      <c r="I71" s="28">
        <f>H71*100/E71</f>
        <v>28.521339480708566</v>
      </c>
      <c r="J71" s="25"/>
    </row>
    <row r="72" spans="1:13" s="96" customFormat="1" x14ac:dyDescent="0.3">
      <c r="A72" s="25">
        <v>8.6</v>
      </c>
      <c r="B72" s="25" t="s">
        <v>101</v>
      </c>
      <c r="C72" s="160">
        <v>9</v>
      </c>
      <c r="D72" s="160">
        <v>6</v>
      </c>
      <c r="E72" s="28">
        <v>309190</v>
      </c>
      <c r="F72" s="28">
        <v>212268.23</v>
      </c>
      <c r="G72" s="28">
        <f>F72*100/E72</f>
        <v>68.653006242116504</v>
      </c>
      <c r="H72" s="28">
        <f>E72-F72</f>
        <v>96921.76999999999</v>
      </c>
      <c r="I72" s="28">
        <f>H72*100/E72</f>
        <v>31.346993757883496</v>
      </c>
      <c r="J72" s="25"/>
      <c r="K72" s="104"/>
      <c r="L72" s="104"/>
      <c r="M72" s="104"/>
    </row>
    <row r="73" spans="1:13" s="96" customFormat="1" x14ac:dyDescent="0.3">
      <c r="A73" s="25">
        <v>8.6999999999999993</v>
      </c>
      <c r="B73" s="25" t="s">
        <v>47</v>
      </c>
      <c r="C73" s="160">
        <v>4</v>
      </c>
      <c r="D73" s="160">
        <v>4</v>
      </c>
      <c r="E73" s="28">
        <v>140591</v>
      </c>
      <c r="F73" s="28">
        <v>85034.18</v>
      </c>
      <c r="G73" s="28">
        <f>F73*100/E73</f>
        <v>60.483373757921918</v>
      </c>
      <c r="H73" s="28">
        <f>E73-F73</f>
        <v>55556.820000000007</v>
      </c>
      <c r="I73" s="28">
        <f>H73*100/E73</f>
        <v>39.51662624207809</v>
      </c>
      <c r="J73" s="25"/>
    </row>
    <row r="74" spans="1:13" s="96" customFormat="1" x14ac:dyDescent="0.3">
      <c r="A74" s="25">
        <v>8.8000000000000007</v>
      </c>
      <c r="B74" s="25" t="s">
        <v>46</v>
      </c>
      <c r="C74" s="160">
        <v>13</v>
      </c>
      <c r="D74" s="160">
        <v>7</v>
      </c>
      <c r="E74" s="28">
        <v>667050</v>
      </c>
      <c r="F74" s="28">
        <v>344618.7</v>
      </c>
      <c r="G74" s="28">
        <f>F74*100/E74</f>
        <v>51.663098718237016</v>
      </c>
      <c r="H74" s="28">
        <f>E74-F74</f>
        <v>322431.3</v>
      </c>
      <c r="I74" s="28">
        <f>H74*100/E74</f>
        <v>48.336901281762984</v>
      </c>
      <c r="J74" s="25"/>
    </row>
    <row r="75" spans="1:13" s="96" customFormat="1" x14ac:dyDescent="0.3">
      <c r="A75" s="25">
        <v>8.9</v>
      </c>
      <c r="B75" s="25" t="s">
        <v>52</v>
      </c>
      <c r="C75" s="160">
        <v>4</v>
      </c>
      <c r="D75" s="160">
        <v>3</v>
      </c>
      <c r="E75" s="28">
        <v>197143</v>
      </c>
      <c r="F75" s="28">
        <v>100000</v>
      </c>
      <c r="G75" s="28">
        <f>F75*100/E75</f>
        <v>50.724600924202228</v>
      </c>
      <c r="H75" s="28">
        <f>E75-F75</f>
        <v>97143</v>
      </c>
      <c r="I75" s="28">
        <f>H75*100/E75</f>
        <v>49.275399075797772</v>
      </c>
      <c r="J75" s="25"/>
      <c r="K75" s="104"/>
      <c r="L75" s="104"/>
      <c r="M75" s="104"/>
    </row>
    <row r="76" spans="1:13" s="96" customFormat="1" x14ac:dyDescent="0.3">
      <c r="A76" s="165">
        <v>8.1</v>
      </c>
      <c r="B76" s="25" t="s">
        <v>42</v>
      </c>
      <c r="C76" s="160">
        <v>6</v>
      </c>
      <c r="D76" s="160">
        <v>5</v>
      </c>
      <c r="E76" s="28">
        <v>155216</v>
      </c>
      <c r="F76" s="28">
        <v>71201.94</v>
      </c>
      <c r="G76" s="28">
        <f>F76*100/E76</f>
        <v>45.872809504174825</v>
      </c>
      <c r="H76" s="28">
        <f>E76-F76</f>
        <v>84014.06</v>
      </c>
      <c r="I76" s="28">
        <f>H76*100/E76</f>
        <v>54.127190495825175</v>
      </c>
      <c r="J76" s="25"/>
    </row>
    <row r="77" spans="1:13" s="104" customFormat="1" x14ac:dyDescent="0.3">
      <c r="A77" s="25">
        <v>8.11</v>
      </c>
      <c r="B77" s="25" t="s">
        <v>45</v>
      </c>
      <c r="C77" s="160">
        <v>9</v>
      </c>
      <c r="D77" s="160">
        <v>3</v>
      </c>
      <c r="E77" s="28">
        <v>411089</v>
      </c>
      <c r="F77" s="28">
        <v>154808.63</v>
      </c>
      <c r="G77" s="28">
        <f>F77*100/E77</f>
        <v>37.658178642581049</v>
      </c>
      <c r="H77" s="28">
        <f>E77-F77</f>
        <v>256280.37</v>
      </c>
      <c r="I77" s="28">
        <f>H77*100/E77</f>
        <v>62.341821357418951</v>
      </c>
      <c r="J77" s="25"/>
      <c r="K77" s="96"/>
      <c r="L77" s="96"/>
      <c r="M77" s="96"/>
    </row>
    <row r="78" spans="1:13" s="96" customFormat="1" x14ac:dyDescent="0.3">
      <c r="A78" s="25">
        <v>8.1199999999999992</v>
      </c>
      <c r="B78" s="25" t="s">
        <v>50</v>
      </c>
      <c r="C78" s="160">
        <v>3</v>
      </c>
      <c r="D78" s="160">
        <v>1</v>
      </c>
      <c r="E78" s="28">
        <v>58868</v>
      </c>
      <c r="F78" s="28">
        <v>14768</v>
      </c>
      <c r="G78" s="28">
        <f>F78*100/E78</f>
        <v>25.086634504314738</v>
      </c>
      <c r="H78" s="28">
        <f>E78-F78</f>
        <v>44100</v>
      </c>
      <c r="I78" s="28">
        <f>H78*100/E78</f>
        <v>74.913365495685255</v>
      </c>
      <c r="J78" s="25"/>
    </row>
    <row r="79" spans="1:13" s="96" customFormat="1" x14ac:dyDescent="0.3">
      <c r="A79" s="161">
        <v>8.1300000000000008</v>
      </c>
      <c r="B79" s="161" t="s">
        <v>49</v>
      </c>
      <c r="C79" s="162">
        <v>3</v>
      </c>
      <c r="D79" s="162">
        <v>0</v>
      </c>
      <c r="E79" s="163">
        <v>457200</v>
      </c>
      <c r="F79" s="163">
        <v>0</v>
      </c>
      <c r="G79" s="163">
        <f>F79*100/E79</f>
        <v>0</v>
      </c>
      <c r="H79" s="163">
        <f>E79-F79</f>
        <v>457200</v>
      </c>
      <c r="I79" s="163">
        <f>H79*100/E79</f>
        <v>100</v>
      </c>
      <c r="J79" s="161"/>
    </row>
    <row r="80" spans="1:13" s="96" customFormat="1" x14ac:dyDescent="0.3">
      <c r="A80" s="152">
        <v>9</v>
      </c>
      <c r="B80" s="151" t="s">
        <v>23</v>
      </c>
      <c r="C80" s="152">
        <v>45</v>
      </c>
      <c r="D80" s="152">
        <v>29</v>
      </c>
      <c r="E80" s="153">
        <v>7042496</v>
      </c>
      <c r="F80" s="153">
        <f>SUM(F81:F92)</f>
        <v>3959842.9</v>
      </c>
      <c r="G80" s="153">
        <f>F80*100/E80</f>
        <v>56.227833143249214</v>
      </c>
      <c r="H80" s="153">
        <f>E80-F80</f>
        <v>3082653.1</v>
      </c>
      <c r="I80" s="153">
        <f>H80*100/E80</f>
        <v>43.772166856750786</v>
      </c>
      <c r="J80" s="151"/>
    </row>
    <row r="81" spans="1:13" s="106" customFormat="1" ht="37.5" x14ac:dyDescent="0.2">
      <c r="A81" s="166">
        <v>9.1</v>
      </c>
      <c r="B81" s="166" t="s">
        <v>168</v>
      </c>
      <c r="C81" s="167">
        <v>4</v>
      </c>
      <c r="D81" s="167">
        <v>4</v>
      </c>
      <c r="E81" s="168">
        <v>97550</v>
      </c>
      <c r="F81" s="168">
        <v>97550</v>
      </c>
      <c r="G81" s="168">
        <f>F81*100/E81</f>
        <v>100</v>
      </c>
      <c r="H81" s="168">
        <f>E81-F81</f>
        <v>0</v>
      </c>
      <c r="I81" s="168">
        <f>H81*100/E81</f>
        <v>0</v>
      </c>
      <c r="J81" s="166"/>
    </row>
    <row r="82" spans="1:13" s="106" customFormat="1" x14ac:dyDescent="0.2">
      <c r="A82" s="169">
        <v>9.1999999999999993</v>
      </c>
      <c r="B82" s="169" t="s">
        <v>59</v>
      </c>
      <c r="C82" s="170">
        <v>2</v>
      </c>
      <c r="D82" s="170">
        <v>2</v>
      </c>
      <c r="E82" s="171">
        <v>34250</v>
      </c>
      <c r="F82" s="171">
        <v>34230</v>
      </c>
      <c r="G82" s="171">
        <f>F82*100/E82</f>
        <v>99.941605839416056</v>
      </c>
      <c r="H82" s="171">
        <f>E82-F82</f>
        <v>20</v>
      </c>
      <c r="I82" s="171">
        <f>H82*100/E82</f>
        <v>5.8394160583941604E-2</v>
      </c>
      <c r="J82" s="169"/>
    </row>
    <row r="83" spans="1:13" s="106" customFormat="1" x14ac:dyDescent="0.2">
      <c r="A83" s="169">
        <v>9.3000000000000007</v>
      </c>
      <c r="B83" s="169" t="s">
        <v>113</v>
      </c>
      <c r="C83" s="170">
        <v>1</v>
      </c>
      <c r="D83" s="170">
        <v>1</v>
      </c>
      <c r="E83" s="171">
        <v>42800</v>
      </c>
      <c r="F83" s="171">
        <v>42500</v>
      </c>
      <c r="G83" s="171">
        <f>F83*100/E83</f>
        <v>99.299065420560751</v>
      </c>
      <c r="H83" s="171">
        <f>E83-F83</f>
        <v>300</v>
      </c>
      <c r="I83" s="171">
        <f>H83*100/E83</f>
        <v>0.7009345794392523</v>
      </c>
      <c r="J83" s="169"/>
      <c r="K83" s="108"/>
      <c r="L83" s="108"/>
      <c r="M83" s="108"/>
    </row>
    <row r="84" spans="1:13" s="106" customFormat="1" x14ac:dyDescent="0.2">
      <c r="A84" s="169">
        <v>9.4</v>
      </c>
      <c r="B84" s="169" t="s">
        <v>138</v>
      </c>
      <c r="C84" s="170">
        <v>1</v>
      </c>
      <c r="D84" s="170">
        <v>1</v>
      </c>
      <c r="E84" s="171">
        <v>81650</v>
      </c>
      <c r="F84" s="171">
        <v>76925</v>
      </c>
      <c r="G84" s="171">
        <f>F84*100/E84</f>
        <v>94.213104715248008</v>
      </c>
      <c r="H84" s="171">
        <f>E84-F84</f>
        <v>4725</v>
      </c>
      <c r="I84" s="171">
        <f>H84*100/E84</f>
        <v>5.7868952847519903</v>
      </c>
      <c r="J84" s="169"/>
    </row>
    <row r="85" spans="1:13" s="156" customFormat="1" ht="37.5" x14ac:dyDescent="0.2">
      <c r="A85" s="169">
        <v>9.5</v>
      </c>
      <c r="B85" s="169" t="s">
        <v>165</v>
      </c>
      <c r="C85" s="170">
        <v>2</v>
      </c>
      <c r="D85" s="170">
        <v>2</v>
      </c>
      <c r="E85" s="171">
        <v>226800</v>
      </c>
      <c r="F85" s="171">
        <v>169955</v>
      </c>
      <c r="G85" s="171">
        <f>F85*100/E85</f>
        <v>74.936067019400355</v>
      </c>
      <c r="H85" s="171">
        <f>E85-F85</f>
        <v>56845</v>
      </c>
      <c r="I85" s="171">
        <f>H85*100/E85</f>
        <v>25.063932980599649</v>
      </c>
      <c r="J85" s="169"/>
    </row>
    <row r="86" spans="1:13" s="102" customFormat="1" x14ac:dyDescent="0.3">
      <c r="A86" s="25">
        <v>9.6</v>
      </c>
      <c r="B86" s="25" t="s">
        <v>51</v>
      </c>
      <c r="C86" s="160">
        <v>3</v>
      </c>
      <c r="D86" s="160">
        <v>3</v>
      </c>
      <c r="E86" s="28">
        <v>350000</v>
      </c>
      <c r="F86" s="28">
        <v>221240</v>
      </c>
      <c r="G86" s="28">
        <f>F86*100/E86</f>
        <v>63.21142857142857</v>
      </c>
      <c r="H86" s="28">
        <f>E86-F86</f>
        <v>128760</v>
      </c>
      <c r="I86" s="28">
        <f>H86*100/E86</f>
        <v>36.78857142857143</v>
      </c>
      <c r="J86" s="25"/>
    </row>
    <row r="87" spans="1:13" s="96" customFormat="1" x14ac:dyDescent="0.3">
      <c r="A87" s="25">
        <v>9.6999999999999993</v>
      </c>
      <c r="B87" s="25" t="s">
        <v>35</v>
      </c>
      <c r="C87" s="160">
        <v>7</v>
      </c>
      <c r="D87" s="160">
        <v>4</v>
      </c>
      <c r="E87" s="28">
        <v>2724816</v>
      </c>
      <c r="F87" s="28">
        <v>1691595.5</v>
      </c>
      <c r="G87" s="28">
        <f>F87*100/E87</f>
        <v>62.081090980088199</v>
      </c>
      <c r="H87" s="28">
        <f>E87-F87</f>
        <v>1033220.5</v>
      </c>
      <c r="I87" s="28">
        <f>H87*100/E87</f>
        <v>37.918909019911801</v>
      </c>
      <c r="J87" s="25"/>
    </row>
    <row r="88" spans="1:13" s="96" customFormat="1" x14ac:dyDescent="0.3">
      <c r="A88" s="25">
        <v>9.8000000000000007</v>
      </c>
      <c r="B88" s="25" t="s">
        <v>60</v>
      </c>
      <c r="C88" s="160">
        <v>6</v>
      </c>
      <c r="D88" s="160">
        <v>4</v>
      </c>
      <c r="E88" s="28">
        <v>324100</v>
      </c>
      <c r="F88" s="28">
        <v>187260</v>
      </c>
      <c r="G88" s="28">
        <f>F88*100/E88</f>
        <v>57.778463437210739</v>
      </c>
      <c r="H88" s="28">
        <f>E88-F88</f>
        <v>136840</v>
      </c>
      <c r="I88" s="28">
        <f>H88*100/E88</f>
        <v>42.221536562789261</v>
      </c>
      <c r="J88" s="25"/>
    </row>
    <row r="89" spans="1:13" s="96" customFormat="1" x14ac:dyDescent="0.3">
      <c r="A89" s="25">
        <v>9.9</v>
      </c>
      <c r="B89" s="25" t="s">
        <v>114</v>
      </c>
      <c r="C89" s="160">
        <v>1</v>
      </c>
      <c r="D89" s="160">
        <v>1</v>
      </c>
      <c r="E89" s="28">
        <v>142180</v>
      </c>
      <c r="F89" s="28">
        <v>73050</v>
      </c>
      <c r="G89" s="28">
        <f>F89*100/E89</f>
        <v>51.378534252356168</v>
      </c>
      <c r="H89" s="28">
        <f>E89-F89</f>
        <v>69130</v>
      </c>
      <c r="I89" s="28">
        <f>H89*100/E89</f>
        <v>48.621465747643832</v>
      </c>
      <c r="J89" s="25"/>
    </row>
    <row r="90" spans="1:13" s="96" customFormat="1" x14ac:dyDescent="0.3">
      <c r="A90" s="165">
        <v>9.1</v>
      </c>
      <c r="B90" s="25" t="s">
        <v>140</v>
      </c>
      <c r="C90" s="160">
        <v>1</v>
      </c>
      <c r="D90" s="160">
        <v>1</v>
      </c>
      <c r="E90" s="28">
        <v>896000</v>
      </c>
      <c r="F90" s="28">
        <v>437916</v>
      </c>
      <c r="G90" s="28">
        <f>F90*100/E90</f>
        <v>48.874553571428571</v>
      </c>
      <c r="H90" s="28">
        <f>E90-F90</f>
        <v>458084</v>
      </c>
      <c r="I90" s="28">
        <f>H90*100/E90</f>
        <v>51.125446428571429</v>
      </c>
      <c r="J90" s="25"/>
    </row>
    <row r="91" spans="1:13" s="104" customFormat="1" x14ac:dyDescent="0.3">
      <c r="A91" s="25">
        <v>9.11</v>
      </c>
      <c r="B91" s="25" t="s">
        <v>49</v>
      </c>
      <c r="C91" s="160">
        <v>13</v>
      </c>
      <c r="D91" s="160">
        <v>4</v>
      </c>
      <c r="E91" s="28">
        <v>2011000</v>
      </c>
      <c r="F91" s="28">
        <v>892356.4</v>
      </c>
      <c r="G91" s="28">
        <f>F91*100/E91</f>
        <v>44.373764296369963</v>
      </c>
      <c r="H91" s="28">
        <f>E91-F91</f>
        <v>1118643.6000000001</v>
      </c>
      <c r="I91" s="28">
        <f>H91*100/E91</f>
        <v>55.626235703630044</v>
      </c>
      <c r="J91" s="25"/>
      <c r="K91" s="96"/>
      <c r="L91" s="96"/>
      <c r="M91" s="96"/>
    </row>
    <row r="92" spans="1:13" s="96" customFormat="1" x14ac:dyDescent="0.3">
      <c r="A92" s="161">
        <v>9.1199999999999992</v>
      </c>
      <c r="B92" s="161" t="s">
        <v>139</v>
      </c>
      <c r="C92" s="162">
        <v>4</v>
      </c>
      <c r="D92" s="162">
        <v>2</v>
      </c>
      <c r="E92" s="163">
        <v>111350</v>
      </c>
      <c r="F92" s="163">
        <v>35265</v>
      </c>
      <c r="G92" s="163">
        <f>F92*100/E92</f>
        <v>31.670408621463853</v>
      </c>
      <c r="H92" s="163">
        <f>E92-F92</f>
        <v>76085</v>
      </c>
      <c r="I92" s="163">
        <f>H92*100/E92</f>
        <v>68.329591378536151</v>
      </c>
      <c r="J92" s="161"/>
      <c r="K92" s="104"/>
      <c r="L92" s="104"/>
      <c r="M92" s="104"/>
    </row>
    <row r="93" spans="1:13" s="96" customFormat="1" x14ac:dyDescent="0.3">
      <c r="A93" s="152">
        <v>10</v>
      </c>
      <c r="B93" s="151" t="s">
        <v>20</v>
      </c>
      <c r="C93" s="152">
        <v>25</v>
      </c>
      <c r="D93" s="152">
        <v>20</v>
      </c>
      <c r="E93" s="153">
        <v>2869840</v>
      </c>
      <c r="F93" s="153">
        <f>SUM(F94:F100)</f>
        <v>1596261.91</v>
      </c>
      <c r="G93" s="153">
        <f>F93*100/E93</f>
        <v>55.621982758620689</v>
      </c>
      <c r="H93" s="153">
        <f>E93-F93</f>
        <v>1273578.0900000001</v>
      </c>
      <c r="I93" s="153">
        <f>H93*100/E93</f>
        <v>44.378017241379318</v>
      </c>
      <c r="J93" s="151"/>
    </row>
    <row r="94" spans="1:13" s="96" customFormat="1" x14ac:dyDescent="0.3">
      <c r="A94" s="157">
        <v>10.1</v>
      </c>
      <c r="B94" s="157" t="s">
        <v>49</v>
      </c>
      <c r="C94" s="158">
        <v>1</v>
      </c>
      <c r="D94" s="158">
        <v>1</v>
      </c>
      <c r="E94" s="159">
        <v>15000</v>
      </c>
      <c r="F94" s="159">
        <v>15000</v>
      </c>
      <c r="G94" s="159">
        <f>F94*100/E94</f>
        <v>100</v>
      </c>
      <c r="H94" s="159">
        <f>E94-F94</f>
        <v>0</v>
      </c>
      <c r="I94" s="159">
        <f>H94*100/E94</f>
        <v>0</v>
      </c>
      <c r="J94" s="157"/>
      <c r="K94" s="104"/>
      <c r="L94" s="104"/>
      <c r="M94" s="104"/>
    </row>
    <row r="95" spans="1:13" s="96" customFormat="1" x14ac:dyDescent="0.3">
      <c r="A95" s="25">
        <v>10.199999999999999</v>
      </c>
      <c r="B95" s="25" t="s">
        <v>62</v>
      </c>
      <c r="C95" s="160">
        <v>7</v>
      </c>
      <c r="D95" s="160">
        <v>6</v>
      </c>
      <c r="E95" s="28">
        <v>639838</v>
      </c>
      <c r="F95" s="28">
        <v>439000</v>
      </c>
      <c r="G95" s="28">
        <f>F95*100/E95</f>
        <v>68.611117189038481</v>
      </c>
      <c r="H95" s="28">
        <f>E95-F95</f>
        <v>200838</v>
      </c>
      <c r="I95" s="28">
        <f>H95*100/E95</f>
        <v>31.388882810961526</v>
      </c>
      <c r="J95" s="25"/>
    </row>
    <row r="96" spans="1:13" s="96" customFormat="1" x14ac:dyDescent="0.3">
      <c r="A96" s="25">
        <v>10.3</v>
      </c>
      <c r="B96" s="25" t="s">
        <v>61</v>
      </c>
      <c r="C96" s="160">
        <v>3</v>
      </c>
      <c r="D96" s="160">
        <v>3</v>
      </c>
      <c r="E96" s="28">
        <v>373283</v>
      </c>
      <c r="F96" s="28">
        <v>249097.5</v>
      </c>
      <c r="G96" s="28">
        <f>F96*100/E96</f>
        <v>66.731541484610872</v>
      </c>
      <c r="H96" s="28">
        <f>E96-F96</f>
        <v>124185.5</v>
      </c>
      <c r="I96" s="28">
        <f>H96*100/E96</f>
        <v>33.268458515389128</v>
      </c>
      <c r="J96" s="25"/>
    </row>
    <row r="97" spans="1:13" s="96" customFormat="1" x14ac:dyDescent="0.3">
      <c r="A97" s="25">
        <v>10.4</v>
      </c>
      <c r="B97" s="25" t="s">
        <v>64</v>
      </c>
      <c r="C97" s="160">
        <v>5</v>
      </c>
      <c r="D97" s="160">
        <v>3</v>
      </c>
      <c r="E97" s="28">
        <v>224818</v>
      </c>
      <c r="F97" s="28">
        <v>137324</v>
      </c>
      <c r="G97" s="28">
        <f>F97*100/E97</f>
        <v>61.082297680790681</v>
      </c>
      <c r="H97" s="28">
        <f>E97-F97</f>
        <v>87494</v>
      </c>
      <c r="I97" s="28">
        <f>H97*100/E97</f>
        <v>38.917702319209319</v>
      </c>
      <c r="J97" s="25"/>
      <c r="K97" s="104"/>
      <c r="L97" s="104"/>
      <c r="M97" s="104"/>
    </row>
    <row r="98" spans="1:13" s="96" customFormat="1" x14ac:dyDescent="0.3">
      <c r="A98" s="25">
        <v>10.5</v>
      </c>
      <c r="B98" s="25" t="s">
        <v>63</v>
      </c>
      <c r="C98" s="160">
        <v>2</v>
      </c>
      <c r="D98" s="160">
        <v>2</v>
      </c>
      <c r="E98" s="28">
        <v>436234</v>
      </c>
      <c r="F98" s="28">
        <v>254099</v>
      </c>
      <c r="G98" s="28">
        <f>F98*100/E98</f>
        <v>58.248325440016139</v>
      </c>
      <c r="H98" s="28">
        <f>E98-F98</f>
        <v>182135</v>
      </c>
      <c r="I98" s="28">
        <f>H98*100/E98</f>
        <v>41.751674559983861</v>
      </c>
      <c r="J98" s="25"/>
    </row>
    <row r="99" spans="1:13" s="96" customFormat="1" x14ac:dyDescent="0.3">
      <c r="A99" s="25">
        <v>10.6</v>
      </c>
      <c r="B99" s="25" t="s">
        <v>35</v>
      </c>
      <c r="C99" s="160">
        <v>6</v>
      </c>
      <c r="D99" s="160">
        <v>4</v>
      </c>
      <c r="E99" s="28">
        <v>1130667</v>
      </c>
      <c r="F99" s="28">
        <f>488709.41+ค่าจ้างเงินรายได้!C17+ค่าจ้างเงินรายได้!D17</f>
        <v>496806.41</v>
      </c>
      <c r="G99" s="28">
        <f>F99*100/E99</f>
        <v>43.939233213669453</v>
      </c>
      <c r="H99" s="28">
        <f>E99-F99</f>
        <v>633860.59000000008</v>
      </c>
      <c r="I99" s="28">
        <f>H99*100/E99</f>
        <v>56.060766786330554</v>
      </c>
      <c r="J99" s="25"/>
    </row>
    <row r="100" spans="1:13" s="96" customFormat="1" x14ac:dyDescent="0.3">
      <c r="A100" s="161">
        <v>10.7</v>
      </c>
      <c r="B100" s="161" t="s">
        <v>51</v>
      </c>
      <c r="C100" s="162">
        <v>1</v>
      </c>
      <c r="D100" s="162">
        <v>1</v>
      </c>
      <c r="E100" s="163">
        <v>50000</v>
      </c>
      <c r="F100" s="163">
        <v>4935</v>
      </c>
      <c r="G100" s="163">
        <f>F100*100/E100</f>
        <v>9.8699999999999992</v>
      </c>
      <c r="H100" s="163">
        <f>E100-F100</f>
        <v>45065</v>
      </c>
      <c r="I100" s="163">
        <f>H100*100/E100</f>
        <v>90.13</v>
      </c>
      <c r="J100" s="161"/>
      <c r="K100" s="104"/>
      <c r="L100" s="104"/>
      <c r="M100" s="104"/>
    </row>
    <row r="101" spans="1:13" s="96" customFormat="1" x14ac:dyDescent="0.3">
      <c r="A101" s="152">
        <v>11</v>
      </c>
      <c r="B101" s="151" t="s">
        <v>24</v>
      </c>
      <c r="C101" s="152">
        <v>35</v>
      </c>
      <c r="D101" s="152">
        <v>23</v>
      </c>
      <c r="E101" s="153">
        <v>5176278</v>
      </c>
      <c r="F101" s="153">
        <f>SUM(F102:F113)</f>
        <v>2672756.6799999997</v>
      </c>
      <c r="G101" s="153">
        <f>F101*100/E101</f>
        <v>51.634720546307591</v>
      </c>
      <c r="H101" s="153">
        <f>E101-F101</f>
        <v>2503521.3200000003</v>
      </c>
      <c r="I101" s="153">
        <f>H101*100/E101</f>
        <v>48.365279453692409</v>
      </c>
      <c r="J101" s="151"/>
    </row>
    <row r="102" spans="1:13" s="96" customFormat="1" x14ac:dyDescent="0.3">
      <c r="A102" s="157">
        <v>11.1</v>
      </c>
      <c r="B102" s="157" t="s">
        <v>90</v>
      </c>
      <c r="C102" s="158">
        <v>1</v>
      </c>
      <c r="D102" s="158">
        <v>1</v>
      </c>
      <c r="E102" s="159">
        <v>145557</v>
      </c>
      <c r="F102" s="159">
        <v>145557</v>
      </c>
      <c r="G102" s="159">
        <f>F102*100/E102</f>
        <v>100</v>
      </c>
      <c r="H102" s="159">
        <f>E102-F102</f>
        <v>0</v>
      </c>
      <c r="I102" s="159">
        <f>H102*100/E102</f>
        <v>0</v>
      </c>
      <c r="J102" s="157"/>
    </row>
    <row r="103" spans="1:13" s="96" customFormat="1" x14ac:dyDescent="0.3">
      <c r="A103" s="25">
        <v>11.2</v>
      </c>
      <c r="B103" s="25" t="s">
        <v>89</v>
      </c>
      <c r="C103" s="160">
        <v>1</v>
      </c>
      <c r="D103" s="160">
        <v>1</v>
      </c>
      <c r="E103" s="28">
        <v>830951</v>
      </c>
      <c r="F103" s="28">
        <v>666900</v>
      </c>
      <c r="G103" s="28">
        <f>F103*100/E103</f>
        <v>80.257439969384478</v>
      </c>
      <c r="H103" s="28">
        <f>E103-F103</f>
        <v>164051</v>
      </c>
      <c r="I103" s="28">
        <f>H103*100/E103</f>
        <v>19.742560030615525</v>
      </c>
      <c r="J103" s="25"/>
      <c r="K103" s="106"/>
      <c r="L103" s="106"/>
      <c r="M103" s="106"/>
    </row>
    <row r="104" spans="1:13" s="96" customFormat="1" x14ac:dyDescent="0.3">
      <c r="A104" s="25">
        <v>11.3</v>
      </c>
      <c r="B104" s="25" t="s">
        <v>85</v>
      </c>
      <c r="C104" s="160">
        <v>5</v>
      </c>
      <c r="D104" s="160">
        <v>4</v>
      </c>
      <c r="E104" s="28">
        <v>450024</v>
      </c>
      <c r="F104" s="28">
        <v>305738</v>
      </c>
      <c r="G104" s="28">
        <f>F104*100/E104</f>
        <v>67.938154409542605</v>
      </c>
      <c r="H104" s="28">
        <f>E104-F104</f>
        <v>144286</v>
      </c>
      <c r="I104" s="28">
        <f>H104*100/E104</f>
        <v>32.061845590457395</v>
      </c>
      <c r="J104" s="25"/>
      <c r="K104" s="106"/>
      <c r="L104" s="106"/>
      <c r="M104" s="106"/>
    </row>
    <row r="105" spans="1:13" s="106" customFormat="1" x14ac:dyDescent="0.3">
      <c r="A105" s="25">
        <v>11.4</v>
      </c>
      <c r="B105" s="25" t="s">
        <v>87</v>
      </c>
      <c r="C105" s="160">
        <v>1</v>
      </c>
      <c r="D105" s="160">
        <v>1</v>
      </c>
      <c r="E105" s="28">
        <v>662663</v>
      </c>
      <c r="F105" s="28">
        <f>405336.58+ค่าจ้างเงินรายได้!C4+ค่าจ้างเงินรายได้!D4</f>
        <v>421894.58</v>
      </c>
      <c r="G105" s="28">
        <f>F105*100/E105</f>
        <v>63.66653638425565</v>
      </c>
      <c r="H105" s="28">
        <f>E105-F105</f>
        <v>240768.41999999998</v>
      </c>
      <c r="I105" s="28">
        <f>H105*100/E105</f>
        <v>36.33346361574435</v>
      </c>
      <c r="J105" s="25"/>
    </row>
    <row r="106" spans="1:13" s="108" customFormat="1" x14ac:dyDescent="0.3">
      <c r="A106" s="25">
        <v>11.5</v>
      </c>
      <c r="B106" s="25" t="s">
        <v>100</v>
      </c>
      <c r="C106" s="160">
        <v>1</v>
      </c>
      <c r="D106" s="160">
        <v>1</v>
      </c>
      <c r="E106" s="28">
        <v>808768</v>
      </c>
      <c r="F106" s="28">
        <f>468618.09+ค่าจ้างเงินรายได้!C15+ค่าจ้างเงินรายได้!D15</f>
        <v>486965.09</v>
      </c>
      <c r="G106" s="28">
        <f>F106*100/E106</f>
        <v>60.21072668552663</v>
      </c>
      <c r="H106" s="28">
        <f>E106-F106</f>
        <v>321802.90999999997</v>
      </c>
      <c r="I106" s="28">
        <f>H106*100/E106</f>
        <v>39.78927331447337</v>
      </c>
      <c r="J106" s="25"/>
    </row>
    <row r="107" spans="1:13" s="106" customFormat="1" x14ac:dyDescent="0.3">
      <c r="A107" s="25">
        <v>11.6</v>
      </c>
      <c r="B107" s="25" t="s">
        <v>91</v>
      </c>
      <c r="C107" s="160">
        <v>7</v>
      </c>
      <c r="D107" s="160">
        <v>6</v>
      </c>
      <c r="E107" s="28">
        <v>193186</v>
      </c>
      <c r="F107" s="28">
        <v>99095</v>
      </c>
      <c r="G107" s="28">
        <f>F107*100/E107</f>
        <v>51.295124905531459</v>
      </c>
      <c r="H107" s="28">
        <f>E107-F107</f>
        <v>94091</v>
      </c>
      <c r="I107" s="28">
        <f>H107*100/E107</f>
        <v>48.704875094468541</v>
      </c>
      <c r="J107" s="25"/>
      <c r="K107" s="108"/>
      <c r="L107" s="108"/>
      <c r="M107" s="108"/>
    </row>
    <row r="108" spans="1:13" s="106" customFormat="1" x14ac:dyDescent="0.3">
      <c r="A108" s="25">
        <v>11.7</v>
      </c>
      <c r="B108" s="25" t="s">
        <v>49</v>
      </c>
      <c r="C108" s="160">
        <v>1</v>
      </c>
      <c r="D108" s="160">
        <v>1</v>
      </c>
      <c r="E108" s="28">
        <v>80000</v>
      </c>
      <c r="F108" s="28">
        <v>37880</v>
      </c>
      <c r="G108" s="28">
        <f>F108*100/E108</f>
        <v>47.35</v>
      </c>
      <c r="H108" s="28">
        <f>E108-F108</f>
        <v>42120</v>
      </c>
      <c r="I108" s="28">
        <f>H108*100/E108</f>
        <v>52.65</v>
      </c>
      <c r="J108" s="25"/>
      <c r="K108" s="104"/>
      <c r="L108" s="104"/>
      <c r="M108" s="104"/>
    </row>
    <row r="109" spans="1:13" s="106" customFormat="1" x14ac:dyDescent="0.3">
      <c r="A109" s="25">
        <v>11.8</v>
      </c>
      <c r="B109" s="25" t="s">
        <v>35</v>
      </c>
      <c r="C109" s="160">
        <v>9</v>
      </c>
      <c r="D109" s="160">
        <v>5</v>
      </c>
      <c r="E109" s="28">
        <v>1203288</v>
      </c>
      <c r="F109" s="28">
        <f>375586.09+ค่าจ้างเงินรายได้!C13+ค่าจ้างเงินรายได้!D13</f>
        <v>402040.09</v>
      </c>
      <c r="G109" s="28">
        <f>F109*100/E109</f>
        <v>33.411792521823536</v>
      </c>
      <c r="H109" s="28">
        <f>E109-F109</f>
        <v>801247.90999999992</v>
      </c>
      <c r="I109" s="28">
        <f>H109*100/E109</f>
        <v>66.588207478176457</v>
      </c>
      <c r="J109" s="25"/>
      <c r="K109" s="96"/>
      <c r="L109" s="96"/>
      <c r="M109" s="96"/>
    </row>
    <row r="110" spans="1:13" s="108" customFormat="1" x14ac:dyDescent="0.3">
      <c r="A110" s="25">
        <v>11.9</v>
      </c>
      <c r="B110" s="25" t="s">
        <v>88</v>
      </c>
      <c r="C110" s="160">
        <v>1</v>
      </c>
      <c r="D110" s="160">
        <v>1</v>
      </c>
      <c r="E110" s="28">
        <v>360074</v>
      </c>
      <c r="F110" s="28">
        <v>85520</v>
      </c>
      <c r="G110" s="28">
        <f>F110*100/E110</f>
        <v>23.750673472675061</v>
      </c>
      <c r="H110" s="28">
        <f>E110-F110</f>
        <v>274554</v>
      </c>
      <c r="I110" s="28">
        <f>H110*100/E110</f>
        <v>76.249326527324939</v>
      </c>
      <c r="J110" s="25"/>
    </row>
    <row r="111" spans="1:13" s="106" customFormat="1" x14ac:dyDescent="0.3">
      <c r="A111" s="165">
        <v>11.1</v>
      </c>
      <c r="B111" s="25" t="s">
        <v>86</v>
      </c>
      <c r="C111" s="160">
        <v>3</v>
      </c>
      <c r="D111" s="160">
        <v>1</v>
      </c>
      <c r="E111" s="28">
        <v>186633</v>
      </c>
      <c r="F111" s="28">
        <v>15916.92</v>
      </c>
      <c r="G111" s="28">
        <f>F111*100/E111</f>
        <v>8.5284595971773474</v>
      </c>
      <c r="H111" s="28">
        <f>E111-F111</f>
        <v>170716.08</v>
      </c>
      <c r="I111" s="28">
        <f>H111*100/E111</f>
        <v>91.471540402822654</v>
      </c>
      <c r="J111" s="25"/>
    </row>
    <row r="112" spans="1:13" s="106" customFormat="1" x14ac:dyDescent="0.3">
      <c r="A112" s="25">
        <v>11.11</v>
      </c>
      <c r="B112" s="25" t="s">
        <v>67</v>
      </c>
      <c r="C112" s="160">
        <v>4</v>
      </c>
      <c r="D112" s="160">
        <v>1</v>
      </c>
      <c r="E112" s="28">
        <v>145134</v>
      </c>
      <c r="F112" s="28">
        <v>5250</v>
      </c>
      <c r="G112" s="28">
        <f>F112*100/E112</f>
        <v>3.6173467278515026</v>
      </c>
      <c r="H112" s="28">
        <f>E112-F112</f>
        <v>139884</v>
      </c>
      <c r="I112" s="28">
        <f>H112*100/E112</f>
        <v>96.382653272148502</v>
      </c>
      <c r="J112" s="25"/>
      <c r="K112" s="108"/>
      <c r="L112" s="108"/>
      <c r="M112" s="108"/>
    </row>
    <row r="113" spans="1:13" s="108" customFormat="1" x14ac:dyDescent="0.3">
      <c r="A113" s="161">
        <v>11.12</v>
      </c>
      <c r="B113" s="161" t="s">
        <v>51</v>
      </c>
      <c r="C113" s="162">
        <v>1</v>
      </c>
      <c r="D113" s="162">
        <v>0</v>
      </c>
      <c r="E113" s="163">
        <v>110000</v>
      </c>
      <c r="F113" s="163">
        <v>0</v>
      </c>
      <c r="G113" s="163">
        <f>F113*100/E113</f>
        <v>0</v>
      </c>
      <c r="H113" s="163">
        <f>E113-F113</f>
        <v>110000</v>
      </c>
      <c r="I113" s="163">
        <f>H113*100/E113</f>
        <v>100</v>
      </c>
      <c r="J113" s="161"/>
      <c r="K113" s="106"/>
      <c r="L113" s="106"/>
      <c r="M113" s="106"/>
    </row>
    <row r="114" spans="1:13" s="96" customFormat="1" x14ac:dyDescent="0.3">
      <c r="A114" s="152">
        <v>12</v>
      </c>
      <c r="B114" s="151" t="s">
        <v>27</v>
      </c>
      <c r="C114" s="152">
        <v>16</v>
      </c>
      <c r="D114" s="152">
        <v>15</v>
      </c>
      <c r="E114" s="153">
        <v>8229014</v>
      </c>
      <c r="F114" s="153">
        <f>SUM(F115:F118)</f>
        <v>4196634.18</v>
      </c>
      <c r="G114" s="153">
        <f t="shared" ref="G114" si="6">F114*100/E114</f>
        <v>50.998019689843765</v>
      </c>
      <c r="H114" s="153">
        <f t="shared" ref="H114" si="7">E114-F114</f>
        <v>4032379.8200000003</v>
      </c>
      <c r="I114" s="153">
        <f t="shared" ref="I114" si="8">H114*100/E114</f>
        <v>49.001980310156235</v>
      </c>
      <c r="J114" s="151"/>
    </row>
    <row r="115" spans="1:13" s="96" customFormat="1" x14ac:dyDescent="0.3">
      <c r="A115" s="157">
        <v>12.1</v>
      </c>
      <c r="B115" s="157" t="s">
        <v>39</v>
      </c>
      <c r="C115" s="158">
        <v>4</v>
      </c>
      <c r="D115" s="158">
        <v>4</v>
      </c>
      <c r="E115" s="159">
        <v>692750</v>
      </c>
      <c r="F115" s="159">
        <v>530766</v>
      </c>
      <c r="G115" s="159">
        <f>F115*100/E115</f>
        <v>76.617250090220139</v>
      </c>
      <c r="H115" s="159">
        <f>E115-F115</f>
        <v>161984</v>
      </c>
      <c r="I115" s="159">
        <f>H115*100/E115</f>
        <v>23.382749909779864</v>
      </c>
      <c r="J115" s="157"/>
    </row>
    <row r="116" spans="1:13" s="104" customFormat="1" x14ac:dyDescent="0.3">
      <c r="A116" s="25">
        <v>12.2</v>
      </c>
      <c r="B116" s="25" t="s">
        <v>164</v>
      </c>
      <c r="C116" s="160">
        <v>2</v>
      </c>
      <c r="D116" s="160">
        <v>2</v>
      </c>
      <c r="E116" s="28">
        <v>1149874</v>
      </c>
      <c r="F116" s="28">
        <f>790926.35+ค่าจ้างเงินรายได้!C25+ค่าจ้างเงินรายได้!D25</f>
        <v>827912.35</v>
      </c>
      <c r="G116" s="28">
        <f>F116*100/E116</f>
        <v>72.00026698577409</v>
      </c>
      <c r="H116" s="28">
        <f>E116-F116</f>
        <v>321961.65000000002</v>
      </c>
      <c r="I116" s="28">
        <f>H116*100/E116</f>
        <v>27.99973301422591</v>
      </c>
      <c r="J116" s="25"/>
      <c r="K116" s="105"/>
      <c r="L116" s="105"/>
      <c r="M116" s="96"/>
    </row>
    <row r="117" spans="1:13" s="104" customFormat="1" x14ac:dyDescent="0.3">
      <c r="A117" s="25">
        <v>12.3</v>
      </c>
      <c r="B117" s="25" t="s">
        <v>35</v>
      </c>
      <c r="C117" s="160">
        <v>4</v>
      </c>
      <c r="D117" s="160">
        <v>4</v>
      </c>
      <c r="E117" s="28">
        <v>957290</v>
      </c>
      <c r="F117" s="28">
        <v>682217.79</v>
      </c>
      <c r="G117" s="28">
        <f>F117*100/E117</f>
        <v>71.265529776765661</v>
      </c>
      <c r="H117" s="28">
        <f>E117-F117</f>
        <v>275072.20999999996</v>
      </c>
      <c r="I117" s="28">
        <f>H117*100/E117</f>
        <v>28.734470223234336</v>
      </c>
      <c r="J117" s="25"/>
    </row>
    <row r="118" spans="1:13" s="104" customFormat="1" x14ac:dyDescent="0.3">
      <c r="A118" s="161">
        <v>12.4</v>
      </c>
      <c r="B118" s="161" t="s">
        <v>38</v>
      </c>
      <c r="C118" s="162">
        <v>6</v>
      </c>
      <c r="D118" s="162">
        <v>5</v>
      </c>
      <c r="E118" s="163">
        <v>5429100</v>
      </c>
      <c r="F118" s="163">
        <v>2155738.04</v>
      </c>
      <c r="G118" s="163">
        <f>F118*100/E118</f>
        <v>39.707097677331419</v>
      </c>
      <c r="H118" s="163">
        <f>E118-F118</f>
        <v>3273361.96</v>
      </c>
      <c r="I118" s="163">
        <f>H118*100/E118</f>
        <v>60.292902322668581</v>
      </c>
      <c r="J118" s="161"/>
      <c r="K118" s="96"/>
      <c r="L118" s="96"/>
      <c r="M118" s="96"/>
    </row>
    <row r="119" spans="1:13" s="96" customFormat="1" x14ac:dyDescent="0.3">
      <c r="A119" s="152">
        <v>13</v>
      </c>
      <c r="B119" s="151" t="s">
        <v>21</v>
      </c>
      <c r="C119" s="152">
        <v>57</v>
      </c>
      <c r="D119" s="152">
        <v>34</v>
      </c>
      <c r="E119" s="153">
        <v>26765760</v>
      </c>
      <c r="F119" s="153">
        <f>11967358.1+ค่าจ้างเงินรายได้!E19+ค่าจ้างเงินรายได้!F19+ค่าจ้างเงินรายได้!E20</f>
        <v>12169859.1</v>
      </c>
      <c r="G119" s="153">
        <f>F119*100/E119</f>
        <v>45.468012490584989</v>
      </c>
      <c r="H119" s="153">
        <f>E119-F119</f>
        <v>14595900.9</v>
      </c>
      <c r="I119" s="153">
        <f>H119*100/E119</f>
        <v>54.531987509415011</v>
      </c>
      <c r="J119" s="151"/>
    </row>
    <row r="120" spans="1:13" s="96" customFormat="1" x14ac:dyDescent="0.3">
      <c r="A120" s="157">
        <v>13.1</v>
      </c>
      <c r="B120" s="157" t="s">
        <v>120</v>
      </c>
      <c r="C120" s="158">
        <v>4</v>
      </c>
      <c r="D120" s="158">
        <v>3</v>
      </c>
      <c r="E120" s="159">
        <v>3667650</v>
      </c>
      <c r="F120" s="159">
        <v>2378688.94</v>
      </c>
      <c r="G120" s="159">
        <f>F120*100/E120</f>
        <v>64.85594154294985</v>
      </c>
      <c r="H120" s="159">
        <f>E120-F120</f>
        <v>1288961.06</v>
      </c>
      <c r="I120" s="159">
        <f>H120*100/E120</f>
        <v>35.144058457050157</v>
      </c>
      <c r="J120" s="157"/>
    </row>
    <row r="121" spans="1:13" s="96" customFormat="1" x14ac:dyDescent="0.3">
      <c r="A121" s="25">
        <v>13.2</v>
      </c>
      <c r="B121" s="25" t="s">
        <v>35</v>
      </c>
      <c r="C121" s="160">
        <v>6</v>
      </c>
      <c r="D121" s="160">
        <v>5</v>
      </c>
      <c r="E121" s="28">
        <v>2720410</v>
      </c>
      <c r="F121" s="28">
        <v>1678901.27</v>
      </c>
      <c r="G121" s="28">
        <f>F121*100/E121</f>
        <v>61.715008767060844</v>
      </c>
      <c r="H121" s="28">
        <f>E121-F121</f>
        <v>1041508.73</v>
      </c>
      <c r="I121" s="28">
        <f>H121*100/E121</f>
        <v>38.284991232939156</v>
      </c>
      <c r="J121" s="25"/>
    </row>
    <row r="122" spans="1:13" s="96" customFormat="1" x14ac:dyDescent="0.3">
      <c r="A122" s="25">
        <v>13.3</v>
      </c>
      <c r="B122" s="25" t="s">
        <v>122</v>
      </c>
      <c r="C122" s="160">
        <v>6</v>
      </c>
      <c r="D122" s="160">
        <v>2</v>
      </c>
      <c r="E122" s="28">
        <v>1191320</v>
      </c>
      <c r="F122" s="28">
        <v>717393.44</v>
      </c>
      <c r="G122" s="28">
        <f>F122*100/E122</f>
        <v>60.218366182050161</v>
      </c>
      <c r="H122" s="28">
        <f>E122-F122</f>
        <v>473926.56000000006</v>
      </c>
      <c r="I122" s="28">
        <f>H122*100/E122</f>
        <v>39.781633817949846</v>
      </c>
      <c r="J122" s="25"/>
      <c r="K122" s="104"/>
      <c r="L122" s="104"/>
      <c r="M122" s="104"/>
    </row>
    <row r="123" spans="1:13" s="96" customFormat="1" x14ac:dyDescent="0.3">
      <c r="A123" s="25">
        <v>13.4</v>
      </c>
      <c r="B123" s="25" t="s">
        <v>118</v>
      </c>
      <c r="C123" s="160">
        <v>4</v>
      </c>
      <c r="D123" s="160">
        <v>3</v>
      </c>
      <c r="E123" s="28">
        <v>2720180</v>
      </c>
      <c r="F123" s="28">
        <v>1558205.77</v>
      </c>
      <c r="G123" s="28">
        <f>F123*100/E123</f>
        <v>57.283186039159176</v>
      </c>
      <c r="H123" s="28">
        <f>E123-F123</f>
        <v>1161974.23</v>
      </c>
      <c r="I123" s="28">
        <f>H123*100/E123</f>
        <v>42.716813960840824</v>
      </c>
      <c r="J123" s="25"/>
    </row>
    <row r="124" spans="1:13" s="96" customFormat="1" x14ac:dyDescent="0.3">
      <c r="A124" s="25">
        <v>13.5</v>
      </c>
      <c r="B124" s="25" t="s">
        <v>69</v>
      </c>
      <c r="C124" s="160">
        <v>4</v>
      </c>
      <c r="D124" s="160">
        <v>2</v>
      </c>
      <c r="E124" s="28">
        <v>1721150</v>
      </c>
      <c r="F124" s="28">
        <v>864986.68</v>
      </c>
      <c r="G124" s="28">
        <f>F124*100/E124</f>
        <v>50.256321645411496</v>
      </c>
      <c r="H124" s="28">
        <f>E124-F124</f>
        <v>856163.32</v>
      </c>
      <c r="I124" s="28">
        <f>H124*100/E124</f>
        <v>49.743678354588504</v>
      </c>
      <c r="J124" s="25"/>
      <c r="K124" s="104"/>
      <c r="L124" s="104"/>
      <c r="M124" s="104"/>
    </row>
    <row r="125" spans="1:13" s="104" customFormat="1" x14ac:dyDescent="0.3">
      <c r="A125" s="25">
        <v>13.6</v>
      </c>
      <c r="B125" s="25" t="s">
        <v>117</v>
      </c>
      <c r="C125" s="160">
        <v>4</v>
      </c>
      <c r="D125" s="160">
        <v>2</v>
      </c>
      <c r="E125" s="28">
        <v>887690</v>
      </c>
      <c r="F125" s="28">
        <v>403902.33</v>
      </c>
      <c r="G125" s="28">
        <f>F125*100/E125</f>
        <v>45.500380763554844</v>
      </c>
      <c r="H125" s="28">
        <f>E125-F125</f>
        <v>483787.67</v>
      </c>
      <c r="I125" s="28">
        <f>H125*100/E125</f>
        <v>54.499619236445156</v>
      </c>
      <c r="J125" s="25"/>
      <c r="K125" s="96"/>
      <c r="L125" s="96"/>
      <c r="M125" s="96"/>
    </row>
    <row r="126" spans="1:13" s="96" customFormat="1" x14ac:dyDescent="0.3">
      <c r="A126" s="25">
        <v>13.7</v>
      </c>
      <c r="B126" s="25" t="s">
        <v>127</v>
      </c>
      <c r="C126" s="160">
        <v>2</v>
      </c>
      <c r="D126" s="160">
        <v>1</v>
      </c>
      <c r="E126" s="28">
        <v>247660</v>
      </c>
      <c r="F126" s="28">
        <v>107888.1</v>
      </c>
      <c r="G126" s="28">
        <f>F126*100/E126</f>
        <v>43.562989582492129</v>
      </c>
      <c r="H126" s="28">
        <f>E126-F126</f>
        <v>139771.9</v>
      </c>
      <c r="I126" s="28">
        <f>H126*100/E126</f>
        <v>56.437010417507871</v>
      </c>
      <c r="J126" s="25"/>
    </row>
    <row r="127" spans="1:13" s="104" customFormat="1" x14ac:dyDescent="0.3">
      <c r="A127" s="25">
        <v>13.8</v>
      </c>
      <c r="B127" s="25" t="s">
        <v>60</v>
      </c>
      <c r="C127" s="160">
        <v>3</v>
      </c>
      <c r="D127" s="160">
        <v>2</v>
      </c>
      <c r="E127" s="28">
        <v>1557300</v>
      </c>
      <c r="F127" s="28">
        <v>643395.86</v>
      </c>
      <c r="G127" s="28">
        <f>F127*100/E127</f>
        <v>41.314830796892053</v>
      </c>
      <c r="H127" s="28">
        <f>E127-F127</f>
        <v>913904.14</v>
      </c>
      <c r="I127" s="28">
        <f>H127*100/E127</f>
        <v>58.685169203107947</v>
      </c>
      <c r="J127" s="25"/>
      <c r="K127" s="96"/>
      <c r="L127" s="96"/>
      <c r="M127" s="96"/>
    </row>
    <row r="128" spans="1:13" s="96" customFormat="1" x14ac:dyDescent="0.3">
      <c r="A128" s="25">
        <v>13.9</v>
      </c>
      <c r="B128" s="25" t="s">
        <v>123</v>
      </c>
      <c r="C128" s="160">
        <v>2</v>
      </c>
      <c r="D128" s="160">
        <v>1</v>
      </c>
      <c r="E128" s="28">
        <v>359020</v>
      </c>
      <c r="F128" s="28">
        <v>134548</v>
      </c>
      <c r="G128" s="28">
        <f>F128*100/E128</f>
        <v>37.476463706757286</v>
      </c>
      <c r="H128" s="28">
        <f>E128-F128</f>
        <v>224472</v>
      </c>
      <c r="I128" s="28">
        <f>H128*100/E128</f>
        <v>62.523536293242714</v>
      </c>
      <c r="J128" s="25"/>
    </row>
    <row r="129" spans="1:13" s="96" customFormat="1" x14ac:dyDescent="0.3">
      <c r="A129" s="165">
        <v>13.1</v>
      </c>
      <c r="B129" s="25" t="s">
        <v>115</v>
      </c>
      <c r="C129" s="160">
        <v>4</v>
      </c>
      <c r="D129" s="160">
        <v>2</v>
      </c>
      <c r="E129" s="28">
        <v>2088000</v>
      </c>
      <c r="F129" s="28">
        <v>752444</v>
      </c>
      <c r="G129" s="28">
        <f>F129*100/E129</f>
        <v>36.036590038314174</v>
      </c>
      <c r="H129" s="28">
        <f>E129-F129</f>
        <v>1335556</v>
      </c>
      <c r="I129" s="28">
        <f>H129*100/E129</f>
        <v>63.963409961685826</v>
      </c>
      <c r="J129" s="25"/>
    </row>
    <row r="130" spans="1:13" s="98" customFormat="1" x14ac:dyDescent="0.3">
      <c r="A130" s="25">
        <v>13.11</v>
      </c>
      <c r="B130" s="25" t="s">
        <v>119</v>
      </c>
      <c r="C130" s="160">
        <v>2</v>
      </c>
      <c r="D130" s="160">
        <v>1</v>
      </c>
      <c r="E130" s="28">
        <v>585800</v>
      </c>
      <c r="F130" s="28">
        <v>207900</v>
      </c>
      <c r="G130" s="28">
        <f>F130*100/E130</f>
        <v>35.489928303175148</v>
      </c>
      <c r="H130" s="28">
        <f>E130-F130</f>
        <v>377900</v>
      </c>
      <c r="I130" s="28">
        <f>H130*100/E130</f>
        <v>64.510071696824852</v>
      </c>
      <c r="J130" s="25"/>
      <c r="K130" s="103"/>
      <c r="L130" s="103"/>
      <c r="M130" s="103"/>
    </row>
    <row r="131" spans="1:13" s="102" customFormat="1" x14ac:dyDescent="0.3">
      <c r="A131" s="25">
        <v>13.12</v>
      </c>
      <c r="B131" s="25" t="s">
        <v>121</v>
      </c>
      <c r="C131" s="160">
        <v>4</v>
      </c>
      <c r="D131" s="160">
        <v>3</v>
      </c>
      <c r="E131" s="28">
        <v>2793280</v>
      </c>
      <c r="F131" s="28">
        <v>871352.43</v>
      </c>
      <c r="G131" s="28">
        <f>F131*100/E131</f>
        <v>31.194596674876848</v>
      </c>
      <c r="H131" s="28">
        <f>E131-F131</f>
        <v>1921927.5699999998</v>
      </c>
      <c r="I131" s="28">
        <f>H131*100/E131</f>
        <v>68.805403325123137</v>
      </c>
      <c r="J131" s="25"/>
    </row>
    <row r="132" spans="1:13" s="96" customFormat="1" x14ac:dyDescent="0.3">
      <c r="A132" s="25">
        <v>13.13</v>
      </c>
      <c r="B132" s="25" t="s">
        <v>124</v>
      </c>
      <c r="C132" s="160">
        <v>4</v>
      </c>
      <c r="D132" s="160">
        <v>2</v>
      </c>
      <c r="E132" s="28">
        <v>1558750</v>
      </c>
      <c r="F132" s="28">
        <v>474447</v>
      </c>
      <c r="G132" s="28">
        <f>F132*100/E132</f>
        <v>30.437658380112268</v>
      </c>
      <c r="H132" s="28">
        <f>E132-F132</f>
        <v>1084303</v>
      </c>
      <c r="I132" s="28">
        <f>H132*100/E132</f>
        <v>69.562341619887732</v>
      </c>
      <c r="J132" s="25"/>
    </row>
    <row r="133" spans="1:13" s="96" customFormat="1" x14ac:dyDescent="0.3">
      <c r="A133" s="25">
        <v>13.14</v>
      </c>
      <c r="B133" s="25" t="s">
        <v>116</v>
      </c>
      <c r="C133" s="160">
        <v>3</v>
      </c>
      <c r="D133" s="160">
        <v>2</v>
      </c>
      <c r="E133" s="28">
        <v>2923200</v>
      </c>
      <c r="F133" s="28">
        <v>789995</v>
      </c>
      <c r="G133" s="28">
        <f>F133*100/E133</f>
        <v>27.025006841817188</v>
      </c>
      <c r="H133" s="28">
        <f>E133-F133</f>
        <v>2133205</v>
      </c>
      <c r="I133" s="28">
        <f>H133*100/E133</f>
        <v>72.974993158182812</v>
      </c>
      <c r="J133" s="25"/>
    </row>
    <row r="134" spans="1:13" s="96" customFormat="1" x14ac:dyDescent="0.3">
      <c r="A134" s="25">
        <v>13.15</v>
      </c>
      <c r="B134" s="25" t="s">
        <v>126</v>
      </c>
      <c r="C134" s="160">
        <v>2</v>
      </c>
      <c r="D134" s="160">
        <v>1</v>
      </c>
      <c r="E134" s="28">
        <v>192850</v>
      </c>
      <c r="F134" s="28">
        <v>45695.28</v>
      </c>
      <c r="G134" s="28">
        <f>F134*100/E134</f>
        <v>23.694726471350791</v>
      </c>
      <c r="H134" s="28">
        <f>E134-F134</f>
        <v>147154.72</v>
      </c>
      <c r="I134" s="28">
        <f>H134*100/E134</f>
        <v>76.305273528649209</v>
      </c>
      <c r="J134" s="25"/>
    </row>
    <row r="135" spans="1:13" s="96" customFormat="1" x14ac:dyDescent="0.3">
      <c r="A135" s="161">
        <v>13.16</v>
      </c>
      <c r="B135" s="161" t="s">
        <v>125</v>
      </c>
      <c r="C135" s="162">
        <v>3</v>
      </c>
      <c r="D135" s="162">
        <v>2</v>
      </c>
      <c r="E135" s="163">
        <v>1551500</v>
      </c>
      <c r="F135" s="163">
        <v>337614</v>
      </c>
      <c r="G135" s="163">
        <f>F135*100/E135</f>
        <v>21.760489848533677</v>
      </c>
      <c r="H135" s="163">
        <f>E135-F135</f>
        <v>1213886</v>
      </c>
      <c r="I135" s="163">
        <f>H135*100/E135</f>
        <v>78.23951015146632</v>
      </c>
      <c r="J135" s="161"/>
      <c r="K135" s="104"/>
      <c r="L135" s="104"/>
      <c r="M135" s="104"/>
    </row>
    <row r="136" spans="1:13" s="96" customFormat="1" x14ac:dyDescent="0.3">
      <c r="A136" s="152">
        <v>14</v>
      </c>
      <c r="B136" s="151" t="s">
        <v>16</v>
      </c>
      <c r="C136" s="152">
        <v>16</v>
      </c>
      <c r="D136" s="152">
        <v>7</v>
      </c>
      <c r="E136" s="153">
        <v>1578100</v>
      </c>
      <c r="F136" s="153">
        <f>SUM(F137:F140)</f>
        <v>487255.23</v>
      </c>
      <c r="G136" s="153">
        <f t="shared" si="3"/>
        <v>30.876068056523668</v>
      </c>
      <c r="H136" s="153">
        <f t="shared" si="4"/>
        <v>1090844.77</v>
      </c>
      <c r="I136" s="153">
        <f t="shared" si="5"/>
        <v>69.123931943476336</v>
      </c>
      <c r="J136" s="151"/>
    </row>
    <row r="137" spans="1:13" s="96" customFormat="1" x14ac:dyDescent="0.3">
      <c r="A137" s="157">
        <v>14.1</v>
      </c>
      <c r="B137" s="157" t="s">
        <v>35</v>
      </c>
      <c r="C137" s="158">
        <v>2</v>
      </c>
      <c r="D137" s="158">
        <v>2</v>
      </c>
      <c r="E137" s="159">
        <v>667260</v>
      </c>
      <c r="F137" s="159">
        <v>444096.23</v>
      </c>
      <c r="G137" s="159">
        <f>F137*100/E137</f>
        <v>66.555200371669216</v>
      </c>
      <c r="H137" s="159">
        <f>E137-F137</f>
        <v>223163.77000000002</v>
      </c>
      <c r="I137" s="159">
        <f>H137*100/E137</f>
        <v>33.444799628330784</v>
      </c>
      <c r="J137" s="157"/>
    </row>
    <row r="138" spans="1:13" s="96" customFormat="1" x14ac:dyDescent="0.3">
      <c r="A138" s="25">
        <v>14.2</v>
      </c>
      <c r="B138" s="25" t="s">
        <v>77</v>
      </c>
      <c r="C138" s="160">
        <v>4</v>
      </c>
      <c r="D138" s="160">
        <v>3</v>
      </c>
      <c r="E138" s="28">
        <v>312500</v>
      </c>
      <c r="F138" s="28">
        <v>34249</v>
      </c>
      <c r="G138" s="28">
        <f>F138*100/E138</f>
        <v>10.959680000000001</v>
      </c>
      <c r="H138" s="28">
        <f>E138-F138</f>
        <v>278251</v>
      </c>
      <c r="I138" s="28">
        <f>H138*100/E138</f>
        <v>89.040319999999994</v>
      </c>
      <c r="J138" s="25"/>
    </row>
    <row r="139" spans="1:13" s="96" customFormat="1" x14ac:dyDescent="0.3">
      <c r="A139" s="25">
        <v>14.3</v>
      </c>
      <c r="B139" s="25" t="s">
        <v>78</v>
      </c>
      <c r="C139" s="160">
        <v>5</v>
      </c>
      <c r="D139" s="160">
        <v>1</v>
      </c>
      <c r="E139" s="28">
        <v>340840</v>
      </c>
      <c r="F139" s="28">
        <v>5660</v>
      </c>
      <c r="G139" s="28">
        <f>F139*100/E139</f>
        <v>1.6606032155850252</v>
      </c>
      <c r="H139" s="28">
        <f>E139-F139</f>
        <v>335180</v>
      </c>
      <c r="I139" s="28">
        <f>H139*100/E139</f>
        <v>98.339396784414973</v>
      </c>
      <c r="J139" s="25"/>
    </row>
    <row r="140" spans="1:13" s="96" customFormat="1" x14ac:dyDescent="0.3">
      <c r="A140" s="161">
        <v>14.4</v>
      </c>
      <c r="B140" s="161" t="s">
        <v>79</v>
      </c>
      <c r="C140" s="162">
        <v>5</v>
      </c>
      <c r="D140" s="162">
        <v>1</v>
      </c>
      <c r="E140" s="163">
        <v>257500</v>
      </c>
      <c r="F140" s="163">
        <v>3250</v>
      </c>
      <c r="G140" s="163">
        <f>F140*100/E140</f>
        <v>1.2621359223300972</v>
      </c>
      <c r="H140" s="163">
        <f>E140-F140</f>
        <v>254250</v>
      </c>
      <c r="I140" s="163">
        <f>H140*100/E140</f>
        <v>98.737864077669897</v>
      </c>
      <c r="J140" s="161"/>
    </row>
    <row r="141" spans="1:13" s="52" customFormat="1" x14ac:dyDescent="0.3">
      <c r="A141" s="129" t="s">
        <v>29</v>
      </c>
      <c r="B141" s="130"/>
      <c r="C141" s="64">
        <f>SUM(C29,C114,C7,C14,C101,C80,C66,C119,C93,C34,C18,C45,C136,C52)</f>
        <v>496</v>
      </c>
      <c r="D141" s="64">
        <f>SUM(D29,D114,D7,D14,D101,D80,D66,D119,D93,D34,D18,D45,D136,D52)</f>
        <v>341</v>
      </c>
      <c r="E141" s="65">
        <f>SUM(E29,E114,E7,E14,E101,E80,E66,E119,E93,E34,E18,E45,E136,E52)</f>
        <v>172171002</v>
      </c>
      <c r="F141" s="65">
        <f>SUM(F29,F114,F7,F14,F101,F80,F66,F119,F93,F34,F18,F45,F136,F52)</f>
        <v>100991704.36999999</v>
      </c>
      <c r="G141" s="65">
        <f t="shared" ref="G141" si="9">F141*100/E141</f>
        <v>58.65778975370079</v>
      </c>
      <c r="H141" s="65">
        <f t="shared" ref="H141" si="10">E141-F141</f>
        <v>71179297.63000001</v>
      </c>
      <c r="I141" s="65">
        <f t="shared" ref="I141" si="11">H141*100/E141</f>
        <v>41.342210246299203</v>
      </c>
      <c r="J141" s="66"/>
    </row>
    <row r="142" spans="1:13" s="52" customFormat="1" ht="18.75" customHeight="1" x14ac:dyDescent="0.3">
      <c r="A142" s="67" t="s">
        <v>14</v>
      </c>
      <c r="B142" s="131" t="s">
        <v>166</v>
      </c>
      <c r="C142" s="131"/>
      <c r="D142" s="131"/>
      <c r="E142" s="131"/>
      <c r="F142" s="131"/>
      <c r="G142" s="131"/>
      <c r="H142" s="131"/>
      <c r="I142" s="131"/>
      <c r="J142" s="131"/>
      <c r="K142" s="68"/>
      <c r="L142" s="68"/>
      <c r="M142" s="70"/>
    </row>
    <row r="143" spans="1:13" s="52" customFormat="1" ht="18.75" customHeight="1" x14ac:dyDescent="0.3">
      <c r="A143" s="80"/>
      <c r="B143" s="133" t="s">
        <v>167</v>
      </c>
      <c r="C143" s="133"/>
      <c r="D143" s="133"/>
      <c r="E143" s="133"/>
      <c r="F143" s="133"/>
      <c r="G143" s="133"/>
      <c r="H143" s="133"/>
      <c r="I143" s="116"/>
      <c r="J143" s="116"/>
      <c r="K143" s="68"/>
      <c r="L143" s="68"/>
      <c r="M143" s="70"/>
    </row>
    <row r="144" spans="1:13" x14ac:dyDescent="0.3">
      <c r="A144" s="69"/>
      <c r="B144" s="132" t="s">
        <v>145</v>
      </c>
      <c r="C144" s="132"/>
      <c r="D144" s="132"/>
      <c r="E144" s="132"/>
      <c r="F144" s="132"/>
      <c r="G144" s="132"/>
      <c r="H144" s="132"/>
      <c r="I144" s="132"/>
      <c r="J144" s="132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110:M113">
    <sortCondition descending="1" ref="G137:G140"/>
  </sortState>
  <mergeCells count="12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  <mergeCell ref="B143:H143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  <rowBreaks count="2" manualBreakCount="2">
    <brk id="28" max="9" man="1"/>
    <brk id="7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D17" sqref="D17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37" t="s">
        <v>144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1" customHeight="1" x14ac:dyDescent="0.3">
      <c r="A2" s="118" t="s">
        <v>162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1" x14ac:dyDescent="0.35">
      <c r="A3" s="137" t="s">
        <v>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x14ac:dyDescent="0.3">
      <c r="A4" s="120" t="s">
        <v>2</v>
      </c>
      <c r="B4" s="120" t="s">
        <v>3</v>
      </c>
      <c r="C4" s="123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26" t="s">
        <v>31</v>
      </c>
      <c r="I4" s="47" t="s">
        <v>11</v>
      </c>
      <c r="J4" s="120" t="s">
        <v>14</v>
      </c>
    </row>
    <row r="5" spans="1:10" x14ac:dyDescent="0.3">
      <c r="A5" s="121"/>
      <c r="B5" s="121"/>
      <c r="C5" s="124"/>
      <c r="D5" s="48" t="s">
        <v>5</v>
      </c>
      <c r="E5" s="48" t="s">
        <v>8</v>
      </c>
      <c r="F5" s="61" t="s">
        <v>163</v>
      </c>
      <c r="G5" s="49" t="s">
        <v>12</v>
      </c>
      <c r="H5" s="127"/>
      <c r="I5" s="49" t="s">
        <v>32</v>
      </c>
      <c r="J5" s="121"/>
    </row>
    <row r="6" spans="1:10" x14ac:dyDescent="0.3">
      <c r="A6" s="122"/>
      <c r="B6" s="122"/>
      <c r="C6" s="125"/>
      <c r="D6" s="50" t="s">
        <v>6</v>
      </c>
      <c r="E6" s="50"/>
      <c r="F6" s="51"/>
      <c r="G6" s="51"/>
      <c r="H6" s="128"/>
      <c r="I6" s="51"/>
      <c r="J6" s="122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2822395.98</v>
      </c>
      <c r="G7" s="9">
        <f t="shared" ref="G7:G9" si="0">F7*100/E7</f>
        <v>77.199014770240694</v>
      </c>
      <c r="H7" s="9">
        <f t="shared" ref="H7:H9" si="1">E7-F7</f>
        <v>833604.02</v>
      </c>
      <c r="I7" s="9">
        <f t="shared" ref="I7:I9" si="2">H7*100/E7</f>
        <v>22.800985229759299</v>
      </c>
      <c r="J7" s="2"/>
    </row>
    <row r="8" spans="1:10" x14ac:dyDescent="0.3">
      <c r="A8" s="4">
        <v>1.1000000000000001</v>
      </c>
      <c r="B8" s="4" t="s">
        <v>141</v>
      </c>
      <c r="C8" s="14">
        <v>1</v>
      </c>
      <c r="D8" s="14">
        <v>1</v>
      </c>
      <c r="E8" s="15">
        <v>3656000</v>
      </c>
      <c r="F8" s="10">
        <f>2600216.98+ค่าจ้างเงินรายได้!G4+ค่าจ้างเงินรายได้!H4+ค่าจ้างเงินรายได้!C24</f>
        <v>2822395.98</v>
      </c>
      <c r="G8" s="10">
        <f t="shared" si="0"/>
        <v>77.199014770240694</v>
      </c>
      <c r="H8" s="10">
        <f t="shared" si="1"/>
        <v>833604.02</v>
      </c>
      <c r="I8" s="10">
        <f t="shared" si="2"/>
        <v>22.800985229759299</v>
      </c>
      <c r="J8" s="4"/>
    </row>
    <row r="9" spans="1:10" x14ac:dyDescent="0.3">
      <c r="A9" s="135" t="s">
        <v>29</v>
      </c>
      <c r="B9" s="136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2822395.98</v>
      </c>
      <c r="G9" s="7">
        <f t="shared" si="0"/>
        <v>77.199014770240694</v>
      </c>
      <c r="H9" s="7">
        <f t="shared" si="1"/>
        <v>833604.02</v>
      </c>
      <c r="I9" s="7">
        <f t="shared" si="2"/>
        <v>22.800985229759299</v>
      </c>
      <c r="J9" s="5"/>
    </row>
    <row r="10" spans="1:10" s="63" customFormat="1" ht="18.75" customHeight="1" x14ac:dyDescent="0.3">
      <c r="A10" s="67" t="s">
        <v>14</v>
      </c>
      <c r="B10" s="134" t="s">
        <v>161</v>
      </c>
      <c r="C10" s="134"/>
      <c r="D10" s="134"/>
      <c r="E10" s="134"/>
      <c r="F10" s="134"/>
      <c r="G10" s="134"/>
      <c r="H10" s="134"/>
      <c r="I10" s="134"/>
      <c r="J10" s="134"/>
    </row>
    <row r="11" spans="1:10" x14ac:dyDescent="0.3">
      <c r="A11" s="69"/>
      <c r="B11" s="132" t="s">
        <v>145</v>
      </c>
      <c r="C11" s="132"/>
      <c r="D11" s="132"/>
      <c r="E11" s="132"/>
      <c r="F11" s="132"/>
      <c r="G11" s="132"/>
      <c r="H11" s="132"/>
      <c r="I11" s="132"/>
      <c r="J11" s="132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workbookViewId="0">
      <pane ySplit="3" topLeftCell="A4" activePane="bottomLeft" state="frozen"/>
      <selection pane="bottomLeft" activeCell="I9" sqref="I9"/>
    </sheetView>
  </sheetViews>
  <sheetFormatPr defaultRowHeight="18.75" x14ac:dyDescent="0.3"/>
  <cols>
    <col min="1" max="1" width="9" style="81"/>
    <col min="2" max="2" width="30.625" style="81" customWidth="1"/>
    <col min="3" max="3" width="10.875" style="81" bestFit="1" customWidth="1"/>
    <col min="4" max="4" width="10.125" style="81" bestFit="1" customWidth="1"/>
    <col min="5" max="5" width="9.625" style="81" bestFit="1" customWidth="1"/>
    <col min="6" max="6" width="10.125" style="81" bestFit="1" customWidth="1"/>
    <col min="7" max="7" width="9.625" style="81" bestFit="1" customWidth="1"/>
    <col min="8" max="11" width="9" style="81"/>
    <col min="12" max="12" width="12.625" style="81" bestFit="1" customWidth="1"/>
    <col min="13" max="16384" width="9" style="81"/>
  </cols>
  <sheetData>
    <row r="1" spans="1:12" x14ac:dyDescent="0.3">
      <c r="A1" s="139" t="s">
        <v>160</v>
      </c>
      <c r="B1" s="139"/>
      <c r="C1" s="139"/>
      <c r="D1" s="139"/>
      <c r="E1" s="139"/>
      <c r="F1" s="139"/>
      <c r="G1" s="139"/>
      <c r="H1" s="139"/>
    </row>
    <row r="2" spans="1:12" x14ac:dyDescent="0.3">
      <c r="A2" s="140" t="s">
        <v>2</v>
      </c>
      <c r="B2" s="140" t="s">
        <v>146</v>
      </c>
      <c r="C2" s="141" t="s">
        <v>147</v>
      </c>
      <c r="D2" s="141"/>
      <c r="E2" s="141" t="s">
        <v>21</v>
      </c>
      <c r="F2" s="141"/>
      <c r="G2" s="141" t="s">
        <v>148</v>
      </c>
      <c r="H2" s="141"/>
    </row>
    <row r="3" spans="1:12" x14ac:dyDescent="0.3">
      <c r="A3" s="140"/>
      <c r="B3" s="140"/>
      <c r="C3" s="82" t="s">
        <v>149</v>
      </c>
      <c r="D3" s="82" t="s">
        <v>150</v>
      </c>
      <c r="E3" s="82" t="s">
        <v>149</v>
      </c>
      <c r="F3" s="82" t="s">
        <v>150</v>
      </c>
      <c r="G3" s="82" t="s">
        <v>149</v>
      </c>
      <c r="H3" s="82" t="s">
        <v>150</v>
      </c>
    </row>
    <row r="4" spans="1:12" x14ac:dyDescent="0.3">
      <c r="A4" s="83">
        <v>1</v>
      </c>
      <c r="B4" s="84" t="s">
        <v>151</v>
      </c>
      <c r="C4" s="85">
        <v>15630</v>
      </c>
      <c r="D4" s="85">
        <v>928</v>
      </c>
      <c r="E4" s="85"/>
      <c r="F4" s="85"/>
      <c r="G4" s="85">
        <v>197450</v>
      </c>
      <c r="H4" s="85">
        <v>11229</v>
      </c>
    </row>
    <row r="5" spans="1:12" x14ac:dyDescent="0.3">
      <c r="A5" s="86">
        <v>2</v>
      </c>
      <c r="B5" s="87" t="s">
        <v>23</v>
      </c>
      <c r="C5" s="88">
        <v>0</v>
      </c>
      <c r="D5" s="88">
        <v>0</v>
      </c>
      <c r="E5" s="88"/>
      <c r="F5" s="88"/>
      <c r="G5" s="88"/>
      <c r="H5" s="88"/>
    </row>
    <row r="6" spans="1:12" x14ac:dyDescent="0.3">
      <c r="A6" s="86">
        <v>3</v>
      </c>
      <c r="B6" s="87" t="s">
        <v>17</v>
      </c>
      <c r="C6" s="88">
        <v>31820</v>
      </c>
      <c r="D6" s="88">
        <v>1890</v>
      </c>
      <c r="E6" s="88"/>
      <c r="F6" s="88"/>
      <c r="G6" s="88"/>
      <c r="H6" s="88"/>
    </row>
    <row r="7" spans="1:12" x14ac:dyDescent="0.3">
      <c r="A7" s="86">
        <v>4</v>
      </c>
      <c r="B7" s="87" t="s">
        <v>26</v>
      </c>
      <c r="C7" s="88">
        <v>96790</v>
      </c>
      <c r="D7" s="88">
        <v>5666</v>
      </c>
      <c r="E7" s="88"/>
      <c r="F7" s="88"/>
      <c r="G7" s="88"/>
      <c r="H7" s="88"/>
    </row>
    <row r="8" spans="1:12" x14ac:dyDescent="0.3">
      <c r="A8" s="86">
        <v>5</v>
      </c>
      <c r="B8" s="87" t="s">
        <v>28</v>
      </c>
      <c r="C8" s="88">
        <v>10410</v>
      </c>
      <c r="D8" s="88">
        <v>596</v>
      </c>
      <c r="E8" s="88"/>
      <c r="F8" s="88"/>
      <c r="G8" s="88"/>
      <c r="H8" s="88"/>
      <c r="L8" s="11"/>
    </row>
    <row r="9" spans="1:12" x14ac:dyDescent="0.3">
      <c r="A9" s="86">
        <v>6</v>
      </c>
      <c r="B9" s="87" t="s">
        <v>152</v>
      </c>
      <c r="C9" s="88">
        <v>600210</v>
      </c>
      <c r="D9" s="88">
        <v>20984</v>
      </c>
      <c r="E9" s="88"/>
      <c r="F9" s="88"/>
      <c r="G9" s="88"/>
      <c r="H9" s="88"/>
      <c r="L9" s="11"/>
    </row>
    <row r="10" spans="1:12" x14ac:dyDescent="0.3">
      <c r="A10" s="86">
        <v>7</v>
      </c>
      <c r="B10" s="87" t="s">
        <v>153</v>
      </c>
      <c r="C10" s="88">
        <v>9970</v>
      </c>
      <c r="D10" s="88">
        <v>574</v>
      </c>
      <c r="E10" s="88"/>
      <c r="F10" s="88"/>
      <c r="G10" s="88"/>
      <c r="H10" s="88"/>
      <c r="L10" s="11"/>
    </row>
    <row r="11" spans="1:12" x14ac:dyDescent="0.3">
      <c r="A11" s="86">
        <v>8</v>
      </c>
      <c r="B11" s="87" t="s">
        <v>22</v>
      </c>
      <c r="C11" s="88">
        <v>32590</v>
      </c>
      <c r="D11" s="88">
        <v>1931</v>
      </c>
      <c r="E11" s="88"/>
      <c r="F11" s="88"/>
      <c r="G11" s="88"/>
      <c r="H11" s="88"/>
      <c r="L11" s="11"/>
    </row>
    <row r="12" spans="1:12" x14ac:dyDescent="0.3">
      <c r="A12" s="86">
        <v>9</v>
      </c>
      <c r="B12" s="87" t="s">
        <v>19</v>
      </c>
      <c r="C12" s="88">
        <v>16000</v>
      </c>
      <c r="D12" s="88">
        <v>951</v>
      </c>
      <c r="E12" s="88"/>
      <c r="F12" s="88"/>
      <c r="G12" s="88"/>
      <c r="H12" s="88"/>
      <c r="L12" s="68">
        <v>220018576.21000001</v>
      </c>
    </row>
    <row r="13" spans="1:12" x14ac:dyDescent="0.3">
      <c r="A13" s="86">
        <v>10</v>
      </c>
      <c r="B13" s="87" t="s">
        <v>24</v>
      </c>
      <c r="C13" s="88">
        <v>24980</v>
      </c>
      <c r="D13" s="88">
        <v>1474</v>
      </c>
      <c r="E13" s="88"/>
      <c r="F13" s="88"/>
      <c r="G13" s="88"/>
      <c r="H13" s="88"/>
      <c r="L13" s="11">
        <v>1113000</v>
      </c>
    </row>
    <row r="14" spans="1:12" x14ac:dyDescent="0.3">
      <c r="A14" s="86">
        <v>11</v>
      </c>
      <c r="B14" s="87" t="s">
        <v>15</v>
      </c>
      <c r="C14" s="88">
        <v>984700</v>
      </c>
      <c r="D14" s="88">
        <v>57523</v>
      </c>
      <c r="E14" s="88"/>
      <c r="F14" s="88"/>
      <c r="G14" s="88"/>
      <c r="H14" s="88"/>
      <c r="L14" s="11">
        <v>582000</v>
      </c>
    </row>
    <row r="15" spans="1:12" x14ac:dyDescent="0.3">
      <c r="A15" s="86">
        <v>12</v>
      </c>
      <c r="B15" s="87" t="s">
        <v>154</v>
      </c>
      <c r="C15" s="88">
        <v>17330</v>
      </c>
      <c r="D15" s="88">
        <v>1017</v>
      </c>
      <c r="E15" s="88"/>
      <c r="F15" s="88"/>
      <c r="G15" s="88"/>
      <c r="H15" s="88"/>
      <c r="L15" s="11">
        <v>220000</v>
      </c>
    </row>
    <row r="16" spans="1:12" x14ac:dyDescent="0.3">
      <c r="A16" s="86">
        <v>13</v>
      </c>
      <c r="B16" s="87" t="s">
        <v>25</v>
      </c>
      <c r="C16" s="88">
        <v>30840</v>
      </c>
      <c r="D16" s="88">
        <v>1767</v>
      </c>
      <c r="E16" s="88"/>
      <c r="F16" s="88"/>
      <c r="G16" s="88"/>
      <c r="H16" s="88"/>
      <c r="L16" s="68">
        <f>L13+L14+L15</f>
        <v>1915000</v>
      </c>
    </row>
    <row r="17" spans="1:12" x14ac:dyDescent="0.3">
      <c r="A17" s="86">
        <v>14</v>
      </c>
      <c r="B17" s="87" t="s">
        <v>20</v>
      </c>
      <c r="C17" s="88">
        <v>7640</v>
      </c>
      <c r="D17" s="88">
        <v>457</v>
      </c>
      <c r="E17" s="88"/>
      <c r="F17" s="88"/>
      <c r="G17" s="88"/>
      <c r="H17" s="88"/>
      <c r="L17" s="94">
        <f>L12-L16</f>
        <v>218103576.21000001</v>
      </c>
    </row>
    <row r="18" spans="1:12" x14ac:dyDescent="0.3">
      <c r="A18" s="86">
        <v>15</v>
      </c>
      <c r="B18" s="87" t="s">
        <v>16</v>
      </c>
      <c r="C18" s="88">
        <v>0</v>
      </c>
      <c r="D18" s="88">
        <v>0</v>
      </c>
      <c r="E18" s="88"/>
      <c r="F18" s="88"/>
      <c r="G18" s="88"/>
      <c r="H18" s="88"/>
    </row>
    <row r="19" spans="1:12" x14ac:dyDescent="0.3">
      <c r="A19" s="86">
        <v>16</v>
      </c>
      <c r="B19" s="87" t="s">
        <v>155</v>
      </c>
      <c r="C19" s="88"/>
      <c r="D19" s="88"/>
      <c r="E19" s="88">
        <v>74220</v>
      </c>
      <c r="F19" s="88">
        <v>4281</v>
      </c>
      <c r="G19" s="88"/>
      <c r="H19" s="88"/>
    </row>
    <row r="20" spans="1:12" x14ac:dyDescent="0.3">
      <c r="A20" s="89">
        <v>17</v>
      </c>
      <c r="B20" s="90" t="s">
        <v>156</v>
      </c>
      <c r="C20" s="91"/>
      <c r="D20" s="91"/>
      <c r="E20" s="91">
        <v>124000</v>
      </c>
      <c r="F20" s="91">
        <v>0</v>
      </c>
      <c r="G20" s="91"/>
      <c r="H20" s="91"/>
    </row>
    <row r="21" spans="1:12" x14ac:dyDescent="0.3">
      <c r="A21" s="92"/>
      <c r="B21" s="92" t="s">
        <v>29</v>
      </c>
      <c r="C21" s="93">
        <f>SUM(C4:C20)</f>
        <v>1878910</v>
      </c>
      <c r="D21" s="93">
        <f t="shared" ref="D21:H21" si="0">SUM(D4:D20)</f>
        <v>95758</v>
      </c>
      <c r="E21" s="93">
        <f t="shared" si="0"/>
        <v>198220</v>
      </c>
      <c r="F21" s="93">
        <f t="shared" si="0"/>
        <v>4281</v>
      </c>
      <c r="G21" s="93">
        <f t="shared" si="0"/>
        <v>197450</v>
      </c>
      <c r="H21" s="93">
        <f t="shared" si="0"/>
        <v>11229</v>
      </c>
    </row>
    <row r="22" spans="1:12" x14ac:dyDescent="0.3">
      <c r="C22" s="11"/>
      <c r="D22" s="11"/>
      <c r="E22" s="11"/>
      <c r="F22" s="11"/>
      <c r="G22" s="11"/>
      <c r="H22" s="11"/>
    </row>
    <row r="23" spans="1:12" x14ac:dyDescent="0.3">
      <c r="B23" s="84" t="s">
        <v>157</v>
      </c>
      <c r="C23" s="85">
        <v>299151.02</v>
      </c>
      <c r="D23" s="85"/>
      <c r="E23" s="11"/>
      <c r="F23" s="11"/>
      <c r="G23" s="11"/>
      <c r="H23" s="11"/>
    </row>
    <row r="24" spans="1:12" x14ac:dyDescent="0.3">
      <c r="B24" s="87" t="s">
        <v>158</v>
      </c>
      <c r="C24" s="88">
        <v>13500</v>
      </c>
      <c r="D24" s="88"/>
      <c r="E24" s="11"/>
      <c r="F24" s="11"/>
      <c r="G24" s="11"/>
      <c r="H24" s="11"/>
    </row>
    <row r="25" spans="1:12" x14ac:dyDescent="0.3">
      <c r="B25" s="90" t="s">
        <v>159</v>
      </c>
      <c r="C25" s="91">
        <v>35010</v>
      </c>
      <c r="D25" s="91">
        <v>1976</v>
      </c>
      <c r="E25" s="11"/>
      <c r="F25" s="11"/>
      <c r="G25" s="11"/>
      <c r="H25" s="11"/>
    </row>
    <row r="26" spans="1:12" x14ac:dyDescent="0.3">
      <c r="C26" s="11"/>
      <c r="D26" s="11"/>
      <c r="E26" s="11"/>
      <c r="F26" s="11"/>
      <c r="G26" s="11"/>
      <c r="H26" s="11"/>
    </row>
    <row r="27" spans="1:12" x14ac:dyDescent="0.3">
      <c r="C27" s="11"/>
      <c r="D27" s="11"/>
      <c r="E27" s="11"/>
      <c r="F27" s="11"/>
      <c r="G27" s="11"/>
      <c r="H27" s="11"/>
    </row>
    <row r="28" spans="1:12" x14ac:dyDescent="0.3">
      <c r="C28" s="11">
        <v>2133768</v>
      </c>
      <c r="D28" s="11">
        <v>111872</v>
      </c>
      <c r="E28" s="11">
        <v>231750</v>
      </c>
      <c r="F28" s="11">
        <v>6183</v>
      </c>
      <c r="G28" s="11">
        <v>197450</v>
      </c>
      <c r="H28" s="11">
        <v>11229</v>
      </c>
    </row>
    <row r="29" spans="1:12" x14ac:dyDescent="0.3">
      <c r="C29" s="11">
        <f>C21-C28</f>
        <v>-254858</v>
      </c>
      <c r="D29" s="11">
        <f t="shared" ref="D29:H29" si="1">D21-D28</f>
        <v>-16114</v>
      </c>
      <c r="E29" s="11">
        <f t="shared" si="1"/>
        <v>-33530</v>
      </c>
      <c r="F29" s="11">
        <f t="shared" si="1"/>
        <v>-1902</v>
      </c>
      <c r="G29" s="11">
        <f t="shared" si="1"/>
        <v>0</v>
      </c>
      <c r="H29" s="11">
        <f t="shared" si="1"/>
        <v>0</v>
      </c>
    </row>
    <row r="30" spans="1:12" x14ac:dyDescent="0.3">
      <c r="C30" s="11"/>
      <c r="D30" s="11"/>
      <c r="E30" s="11"/>
      <c r="F30" s="11"/>
      <c r="G30" s="11"/>
      <c r="H30" s="11"/>
    </row>
    <row r="31" spans="1:12" x14ac:dyDescent="0.3">
      <c r="C31" s="11"/>
      <c r="D31" s="11"/>
      <c r="E31" s="11"/>
      <c r="F31" s="11"/>
      <c r="G31" s="11"/>
      <c r="H31" s="11"/>
    </row>
    <row r="32" spans="1:12" x14ac:dyDescent="0.3">
      <c r="C32" s="11"/>
      <c r="D32" s="11"/>
      <c r="E32" s="11"/>
      <c r="F32" s="11"/>
      <c r="G32" s="11"/>
      <c r="H32" s="11"/>
    </row>
    <row r="33" spans="3:8" x14ac:dyDescent="0.3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37" t="s">
        <v>34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21" x14ac:dyDescent="0.35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2" ht="21" x14ac:dyDescent="0.35">
      <c r="A3" s="137" t="s">
        <v>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x14ac:dyDescent="0.3">
      <c r="A4" s="142" t="s">
        <v>2</v>
      </c>
      <c r="B4" s="142" t="s">
        <v>3</v>
      </c>
      <c r="C4" s="145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48" t="s">
        <v>13</v>
      </c>
      <c r="I4" s="19" t="s">
        <v>11</v>
      </c>
      <c r="J4" s="142" t="s">
        <v>14</v>
      </c>
    </row>
    <row r="5" spans="1:12" x14ac:dyDescent="0.3">
      <c r="A5" s="143"/>
      <c r="B5" s="143"/>
      <c r="C5" s="146"/>
      <c r="D5" s="23" t="s">
        <v>5</v>
      </c>
      <c r="E5" s="23" t="s">
        <v>8</v>
      </c>
      <c r="F5" s="20" t="s">
        <v>10</v>
      </c>
      <c r="G5" s="20" t="s">
        <v>12</v>
      </c>
      <c r="H5" s="149"/>
      <c r="I5" s="20" t="s">
        <v>32</v>
      </c>
      <c r="J5" s="143"/>
    </row>
    <row r="6" spans="1:12" x14ac:dyDescent="0.3">
      <c r="A6" s="144"/>
      <c r="B6" s="144"/>
      <c r="C6" s="147"/>
      <c r="D6" s="24" t="s">
        <v>6</v>
      </c>
      <c r="E6" s="24"/>
      <c r="F6" s="21"/>
      <c r="G6" s="21"/>
      <c r="H6" s="150"/>
      <c r="I6" s="21"/>
      <c r="J6" s="144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F8-แผ่นดิน!F94</f>
        <v>132213143.97999999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35" t="s">
        <v>29</v>
      </c>
      <c r="B36" s="136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11</vt:i4>
      </vt:variant>
    </vt:vector>
  </HeadingPairs>
  <TitlesOfParts>
    <vt:vector size="18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ค่าจ้างเงินรายได้</vt:lpstr>
      <vt:lpstr>งบกลาง</vt:lpstr>
      <vt:lpstr>ค่าจ้างเงินรายได้!Print_Area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2016-07-16T07:43:36Z</cp:lastPrinted>
  <dcterms:created xsi:type="dcterms:W3CDTF">2015-03-17T10:36:12Z</dcterms:created>
  <dcterms:modified xsi:type="dcterms:W3CDTF">2016-07-16T07:52:13Z</dcterms:modified>
</cp:coreProperties>
</file>