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วิเคราะห์อาคาร_อาร์ท\ฟอร์มส่ง สกอ\ปรับส่งหน่วยงานตอบกลับ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Print_Titles" localSheetId="0">A01_พท.อาคาร!$4:$5</definedName>
  </definedNames>
  <calcPr calcId="152511"/>
</workbook>
</file>

<file path=xl/calcChain.xml><?xml version="1.0" encoding="utf-8"?>
<calcChain xmlns="http://schemas.openxmlformats.org/spreadsheetml/2006/main">
  <c r="F10" i="25" l="1"/>
  <c r="H9" i="13"/>
  <c r="G9" i="13"/>
  <c r="L67" i="1" l="1"/>
  <c r="L66" i="1"/>
  <c r="K67" i="1"/>
  <c r="K66" i="1"/>
  <c r="J67" i="1"/>
  <c r="J66" i="1"/>
  <c r="I67" i="1"/>
  <c r="I66" i="1"/>
  <c r="G67" i="1"/>
  <c r="G66" i="1"/>
  <c r="F67" i="1"/>
  <c r="F66" i="1"/>
  <c r="E67" i="1"/>
  <c r="E66" i="1"/>
  <c r="D66" i="1"/>
  <c r="C66" i="1"/>
  <c r="L57" i="1"/>
  <c r="L56" i="1"/>
  <c r="K57" i="1"/>
  <c r="K56" i="1"/>
  <c r="E57" i="1"/>
  <c r="E56" i="1"/>
  <c r="J57" i="1"/>
  <c r="J56" i="1"/>
  <c r="I57" i="1"/>
  <c r="I56" i="1"/>
  <c r="G57" i="1"/>
  <c r="G56" i="1"/>
  <c r="F57" i="1"/>
  <c r="F56" i="1"/>
  <c r="L46" i="1"/>
  <c r="L45" i="1"/>
  <c r="K46" i="1"/>
  <c r="K45" i="1"/>
  <c r="J46" i="1"/>
  <c r="J45" i="1"/>
  <c r="I46" i="1"/>
  <c r="I45" i="1"/>
  <c r="G46" i="1"/>
  <c r="G45" i="1"/>
  <c r="F45" i="1"/>
  <c r="F46" i="1"/>
  <c r="E46" i="1"/>
  <c r="E45" i="1"/>
  <c r="K36" i="1"/>
  <c r="K35" i="1"/>
  <c r="J36" i="1"/>
  <c r="J35" i="1"/>
  <c r="I36" i="1"/>
  <c r="I35" i="1"/>
  <c r="F35" i="1"/>
  <c r="G35" i="1"/>
  <c r="G36" i="1"/>
  <c r="F36" i="1"/>
  <c r="E36" i="1"/>
  <c r="P36" i="1" s="1"/>
  <c r="E35" i="1"/>
  <c r="P35" i="1" s="1"/>
  <c r="P21" i="1"/>
  <c r="L25" i="1"/>
  <c r="L24" i="1"/>
  <c r="K25" i="1"/>
  <c r="K24" i="1"/>
  <c r="J25" i="1"/>
  <c r="J24" i="1"/>
  <c r="I25" i="1"/>
  <c r="I24" i="1"/>
  <c r="G25" i="1"/>
  <c r="G24" i="1"/>
  <c r="F25" i="1"/>
  <c r="F24" i="1"/>
  <c r="E25" i="1"/>
  <c r="E24" i="1"/>
  <c r="L14" i="1"/>
  <c r="K15" i="1"/>
  <c r="K14" i="1"/>
  <c r="J15" i="1"/>
  <c r="J14" i="1"/>
  <c r="I15" i="1"/>
  <c r="I14" i="1"/>
  <c r="G15" i="1"/>
  <c r="G14" i="1"/>
  <c r="F15" i="1"/>
  <c r="F14" i="1"/>
  <c r="E15" i="1"/>
  <c r="P15" i="1" s="1"/>
  <c r="E14" i="1"/>
  <c r="P46" i="1" l="1"/>
  <c r="P25" i="1"/>
  <c r="P24" i="1"/>
  <c r="P57" i="1"/>
  <c r="P67" i="1"/>
  <c r="E9" i="25"/>
  <c r="O9" i="25" s="1"/>
  <c r="D9" i="25"/>
  <c r="E8" i="25"/>
  <c r="O8" i="25" s="1"/>
  <c r="D8" i="25"/>
  <c r="H9" i="25"/>
  <c r="H8" i="25" l="1"/>
  <c r="D7" i="25" l="1"/>
  <c r="D10" i="25" s="1"/>
  <c r="E7" i="25"/>
  <c r="E10" i="25" s="1"/>
  <c r="H6" i="16"/>
  <c r="H10" i="25" l="1"/>
  <c r="O10" i="25"/>
  <c r="O7" i="25"/>
  <c r="H7" i="25"/>
  <c r="P55" i="1"/>
  <c r="P54" i="1"/>
  <c r="P53" i="1"/>
  <c r="P52" i="1"/>
  <c r="P51" i="1"/>
  <c r="O56" i="1"/>
  <c r="P61" i="1" l="1"/>
  <c r="N56" i="1"/>
  <c r="M56" i="1"/>
  <c r="P41" i="1"/>
  <c r="P40" i="1"/>
  <c r="P34" i="1"/>
  <c r="P33" i="1"/>
  <c r="P32" i="1"/>
  <c r="P31" i="1"/>
  <c r="P30" i="1"/>
  <c r="P65" i="1"/>
  <c r="P64" i="1"/>
  <c r="P63" i="1"/>
  <c r="P62" i="1"/>
  <c r="P23" i="1"/>
  <c r="P22" i="1"/>
  <c r="P20" i="1"/>
  <c r="P19" i="1"/>
  <c r="P10" i="1"/>
  <c r="P13" i="1"/>
  <c r="P12" i="1"/>
  <c r="P11" i="1"/>
  <c r="P9" i="1"/>
  <c r="I9" i="25" l="1"/>
  <c r="K9" i="25" s="1"/>
  <c r="Q7" i="25"/>
  <c r="P7" i="25"/>
  <c r="P56" i="1"/>
  <c r="J9" i="25" s="1"/>
  <c r="P45" i="1"/>
  <c r="Q8" i="25" s="1"/>
  <c r="I8" i="25"/>
  <c r="K8" i="25" s="1"/>
  <c r="J8" i="25"/>
  <c r="P14" i="1"/>
  <c r="J7" i="25" s="1"/>
  <c r="I7" i="25"/>
  <c r="P66" i="1"/>
  <c r="Q9" i="25" s="1"/>
  <c r="P9" i="25"/>
  <c r="R9" i="25" s="1"/>
  <c r="P44" i="1"/>
  <c r="P43" i="1"/>
  <c r="P42" i="1"/>
  <c r="Q10" i="25" l="1"/>
  <c r="J10" i="25"/>
  <c r="I10" i="25"/>
  <c r="K10" i="25" s="1"/>
  <c r="K7" i="25"/>
  <c r="S7" i="25"/>
  <c r="S9" i="25"/>
  <c r="T9" i="25" s="1"/>
  <c r="N9" i="25"/>
  <c r="L9" i="25"/>
  <c r="M9" i="25" s="1"/>
  <c r="G9" i="25"/>
  <c r="L8" i="25"/>
  <c r="M8" i="25" s="1"/>
  <c r="G8" i="25"/>
  <c r="L7" i="25"/>
  <c r="G7" i="25"/>
  <c r="P8" i="25"/>
  <c r="R8" i="25" s="1"/>
  <c r="G10" i="25" l="1"/>
  <c r="L10" i="25"/>
  <c r="M10" i="25" s="1"/>
  <c r="N10" i="25"/>
  <c r="P10" i="25"/>
  <c r="R10" i="25" s="1"/>
  <c r="S8" i="25"/>
  <c r="T8" i="25" s="1"/>
  <c r="N8" i="25"/>
  <c r="N7" i="25"/>
  <c r="G6" i="16"/>
  <c r="H22" i="16"/>
  <c r="L22" i="16"/>
  <c r="K22" i="16"/>
  <c r="J22" i="16"/>
  <c r="I22" i="16"/>
  <c r="R7" i="25"/>
  <c r="T7" i="25" s="1"/>
  <c r="M7" i="25"/>
  <c r="S10" i="25" l="1"/>
  <c r="T10" i="25" s="1"/>
  <c r="G22" i="16"/>
</calcChain>
</file>

<file path=xl/comments1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10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<sst xmlns="http://schemas.openxmlformats.org/spreadsheetml/2006/main" count="300" uniqueCount="108">
  <si>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</si>
  <si>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</si>
  <si>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</si>
  <si>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</si>
  <si>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</si>
  <si>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</si>
  <si>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</si>
  <si>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</si>
  <si>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</si>
  <si>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</si>
  <si>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</si>
  <si>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</si>
  <si>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</si>
  <si>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</si>
  <si>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</si>
  <si>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</si>
  <si>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</si>
  <si>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</si>
  <si>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</si>
  <si>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</si>
  <si>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</si>
  <si>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</si>
  <si>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</si>
  <si>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</si>
  <si>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</si>
  <si>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</si>
  <si>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</si>
  <si>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</si>
  <si>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</si>
  <si>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</si>
  <si>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</si>
  <si>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</si>
  <si>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</si>
  <si>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</si>
  <si>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</si>
  <si>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</si>
  <si>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</si>
  <si>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</si>
  <si>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</si>
  <si>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</si>
  <si>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</si>
  <si>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</si>
  <si>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</si>
  <si>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</si>
  <si>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</si>
  <si>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</si>
  <si>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</si>
  <si>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</si>
  <si>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</si>
  <si>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</si>
  <si>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</si>
  <si>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</si>
  <si>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</si>
  <si>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</si>
  <si>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</si>
  <si>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</si>
  <si>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</si>
  <si>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</si>
  <si>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</si>
  <si>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</si>
  <si>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</si>
  <si>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</si>
  <si>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</si>
  <si>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</si>
  <si>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</si>
  <si>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</si>
  <si>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</si>
  <si>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</si>
  <si>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</si>
  <si>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</si>
  <si>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</si>
  <si>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</si>
  <si>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</si>
  <si>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ตาราง การวิเคราะห์การใช้ประโยชน์พื้นที่เพื่อการเรียนการสอน ปีการศึกษา พ.ศ.2558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</si>
  <si>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</si>
  <si>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</si>
  <si>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</si>
  <si>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</si>
  <si>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</si>
  <si>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</si>
  <si>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</si>
  <si>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</si>
  <si>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</si>
  <si>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</si>
  <si>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</si>
  <si>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</si>
  <si>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</si>
  <si>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</si>
  <si>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</si>
  <si>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</si>
  <si>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</si>
  <si>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</si>
  <si>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</si>
  <si>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</si>
  <si>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</si>
  <si>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</si>
  <si>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</si>
  <si>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</si>
  <si>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</si>
  <si>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</si>
  <si>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</si>
  <si>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อาคารครุศาสตร์ต่อเติม (อาคาร16)</t>
  </si>
  <si>
    <t>ห้องเรียน 1</t>
  </si>
  <si>
    <t>ห้องเรียน 2</t>
  </si>
  <si>
    <t>ห้องเรียน 3</t>
  </si>
  <si>
    <t>อาคาร 16</t>
  </si>
  <si>
    <t>ชื่ออาคาร : อาคารครุศาสตร์ต่อเติม (อาคาร16)</t>
  </si>
  <si>
    <t>ผลรวมการวิเคราะห์ฯ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</si>
</sst>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20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188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187" fontId="11" fillId="0" borderId="17" xfId="1" applyNumberFormat="1" applyFont="1" applyBorder="1" applyAlignment="1">
      <alignment horizontal="center" vertical="center"/>
    </xf>
    <xf numFmtId="0" fontId="11" fillId="0" borderId="17" xfId="0" applyNumberFormat="1" applyFont="1" applyFill="1" applyBorder="1"/>
    <xf numFmtId="43" fontId="11" fillId="0" borderId="17" xfId="1" applyFont="1" applyBorder="1"/>
    <xf numFmtId="0" fontId="11" fillId="8" borderId="17" xfId="0" applyFont="1" applyFill="1" applyBorder="1"/>
    <xf numFmtId="188" fontId="11" fillId="8" borderId="17" xfId="1" applyNumberFormat="1" applyFont="1" applyFill="1" applyBorder="1"/>
    <xf numFmtId="2" fontId="11" fillId="0" borderId="17" xfId="0" applyNumberFormat="1" applyFont="1" applyBorder="1"/>
    <xf numFmtId="43" fontId="12" fillId="2" borderId="17" xfId="0" applyNumberFormat="1" applyFont="1" applyFill="1" applyBorder="1"/>
    <xf numFmtId="2" fontId="12" fillId="2" borderId="17" xfId="0" applyNumberFormat="1" applyFont="1" applyFill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187" fontId="11" fillId="0" borderId="20" xfId="1" applyNumberFormat="1" applyFont="1" applyBorder="1" applyAlignment="1">
      <alignment horizontal="center" vertical="center"/>
    </xf>
    <xf numFmtId="2" fontId="11" fillId="0" borderId="20" xfId="0" applyNumberFormat="1" applyFont="1" applyFill="1" applyBorder="1"/>
    <xf numFmtId="43" fontId="11" fillId="0" borderId="20" xfId="1" applyFont="1" applyBorder="1"/>
    <xf numFmtId="0" fontId="11" fillId="8" borderId="20" xfId="0" applyFont="1" applyFill="1" applyBorder="1"/>
    <xf numFmtId="188" fontId="11" fillId="8" borderId="20" xfId="1" applyNumberFormat="1" applyFont="1" applyFill="1" applyBorder="1"/>
    <xf numFmtId="2" fontId="11" fillId="0" borderId="20" xfId="0" applyNumberFormat="1" applyFont="1" applyBorder="1"/>
    <xf numFmtId="43" fontId="12" fillId="2" borderId="20" xfId="0" applyNumberFormat="1" applyFont="1" applyFill="1" applyBorder="1"/>
    <xf numFmtId="2" fontId="12" fillId="2" borderId="20" xfId="0" applyNumberFormat="1" applyFont="1" applyFill="1" applyBorder="1"/>
    <xf numFmtId="0" fontId="11" fillId="8" borderId="17" xfId="0" applyFont="1" applyFill="1" applyBorder="1" applyAlignment="1">
      <alignment horizontal="center"/>
    </xf>
    <xf numFmtId="43" fontId="11" fillId="8" borderId="17" xfId="0" applyNumberFormat="1" applyFont="1" applyFill="1" applyBorder="1"/>
    <xf numFmtId="0" fontId="11" fillId="8" borderId="20" xfId="0" applyFont="1" applyFill="1" applyBorder="1" applyAlignment="1">
      <alignment horizontal="center"/>
    </xf>
    <xf numFmtId="43" fontId="11" fillId="8" borderId="20" xfId="0" applyNumberFormat="1" applyFont="1" applyFill="1" applyBorder="1"/>
    <xf numFmtId="3" fontId="4" fillId="0" borderId="17" xfId="0" applyNumberFormat="1" applyFont="1" applyFill="1" applyBorder="1" applyAlignment="1"/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188" fontId="12" fillId="14" borderId="10" xfId="1" applyNumberFormat="1" applyFont="1" applyFill="1" applyBorder="1" applyAlignment="1">
      <alignment horizontal="center"/>
    </xf>
    <xf numFmtId="43" fontId="12" fillId="14" borderId="3" xfId="1" applyFont="1" applyFill="1" applyBorder="1"/>
    <xf numFmtId="43" fontId="12" fillId="14" borderId="10" xfId="0" applyNumberFormat="1" applyFont="1" applyFill="1" applyBorder="1" applyAlignment="1">
      <alignment horizontal="center"/>
    </xf>
    <xf numFmtId="187" fontId="12" fillId="14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3" xfId="0" applyFont="1" applyBorder="1" applyAlignment="1">
      <alignment horizontal="center" vertical="center" wrapText="1"/>
    </xf>
    <xf numFmtId="3" fontId="4" fillId="11" borderId="18" xfId="0" applyNumberFormat="1" applyFont="1" applyFill="1" applyBorder="1" applyAlignment="1">
      <alignment horizontal="center"/>
    </xf>
    <xf numFmtId="3" fontId="4" fillId="11" borderId="31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2" borderId="18" xfId="0" applyNumberFormat="1" applyFont="1" applyFill="1" applyBorder="1" applyAlignment="1">
      <alignment horizontal="center"/>
    </xf>
    <xf numFmtId="3" fontId="4" fillId="12" borderId="31" xfId="0" applyNumberFormat="1" applyFont="1" applyFill="1" applyBorder="1" applyAlignment="1">
      <alignment horizontal="center"/>
    </xf>
    <xf numFmtId="3" fontId="4" fillId="12" borderId="19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4" fillId="13" borderId="32" xfId="0" applyNumberFormat="1" applyFont="1" applyFill="1" applyBorder="1" applyAlignment="1">
      <alignment horizontal="center"/>
    </xf>
    <xf numFmtId="3" fontId="4" fillId="13" borderId="22" xfId="0" applyNumberFormat="1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0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1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188" fontId="3" fillId="0" borderId="0" xfId="1" applyNumberFormat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B10" sqref="B10"/>
    </sheetView>
  </sheetViews>
  <sheetFormatPr defaultRowHeight="18.75" x14ac:dyDescent="0.3"/>
  <cols>
    <col min="1" max="1" width="1" style="1" hidden="1" customWidth="1"/>
    <col min="2" max="2" width="33.57031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7" t="s">
        <v>53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2:13" x14ac:dyDescent="0.3">
      <c r="M3" s="13"/>
    </row>
    <row r="4" spans="2:13" ht="31.5" customHeight="1" x14ac:dyDescent="0.3">
      <c r="B4" s="135" t="s">
        <v>14</v>
      </c>
      <c r="C4" s="139" t="s">
        <v>31</v>
      </c>
      <c r="D4" s="139" t="s">
        <v>19</v>
      </c>
      <c r="E4" s="139" t="s">
        <v>20</v>
      </c>
      <c r="F4" s="139" t="s">
        <v>22</v>
      </c>
      <c r="G4" s="135" t="s">
        <v>30</v>
      </c>
      <c r="H4" s="134" t="s">
        <v>21</v>
      </c>
      <c r="I4" s="134"/>
      <c r="J4" s="134"/>
      <c r="K4" s="134"/>
      <c r="L4" s="134"/>
      <c r="M4" s="136" t="s">
        <v>5</v>
      </c>
    </row>
    <row r="5" spans="2:13" s="2" customFormat="1" ht="37.5" x14ac:dyDescent="0.2">
      <c r="B5" s="135"/>
      <c r="C5" s="140"/>
      <c r="D5" s="141"/>
      <c r="E5" s="141"/>
      <c r="F5" s="140"/>
      <c r="G5" s="135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36"/>
    </row>
    <row r="6" spans="2:13" x14ac:dyDescent="0.3">
      <c r="B6" s="17" t="s">
        <v>101</v>
      </c>
      <c r="C6" s="3"/>
      <c r="D6" s="20"/>
      <c r="E6" s="20"/>
      <c r="F6" s="5"/>
      <c r="G6" s="28">
        <f t="shared" ref="G6" si="0">SUM(H6:L6)</f>
        <v>157.5</v>
      </c>
      <c r="H6" s="27">
        <f>A02_พท.ห้อง!G9</f>
        <v>157.5</v>
      </c>
      <c r="I6" s="28">
        <v>0</v>
      </c>
      <c r="J6" s="29">
        <v>0</v>
      </c>
      <c r="K6" s="29">
        <v>0</v>
      </c>
      <c r="L6" s="29">
        <v>0</v>
      </c>
      <c r="M6" s="39"/>
    </row>
    <row r="7" spans="2:13" x14ac:dyDescent="0.3">
      <c r="B7" s="18"/>
      <c r="C7" s="3"/>
      <c r="D7" s="19"/>
      <c r="E7" s="19"/>
      <c r="F7" s="3"/>
      <c r="G7" s="37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7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7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7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7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7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7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7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7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7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7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7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7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7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7"/>
      <c r="H21" s="31"/>
      <c r="I21" s="31"/>
      <c r="J21" s="31"/>
      <c r="K21" s="31"/>
      <c r="L21" s="31"/>
      <c r="M21" s="4"/>
    </row>
    <row r="22" spans="2:13" x14ac:dyDescent="0.3">
      <c r="B22" s="131" t="s">
        <v>2</v>
      </c>
      <c r="C22" s="132"/>
      <c r="D22" s="132"/>
      <c r="E22" s="132"/>
      <c r="F22" s="133"/>
      <c r="G22" s="34">
        <f t="shared" ref="G22:L22" si="1">SUM(G6:G21)</f>
        <v>157.5</v>
      </c>
      <c r="H22" s="34">
        <f t="shared" si="1"/>
        <v>157.5</v>
      </c>
      <c r="I22" s="34">
        <f t="shared" si="1"/>
        <v>0</v>
      </c>
      <c r="J22" s="34">
        <f t="shared" si="1"/>
        <v>0</v>
      </c>
      <c r="K22" s="34">
        <f t="shared" si="1"/>
        <v>0</v>
      </c>
      <c r="L22" s="34">
        <f t="shared" si="1"/>
        <v>0</v>
      </c>
      <c r="M22" s="35"/>
    </row>
    <row r="28" spans="2:13" x14ac:dyDescent="0.3">
      <c r="H28" s="36"/>
    </row>
  </sheetData>
  <mergeCells count="10">
    <mergeCell ref="B2:M2"/>
    <mergeCell ref="F4:F5"/>
    <mergeCell ref="D4:D5"/>
    <mergeCell ref="E4:E5"/>
    <mergeCell ref="C4:C5"/>
    <mergeCell ref="B22:F22"/>
    <mergeCell ref="H4:L4"/>
    <mergeCell ref="G4:G5"/>
    <mergeCell ref="B4:B5"/>
    <mergeCell ref="M4:M5"/>
  </mergeCells>
  <phoneticPr fontId="13" type="noConversion"/>
  <printOptions horizontalCentered="1"/>
  <pageMargins left="0.39370078740157483" right="0.39370078740157483" top="0.78740157480314965" bottom="0.19685039370078741" header="0.27559055118110237" footer="0.15748031496062992"/>
  <pageSetup paperSize="9" scale="98" orientation="landscape" r:id="rId1"/>
  <headerFooter alignWithMargins="0">
    <oddFooter>&amp;R&amp;"TH SarabunPSK,ธรรมดา"&amp;14&amp;F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2"/>
  <sheetViews>
    <sheetView workbookViewId="0">
      <pane ySplit="5" topLeftCell="A6" activePane="bottomLeft" state="frozen"/>
      <selection pane="bottomLeft" activeCell="A6" sqref="A6"/>
    </sheetView>
  </sheetViews>
  <sheetFormatPr defaultRowHeight="18.75" x14ac:dyDescent="0.3"/>
  <cols>
    <col min="1" max="1" width="22" style="1" customWidth="1"/>
    <col min="2" max="2" width="7.5703125" style="1" bestFit="1" customWidth="1"/>
    <col min="3" max="6" width="5.5703125" style="1" customWidth="1"/>
    <col min="7" max="7" width="13.140625" style="1" bestFit="1" customWidth="1"/>
    <col min="8" max="8" width="16" style="1" bestFit="1" customWidth="1"/>
    <col min="9" max="9" width="21.7109375" style="1" bestFit="1" customWidth="1"/>
    <col min="10" max="11" width="9.140625" style="1"/>
    <col min="12" max="12" width="11" style="1" bestFit="1" customWidth="1"/>
    <col min="13" max="16384" width="9.140625" style="1"/>
  </cols>
  <sheetData>
    <row r="1" spans="1:9" ht="26.25" x14ac:dyDescent="0.3">
      <c r="A1" s="10"/>
      <c r="B1" s="10"/>
      <c r="C1" s="10"/>
      <c r="D1" s="10"/>
      <c r="E1" s="10"/>
      <c r="F1" s="10"/>
      <c r="G1" s="10"/>
      <c r="I1" s="11" t="s">
        <v>17</v>
      </c>
    </row>
    <row r="2" spans="1:9" ht="61.5" customHeight="1" x14ac:dyDescent="0.3">
      <c r="A2" s="137" t="s">
        <v>52</v>
      </c>
      <c r="B2" s="138"/>
      <c r="C2" s="138"/>
      <c r="D2" s="138"/>
      <c r="E2" s="138"/>
      <c r="F2" s="138"/>
      <c r="G2" s="138"/>
      <c r="H2" s="138"/>
      <c r="I2" s="138"/>
    </row>
    <row r="3" spans="1:9" x14ac:dyDescent="0.3">
      <c r="A3" s="16" t="s">
        <v>101</v>
      </c>
    </row>
    <row r="4" spans="1:9" s="2" customFormat="1" x14ac:dyDescent="0.2">
      <c r="A4" s="142" t="s">
        <v>50</v>
      </c>
      <c r="B4" s="142" t="s">
        <v>23</v>
      </c>
      <c r="C4" s="142"/>
      <c r="D4" s="142"/>
      <c r="E4" s="142"/>
      <c r="F4" s="142"/>
      <c r="G4" s="142" t="s">
        <v>13</v>
      </c>
      <c r="H4" s="142" t="s">
        <v>12</v>
      </c>
      <c r="I4" s="142" t="s">
        <v>5</v>
      </c>
    </row>
    <row r="5" spans="1:9" ht="60.75" x14ac:dyDescent="0.3">
      <c r="A5" s="142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2"/>
      <c r="H5" s="142"/>
      <c r="I5" s="142"/>
    </row>
    <row r="6" spans="1:9" x14ac:dyDescent="0.3">
      <c r="A6" s="38">
        <v>16201</v>
      </c>
      <c r="B6" s="31" t="s">
        <v>51</v>
      </c>
      <c r="C6" s="3"/>
      <c r="D6" s="3"/>
      <c r="E6" s="3"/>
      <c r="F6" s="3"/>
      <c r="G6" s="31">
        <v>52.5</v>
      </c>
      <c r="H6" s="3">
        <v>65</v>
      </c>
      <c r="I6" s="18" t="s">
        <v>102</v>
      </c>
    </row>
    <row r="7" spans="1:9" x14ac:dyDescent="0.3">
      <c r="A7" s="38">
        <v>16202</v>
      </c>
      <c r="B7" s="31" t="s">
        <v>51</v>
      </c>
      <c r="C7" s="3"/>
      <c r="D7" s="3"/>
      <c r="E7" s="3"/>
      <c r="F7" s="3"/>
      <c r="G7" s="31">
        <v>52.5</v>
      </c>
      <c r="H7" s="3">
        <v>65</v>
      </c>
      <c r="I7" s="18" t="s">
        <v>103</v>
      </c>
    </row>
    <row r="8" spans="1:9" x14ac:dyDescent="0.3">
      <c r="A8" s="38">
        <v>16203</v>
      </c>
      <c r="B8" s="31" t="s">
        <v>51</v>
      </c>
      <c r="C8" s="3"/>
      <c r="D8" s="3"/>
      <c r="E8" s="3"/>
      <c r="F8" s="3"/>
      <c r="G8" s="31">
        <v>52.5</v>
      </c>
      <c r="H8" s="3">
        <v>65</v>
      </c>
      <c r="I8" s="18" t="s">
        <v>104</v>
      </c>
    </row>
    <row r="9" spans="1:9" s="16" customFormat="1" x14ac:dyDescent="0.3">
      <c r="A9" s="33" t="s">
        <v>2</v>
      </c>
      <c r="B9" s="33"/>
      <c r="C9" s="33"/>
      <c r="D9" s="33"/>
      <c r="E9" s="33"/>
      <c r="F9" s="33"/>
      <c r="G9" s="34">
        <f>SUM(G6:G8)</f>
        <v>157.5</v>
      </c>
      <c r="H9" s="32">
        <f>SUM(H6:H8)</f>
        <v>195</v>
      </c>
      <c r="I9" s="33"/>
    </row>
    <row r="11" spans="1:9" x14ac:dyDescent="0.3">
      <c r="A11" s="16"/>
      <c r="G11" s="36"/>
    </row>
    <row r="12" spans="1:9" x14ac:dyDescent="0.3">
      <c r="G12" s="36"/>
    </row>
  </sheetData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78740157480314965" bottom="0.31496062992125984" header="0.27559055118110237" footer="0.19685039370078741"/>
  <pageSetup paperSize="9" scale="94" orientation="portrait" r:id="rId1"/>
  <headerFooter alignWithMargins="0">
    <oddFooter>&amp;R&amp;"TH SarabunPSK,ธรรมดา"&amp;14&amp;F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67"/>
  <sheetViews>
    <sheetView view="pageBreakPreview" topLeftCell="A52" zoomScaleNormal="100" zoomScaleSheetLayoutView="100" workbookViewId="0">
      <selection activeCell="E70" sqref="E70"/>
    </sheetView>
  </sheetViews>
  <sheetFormatPr defaultRowHeight="18.75" x14ac:dyDescent="0.3"/>
  <cols>
    <col min="1" max="1" width="11.85546875" style="1" customWidth="1"/>
    <col min="2" max="2" width="10.285156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0" width="11.7109375" style="1" bestFit="1" customWidth="1"/>
    <col min="11" max="15" width="11.5703125" style="1" bestFit="1" customWidth="1"/>
    <col min="16" max="16" width="9.5703125" style="79" bestFit="1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19" t="s">
        <v>32</v>
      </c>
    </row>
    <row r="2" spans="1:19" s="45" customFormat="1" ht="23.25" x14ac:dyDescent="0.2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9" s="57" customFormat="1" ht="21" x14ac:dyDescent="0.35">
      <c r="A3" s="6" t="s">
        <v>74</v>
      </c>
      <c r="B3" s="6" t="s">
        <v>101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120"/>
    </row>
    <row r="4" spans="1:19" s="8" customFormat="1" ht="21" x14ac:dyDescent="0.35">
      <c r="A4" s="7" t="s">
        <v>14</v>
      </c>
      <c r="B4" s="169" t="s">
        <v>105</v>
      </c>
      <c r="C4" s="169"/>
      <c r="D4" s="169"/>
      <c r="E4" s="7"/>
      <c r="G4" s="9"/>
      <c r="H4" s="14"/>
      <c r="I4" s="9"/>
      <c r="J4" s="9"/>
      <c r="K4" s="9"/>
      <c r="L4" s="9"/>
      <c r="M4" s="9"/>
      <c r="N4" s="9"/>
      <c r="O4" s="9"/>
      <c r="P4" s="121"/>
    </row>
    <row r="5" spans="1:19" s="8" customFormat="1" ht="21" x14ac:dyDescent="0.35">
      <c r="A5" s="58" t="s">
        <v>89</v>
      </c>
      <c r="B5" s="58">
        <v>16201</v>
      </c>
      <c r="C5" s="58"/>
      <c r="D5" s="58"/>
      <c r="E5" s="58"/>
      <c r="H5" s="41"/>
      <c r="I5" s="9"/>
      <c r="J5" s="9"/>
      <c r="K5" s="9"/>
      <c r="L5" s="9"/>
      <c r="M5" s="9"/>
      <c r="P5" s="121"/>
    </row>
    <row r="6" spans="1:19" x14ac:dyDescent="0.3">
      <c r="A6" s="42" t="s">
        <v>7</v>
      </c>
      <c r="C6" s="71" t="s">
        <v>33</v>
      </c>
      <c r="D6" s="16" t="s">
        <v>9</v>
      </c>
      <c r="E6" s="43" t="s">
        <v>8</v>
      </c>
      <c r="F6" s="1" t="s">
        <v>10</v>
      </c>
      <c r="G6" s="43" t="s">
        <v>8</v>
      </c>
      <c r="H6" s="1" t="s">
        <v>29</v>
      </c>
    </row>
    <row r="7" spans="1:19" s="44" customFormat="1" x14ac:dyDescent="0.3">
      <c r="A7" s="160" t="s">
        <v>0</v>
      </c>
      <c r="B7" s="53" t="s">
        <v>75</v>
      </c>
      <c r="C7" s="52">
        <v>1</v>
      </c>
      <c r="D7" s="52">
        <v>2</v>
      </c>
      <c r="E7" s="52">
        <v>3</v>
      </c>
      <c r="F7" s="52">
        <v>4</v>
      </c>
      <c r="G7" s="52">
        <v>5</v>
      </c>
      <c r="H7" s="52">
        <v>6</v>
      </c>
      <c r="I7" s="52">
        <v>7</v>
      </c>
      <c r="J7" s="52">
        <v>8</v>
      </c>
      <c r="K7" s="52">
        <v>9</v>
      </c>
      <c r="L7" s="52">
        <v>10</v>
      </c>
      <c r="M7" s="52">
        <v>11</v>
      </c>
      <c r="N7" s="52">
        <v>12</v>
      </c>
      <c r="O7" s="52">
        <v>13</v>
      </c>
      <c r="P7" s="170" t="s">
        <v>2</v>
      </c>
    </row>
    <row r="8" spans="1:19" s="44" customFormat="1" x14ac:dyDescent="0.3">
      <c r="A8" s="161"/>
      <c r="B8" s="54" t="s">
        <v>1</v>
      </c>
      <c r="C8" s="55" t="s">
        <v>76</v>
      </c>
      <c r="D8" s="55" t="s">
        <v>77</v>
      </c>
      <c r="E8" s="55" t="s">
        <v>78</v>
      </c>
      <c r="F8" s="55" t="s">
        <v>79</v>
      </c>
      <c r="G8" s="55" t="s">
        <v>80</v>
      </c>
      <c r="H8" s="55" t="s">
        <v>81</v>
      </c>
      <c r="I8" s="55" t="s">
        <v>82</v>
      </c>
      <c r="J8" s="55" t="s">
        <v>83</v>
      </c>
      <c r="K8" s="55" t="s">
        <v>84</v>
      </c>
      <c r="L8" s="55" t="s">
        <v>85</v>
      </c>
      <c r="M8" s="55" t="s">
        <v>86</v>
      </c>
      <c r="N8" s="55" t="s">
        <v>87</v>
      </c>
      <c r="O8" s="55" t="s">
        <v>88</v>
      </c>
      <c r="P8" s="171"/>
      <c r="S8" s="46"/>
    </row>
    <row r="9" spans="1:19" s="44" customFormat="1" x14ac:dyDescent="0.3">
      <c r="A9" s="167" t="s">
        <v>24</v>
      </c>
      <c r="B9" s="167"/>
      <c r="C9" s="47"/>
      <c r="D9" s="47"/>
      <c r="E9" s="152">
        <v>39</v>
      </c>
      <c r="F9" s="153"/>
      <c r="G9" s="154"/>
      <c r="H9" s="59"/>
      <c r="I9" s="152">
        <v>47</v>
      </c>
      <c r="J9" s="153"/>
      <c r="K9" s="153"/>
      <c r="L9" s="154"/>
      <c r="M9" s="112"/>
      <c r="N9" s="112"/>
      <c r="O9" s="112"/>
      <c r="P9" s="122">
        <f t="shared" ref="P9:P13" si="0">SUM(E9:O9)</f>
        <v>86</v>
      </c>
      <c r="S9" s="46"/>
    </row>
    <row r="10" spans="1:19" s="44" customFormat="1" x14ac:dyDescent="0.3">
      <c r="A10" s="168" t="s">
        <v>25</v>
      </c>
      <c r="B10" s="168"/>
      <c r="C10" s="48"/>
      <c r="D10" s="48"/>
      <c r="E10" s="155">
        <v>54</v>
      </c>
      <c r="F10" s="156"/>
      <c r="G10" s="157"/>
      <c r="H10" s="60"/>
      <c r="I10" s="155">
        <v>47</v>
      </c>
      <c r="J10" s="156"/>
      <c r="K10" s="157"/>
      <c r="L10" s="49"/>
      <c r="M10" s="48"/>
      <c r="N10" s="48"/>
      <c r="O10" s="48"/>
      <c r="P10" s="123">
        <f>SUM(E10:O10)</f>
        <v>101</v>
      </c>
      <c r="S10" s="46"/>
    </row>
    <row r="11" spans="1:19" s="44" customFormat="1" x14ac:dyDescent="0.3">
      <c r="A11" s="168" t="s">
        <v>26</v>
      </c>
      <c r="B11" s="168"/>
      <c r="C11" s="48"/>
      <c r="D11" s="48"/>
      <c r="E11" s="143">
        <v>49</v>
      </c>
      <c r="F11" s="144"/>
      <c r="G11" s="145"/>
      <c r="H11" s="61"/>
      <c r="I11" s="143">
        <v>42</v>
      </c>
      <c r="J11" s="144"/>
      <c r="K11" s="145"/>
      <c r="L11" s="49"/>
      <c r="M11" s="49"/>
      <c r="N11" s="49"/>
      <c r="O11" s="48"/>
      <c r="P11" s="123">
        <f t="shared" si="0"/>
        <v>91</v>
      </c>
      <c r="S11" s="46"/>
    </row>
    <row r="12" spans="1:19" s="44" customFormat="1" x14ac:dyDescent="0.3">
      <c r="A12" s="168" t="s">
        <v>27</v>
      </c>
      <c r="B12" s="168"/>
      <c r="C12" s="48"/>
      <c r="D12" s="48"/>
      <c r="E12" s="146">
        <v>21</v>
      </c>
      <c r="F12" s="147"/>
      <c r="G12" s="148"/>
      <c r="H12" s="61"/>
      <c r="I12" s="146">
        <v>50</v>
      </c>
      <c r="J12" s="147"/>
      <c r="K12" s="147"/>
      <c r="L12" s="148"/>
      <c r="M12" s="48"/>
      <c r="N12" s="48"/>
      <c r="O12" s="48"/>
      <c r="P12" s="123">
        <f t="shared" si="0"/>
        <v>71</v>
      </c>
      <c r="S12" s="46"/>
    </row>
    <row r="13" spans="1:19" s="44" customFormat="1" x14ac:dyDescent="0.3">
      <c r="A13" s="172" t="s">
        <v>28</v>
      </c>
      <c r="B13" s="172"/>
      <c r="C13" s="50"/>
      <c r="D13" s="50"/>
      <c r="E13" s="149">
        <v>20</v>
      </c>
      <c r="F13" s="150"/>
      <c r="G13" s="151"/>
      <c r="H13" s="62"/>
      <c r="I13" s="149">
        <v>61</v>
      </c>
      <c r="J13" s="150"/>
      <c r="K13" s="151"/>
      <c r="L13" s="51"/>
      <c r="M13" s="50"/>
      <c r="N13" s="50"/>
      <c r="O13" s="50"/>
      <c r="P13" s="123">
        <f t="shared" si="0"/>
        <v>81</v>
      </c>
      <c r="S13" s="46"/>
    </row>
    <row r="14" spans="1:19" s="44" customFormat="1" x14ac:dyDescent="0.3">
      <c r="A14" s="63" t="s">
        <v>3</v>
      </c>
      <c r="B14" s="64"/>
      <c r="C14" s="65">
        <v>0</v>
      </c>
      <c r="D14" s="65">
        <v>0</v>
      </c>
      <c r="E14" s="66">
        <f>SUM(E9:G13)</f>
        <v>183</v>
      </c>
      <c r="F14" s="66">
        <f>SUM(E9:G13)</f>
        <v>183</v>
      </c>
      <c r="G14" s="66">
        <f>SUM(E9:G13)</f>
        <v>183</v>
      </c>
      <c r="H14" s="67"/>
      <c r="I14" s="65">
        <f>SUM(I9,I10,I11,I12,I13)</f>
        <v>247</v>
      </c>
      <c r="J14" s="65">
        <f>SUM(I9,I10,I11,I12,I13)</f>
        <v>247</v>
      </c>
      <c r="K14" s="65">
        <f>SUM(I9,I10,I11,I12,I13)</f>
        <v>247</v>
      </c>
      <c r="L14" s="65">
        <f>SUM(I9,I12)</f>
        <v>97</v>
      </c>
      <c r="M14" s="65">
        <v>0</v>
      </c>
      <c r="N14" s="65">
        <v>0</v>
      </c>
      <c r="O14" s="65">
        <v>0</v>
      </c>
      <c r="P14" s="65">
        <f>SUM(E14:O14)</f>
        <v>1387</v>
      </c>
    </row>
    <row r="15" spans="1:19" s="44" customFormat="1" x14ac:dyDescent="0.3">
      <c r="A15" s="68" t="s">
        <v>4</v>
      </c>
      <c r="B15" s="69"/>
      <c r="C15" s="70">
        <v>0</v>
      </c>
      <c r="D15" s="70">
        <v>0</v>
      </c>
      <c r="E15" s="70">
        <f>COUNTA(E9:G13)</f>
        <v>5</v>
      </c>
      <c r="F15" s="70">
        <f>COUNTA(E9:G13)</f>
        <v>5</v>
      </c>
      <c r="G15" s="70">
        <f>COUNTA(E9:G13)</f>
        <v>5</v>
      </c>
      <c r="H15" s="67"/>
      <c r="I15" s="70">
        <f>COUNTA(I9,I10,I11,I12,I13)</f>
        <v>5</v>
      </c>
      <c r="J15" s="70">
        <f>COUNTA(I9,I10,I11,I12,I13)</f>
        <v>5</v>
      </c>
      <c r="K15" s="70">
        <f>COUNTA(I9,I10,I11,I12,I13)</f>
        <v>5</v>
      </c>
      <c r="L15" s="70">
        <v>2</v>
      </c>
      <c r="M15" s="70">
        <v>0</v>
      </c>
      <c r="N15" s="70">
        <v>0</v>
      </c>
      <c r="O15" s="70">
        <v>0</v>
      </c>
      <c r="P15" s="70">
        <f>IF(SUM(C15:O15)&gt;35,35,SUM(C15:O15))</f>
        <v>32</v>
      </c>
    </row>
    <row r="16" spans="1:19" s="44" customFormat="1" x14ac:dyDescent="0.3">
      <c r="A16" s="42" t="s">
        <v>7</v>
      </c>
      <c r="B16" s="1"/>
      <c r="C16" s="43" t="s">
        <v>45</v>
      </c>
      <c r="D16" s="1" t="s">
        <v>9</v>
      </c>
      <c r="E16" s="71" t="s">
        <v>33</v>
      </c>
      <c r="F16" s="16" t="s">
        <v>10</v>
      </c>
      <c r="G16" s="43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9"/>
    </row>
    <row r="17" spans="1:19" x14ac:dyDescent="0.3">
      <c r="A17" s="160" t="s">
        <v>0</v>
      </c>
      <c r="B17" s="53" t="s">
        <v>75</v>
      </c>
      <c r="C17" s="52">
        <v>1</v>
      </c>
      <c r="D17" s="52">
        <v>2</v>
      </c>
      <c r="E17" s="52">
        <v>3</v>
      </c>
      <c r="F17" s="52">
        <v>4</v>
      </c>
      <c r="G17" s="52">
        <v>5</v>
      </c>
      <c r="H17" s="52">
        <v>6</v>
      </c>
      <c r="I17" s="52">
        <v>7</v>
      </c>
      <c r="J17" s="52">
        <v>8</v>
      </c>
      <c r="K17" s="52">
        <v>9</v>
      </c>
      <c r="L17" s="52">
        <v>10</v>
      </c>
      <c r="M17" s="52">
        <v>11</v>
      </c>
      <c r="N17" s="52">
        <v>12</v>
      </c>
      <c r="O17" s="52">
        <v>13</v>
      </c>
      <c r="P17" s="170" t="s">
        <v>2</v>
      </c>
    </row>
    <row r="18" spans="1:19" x14ac:dyDescent="0.3">
      <c r="A18" s="161"/>
      <c r="B18" s="54" t="s">
        <v>1</v>
      </c>
      <c r="C18" s="55" t="s">
        <v>76</v>
      </c>
      <c r="D18" s="55" t="s">
        <v>77</v>
      </c>
      <c r="E18" s="55" t="s">
        <v>78</v>
      </c>
      <c r="F18" s="55" t="s">
        <v>79</v>
      </c>
      <c r="G18" s="55" t="s">
        <v>80</v>
      </c>
      <c r="H18" s="55" t="s">
        <v>81</v>
      </c>
      <c r="I18" s="55" t="s">
        <v>82</v>
      </c>
      <c r="J18" s="55" t="s">
        <v>83</v>
      </c>
      <c r="K18" s="55" t="s">
        <v>84</v>
      </c>
      <c r="L18" s="55" t="s">
        <v>85</v>
      </c>
      <c r="M18" s="55" t="s">
        <v>86</v>
      </c>
      <c r="N18" s="55" t="s">
        <v>87</v>
      </c>
      <c r="O18" s="55" t="s">
        <v>88</v>
      </c>
      <c r="P18" s="171"/>
    </row>
    <row r="19" spans="1:19" x14ac:dyDescent="0.3">
      <c r="A19" s="162" t="s">
        <v>24</v>
      </c>
      <c r="B19" s="163"/>
      <c r="C19" s="47"/>
      <c r="D19" s="47"/>
      <c r="E19" s="152">
        <v>41</v>
      </c>
      <c r="F19" s="153"/>
      <c r="G19" s="154"/>
      <c r="H19" s="59"/>
      <c r="I19" s="152">
        <v>41</v>
      </c>
      <c r="J19" s="153"/>
      <c r="K19" s="153"/>
      <c r="L19" s="154"/>
      <c r="M19" s="112"/>
      <c r="N19" s="112"/>
      <c r="O19" s="112"/>
      <c r="P19" s="122">
        <f>SUM(C19:O19)</f>
        <v>82</v>
      </c>
    </row>
    <row r="20" spans="1:19" x14ac:dyDescent="0.3">
      <c r="A20" s="164" t="s">
        <v>25</v>
      </c>
      <c r="B20" s="165"/>
      <c r="C20" s="48"/>
      <c r="D20" s="48"/>
      <c r="E20" s="155">
        <v>42</v>
      </c>
      <c r="F20" s="156"/>
      <c r="G20" s="157"/>
      <c r="H20" s="60"/>
      <c r="I20" s="155">
        <v>54</v>
      </c>
      <c r="J20" s="156"/>
      <c r="K20" s="156"/>
      <c r="L20" s="157"/>
      <c r="M20" s="48"/>
      <c r="N20" s="48"/>
      <c r="O20" s="48"/>
      <c r="P20" s="123">
        <f t="shared" ref="P20:P23" si="1">SUM(C20:O20)</f>
        <v>96</v>
      </c>
    </row>
    <row r="21" spans="1:19" x14ac:dyDescent="0.3">
      <c r="A21" s="164" t="s">
        <v>26</v>
      </c>
      <c r="B21" s="165"/>
      <c r="C21" s="48"/>
      <c r="D21" s="48"/>
      <c r="E21" s="143">
        <v>40</v>
      </c>
      <c r="F21" s="144"/>
      <c r="G21" s="145"/>
      <c r="H21" s="61"/>
      <c r="I21" s="143">
        <v>53</v>
      </c>
      <c r="J21" s="144"/>
      <c r="K21" s="144"/>
      <c r="L21" s="145"/>
      <c r="M21" s="49"/>
      <c r="N21" s="49"/>
      <c r="O21" s="48"/>
      <c r="P21" s="123">
        <f>SUM(C21:O21)</f>
        <v>93</v>
      </c>
    </row>
    <row r="22" spans="1:19" x14ac:dyDescent="0.3">
      <c r="A22" s="164" t="s">
        <v>27</v>
      </c>
      <c r="B22" s="165"/>
      <c r="C22" s="48"/>
      <c r="D22" s="48"/>
      <c r="E22" s="146">
        <v>46</v>
      </c>
      <c r="F22" s="147"/>
      <c r="G22" s="148"/>
      <c r="H22" s="61"/>
      <c r="I22" s="146">
        <v>46</v>
      </c>
      <c r="J22" s="147"/>
      <c r="K22" s="147"/>
      <c r="L22" s="148"/>
      <c r="M22" s="48"/>
      <c r="N22" s="48"/>
      <c r="O22" s="48"/>
      <c r="P22" s="123">
        <f t="shared" si="1"/>
        <v>92</v>
      </c>
    </row>
    <row r="23" spans="1:19" x14ac:dyDescent="0.3">
      <c r="A23" s="158" t="s">
        <v>28</v>
      </c>
      <c r="B23" s="159"/>
      <c r="C23" s="50"/>
      <c r="D23" s="50"/>
      <c r="E23" s="149">
        <v>50</v>
      </c>
      <c r="F23" s="150"/>
      <c r="G23" s="151"/>
      <c r="H23" s="62"/>
      <c r="I23" s="149">
        <v>43</v>
      </c>
      <c r="J23" s="150"/>
      <c r="K23" s="150"/>
      <c r="L23" s="151"/>
      <c r="M23" s="50"/>
      <c r="N23" s="50"/>
      <c r="O23" s="50"/>
      <c r="P23" s="124">
        <f t="shared" si="1"/>
        <v>93</v>
      </c>
    </row>
    <row r="24" spans="1:19" x14ac:dyDescent="0.3">
      <c r="A24" s="63" t="s">
        <v>3</v>
      </c>
      <c r="B24" s="64"/>
      <c r="C24" s="65">
        <v>0</v>
      </c>
      <c r="D24" s="65">
        <v>0</v>
      </c>
      <c r="E24" s="65">
        <f>SUM(E19:G23)</f>
        <v>219</v>
      </c>
      <c r="F24" s="65">
        <f>SUM(E19:G23)</f>
        <v>219</v>
      </c>
      <c r="G24" s="65">
        <f>SUM(E19:G23)</f>
        <v>219</v>
      </c>
      <c r="H24" s="67"/>
      <c r="I24" s="65">
        <f>SUM(I19:L23)</f>
        <v>237</v>
      </c>
      <c r="J24" s="65">
        <f>SUM(I19:L23)</f>
        <v>237</v>
      </c>
      <c r="K24" s="65">
        <f>SUM(I19:L23)</f>
        <v>237</v>
      </c>
      <c r="L24" s="65">
        <f>SUM(I19:L23)</f>
        <v>237</v>
      </c>
      <c r="M24" s="65">
        <v>0</v>
      </c>
      <c r="N24" s="65">
        <v>0</v>
      </c>
      <c r="O24" s="65">
        <v>0</v>
      </c>
      <c r="P24" s="65">
        <f>SUM(C24:O24)</f>
        <v>1605</v>
      </c>
    </row>
    <row r="25" spans="1:19" x14ac:dyDescent="0.3">
      <c r="A25" s="68" t="s">
        <v>4</v>
      </c>
      <c r="B25" s="69"/>
      <c r="C25" s="70">
        <v>0</v>
      </c>
      <c r="D25" s="70">
        <v>0</v>
      </c>
      <c r="E25" s="70">
        <f>COUNTA(E19:G23)</f>
        <v>5</v>
      </c>
      <c r="F25" s="70">
        <f>COUNTA(E19:G23)</f>
        <v>5</v>
      </c>
      <c r="G25" s="70">
        <f>COUNTA(E19:G23)</f>
        <v>5</v>
      </c>
      <c r="H25" s="67"/>
      <c r="I25" s="70">
        <f>COUNTA(I19:L23)</f>
        <v>5</v>
      </c>
      <c r="J25" s="70">
        <f>COUNTA(I19:L23)</f>
        <v>5</v>
      </c>
      <c r="K25" s="70">
        <f>COUNTA(I19:L23)</f>
        <v>5</v>
      </c>
      <c r="L25" s="70">
        <f>COUNTA(I19:L23)</f>
        <v>5</v>
      </c>
      <c r="M25" s="70">
        <v>0</v>
      </c>
      <c r="N25" s="70">
        <v>0</v>
      </c>
      <c r="O25" s="70">
        <v>0</v>
      </c>
      <c r="P25" s="70">
        <f>IF(SUM(C25:O25)&gt;35,35,SUM(C25:O25))</f>
        <v>35</v>
      </c>
    </row>
    <row r="26" spans="1:19" s="8" customFormat="1" ht="21" x14ac:dyDescent="0.35">
      <c r="A26" s="58" t="s">
        <v>89</v>
      </c>
      <c r="B26" s="58">
        <v>16202</v>
      </c>
      <c r="C26" s="58"/>
      <c r="D26" s="58"/>
      <c r="E26" s="58"/>
      <c r="F26" s="9"/>
      <c r="G26" s="9"/>
      <c r="H26" s="14"/>
      <c r="I26" s="9"/>
      <c r="J26" s="9"/>
      <c r="K26" s="9"/>
      <c r="L26" s="9"/>
      <c r="M26" s="9"/>
      <c r="N26" s="9"/>
      <c r="O26" s="9"/>
      <c r="P26" s="195"/>
    </row>
    <row r="27" spans="1:19" x14ac:dyDescent="0.3">
      <c r="A27" s="42" t="s">
        <v>7</v>
      </c>
      <c r="C27" s="71" t="s">
        <v>33</v>
      </c>
      <c r="D27" s="16" t="s">
        <v>9</v>
      </c>
      <c r="E27" s="43" t="s">
        <v>8</v>
      </c>
      <c r="F27" s="1" t="s">
        <v>10</v>
      </c>
      <c r="G27" s="43" t="s">
        <v>8</v>
      </c>
      <c r="H27" s="1" t="s">
        <v>29</v>
      </c>
    </row>
    <row r="28" spans="1:19" s="44" customFormat="1" x14ac:dyDescent="0.3">
      <c r="A28" s="160" t="s">
        <v>0</v>
      </c>
      <c r="B28" s="53" t="s">
        <v>75</v>
      </c>
      <c r="C28" s="52">
        <v>1</v>
      </c>
      <c r="D28" s="52">
        <v>2</v>
      </c>
      <c r="E28" s="52">
        <v>3</v>
      </c>
      <c r="F28" s="52">
        <v>4</v>
      </c>
      <c r="G28" s="52">
        <v>5</v>
      </c>
      <c r="H28" s="52">
        <v>6</v>
      </c>
      <c r="I28" s="52">
        <v>7</v>
      </c>
      <c r="J28" s="52">
        <v>8</v>
      </c>
      <c r="K28" s="52">
        <v>9</v>
      </c>
      <c r="L28" s="52">
        <v>10</v>
      </c>
      <c r="M28" s="52">
        <v>11</v>
      </c>
      <c r="N28" s="52">
        <v>12</v>
      </c>
      <c r="O28" s="52">
        <v>13</v>
      </c>
      <c r="P28" s="170" t="s">
        <v>2</v>
      </c>
    </row>
    <row r="29" spans="1:19" s="44" customFormat="1" x14ac:dyDescent="0.3">
      <c r="A29" s="161"/>
      <c r="B29" s="54" t="s">
        <v>1</v>
      </c>
      <c r="C29" s="55" t="s">
        <v>76</v>
      </c>
      <c r="D29" s="55" t="s">
        <v>77</v>
      </c>
      <c r="E29" s="55" t="s">
        <v>78</v>
      </c>
      <c r="F29" s="55" t="s">
        <v>79</v>
      </c>
      <c r="G29" s="55" t="s">
        <v>80</v>
      </c>
      <c r="H29" s="55" t="s">
        <v>81</v>
      </c>
      <c r="I29" s="55" t="s">
        <v>82</v>
      </c>
      <c r="J29" s="55" t="s">
        <v>83</v>
      </c>
      <c r="K29" s="55" t="s">
        <v>84</v>
      </c>
      <c r="L29" s="55" t="s">
        <v>85</v>
      </c>
      <c r="M29" s="55" t="s">
        <v>86</v>
      </c>
      <c r="N29" s="55" t="s">
        <v>87</v>
      </c>
      <c r="O29" s="55" t="s">
        <v>88</v>
      </c>
      <c r="P29" s="171"/>
      <c r="S29" s="46"/>
    </row>
    <row r="30" spans="1:19" s="44" customFormat="1" x14ac:dyDescent="0.3">
      <c r="A30" s="162" t="s">
        <v>24</v>
      </c>
      <c r="B30" s="163"/>
      <c r="C30" s="47"/>
      <c r="D30" s="47"/>
      <c r="E30" s="152">
        <v>22</v>
      </c>
      <c r="F30" s="153"/>
      <c r="G30" s="154"/>
      <c r="H30" s="59"/>
      <c r="I30" s="152">
        <v>49</v>
      </c>
      <c r="J30" s="153"/>
      <c r="K30" s="154"/>
      <c r="L30" s="47"/>
      <c r="M30" s="112"/>
      <c r="N30" s="112"/>
      <c r="O30" s="112"/>
      <c r="P30" s="122">
        <f>SUM(C30:O30)</f>
        <v>71</v>
      </c>
      <c r="S30" s="46"/>
    </row>
    <row r="31" spans="1:19" s="44" customFormat="1" x14ac:dyDescent="0.3">
      <c r="A31" s="164" t="s">
        <v>25</v>
      </c>
      <c r="B31" s="165"/>
      <c r="C31" s="48"/>
      <c r="D31" s="48"/>
      <c r="E31" s="155">
        <v>52</v>
      </c>
      <c r="F31" s="157"/>
      <c r="G31" s="49"/>
      <c r="H31" s="60"/>
      <c r="I31" s="155">
        <v>21</v>
      </c>
      <c r="J31" s="156"/>
      <c r="K31" s="157"/>
      <c r="L31" s="49"/>
      <c r="M31" s="48"/>
      <c r="N31" s="48"/>
      <c r="O31" s="48"/>
      <c r="P31" s="123">
        <f t="shared" ref="P31:P34" si="2">SUM(C31:O31)</f>
        <v>73</v>
      </c>
      <c r="S31" s="46"/>
    </row>
    <row r="32" spans="1:19" s="44" customFormat="1" x14ac:dyDescent="0.3">
      <c r="A32" s="164" t="s">
        <v>26</v>
      </c>
      <c r="B32" s="165"/>
      <c r="C32" s="48"/>
      <c r="D32" s="48"/>
      <c r="E32" s="143">
        <v>52</v>
      </c>
      <c r="F32" s="144"/>
      <c r="G32" s="145"/>
      <c r="H32" s="61"/>
      <c r="I32" s="143">
        <v>50</v>
      </c>
      <c r="J32" s="144"/>
      <c r="K32" s="145"/>
      <c r="L32" s="49"/>
      <c r="M32" s="49"/>
      <c r="N32" s="49"/>
      <c r="O32" s="48"/>
      <c r="P32" s="123">
        <f t="shared" si="2"/>
        <v>102</v>
      </c>
      <c r="S32" s="46"/>
    </row>
    <row r="33" spans="1:19" s="44" customFormat="1" x14ac:dyDescent="0.3">
      <c r="A33" s="164" t="s">
        <v>27</v>
      </c>
      <c r="B33" s="165"/>
      <c r="C33" s="48"/>
      <c r="D33" s="48"/>
      <c r="E33" s="146">
        <v>49</v>
      </c>
      <c r="F33" s="147"/>
      <c r="G33" s="148"/>
      <c r="H33" s="61"/>
      <c r="I33" s="146">
        <v>22</v>
      </c>
      <c r="J33" s="148"/>
      <c r="K33" s="49"/>
      <c r="L33" s="49"/>
      <c r="M33" s="48"/>
      <c r="N33" s="48"/>
      <c r="O33" s="48"/>
      <c r="P33" s="123">
        <f t="shared" si="2"/>
        <v>71</v>
      </c>
      <c r="S33" s="46"/>
    </row>
    <row r="34" spans="1:19" s="44" customFormat="1" x14ac:dyDescent="0.3">
      <c r="A34" s="173" t="s">
        <v>28</v>
      </c>
      <c r="B34" s="174"/>
      <c r="C34" s="50"/>
      <c r="D34" s="50"/>
      <c r="E34" s="149">
        <v>50</v>
      </c>
      <c r="F34" s="150"/>
      <c r="G34" s="151"/>
      <c r="H34" s="62"/>
      <c r="I34" s="149">
        <v>43</v>
      </c>
      <c r="J34" s="150"/>
      <c r="K34" s="151"/>
      <c r="L34" s="51"/>
      <c r="M34" s="50"/>
      <c r="N34" s="50"/>
      <c r="O34" s="50"/>
      <c r="P34" s="125">
        <f t="shared" si="2"/>
        <v>93</v>
      </c>
      <c r="S34" s="46"/>
    </row>
    <row r="35" spans="1:19" s="42" customFormat="1" x14ac:dyDescent="0.3">
      <c r="A35" s="75" t="s">
        <v>3</v>
      </c>
      <c r="B35" s="75"/>
      <c r="C35" s="65">
        <v>0</v>
      </c>
      <c r="D35" s="65">
        <v>0</v>
      </c>
      <c r="E35" s="65">
        <f>SUM(E30,E31,E32,E33,E34)</f>
        <v>225</v>
      </c>
      <c r="F35" s="65">
        <f>SUM(E30,E31,E32,E33,E34)</f>
        <v>225</v>
      </c>
      <c r="G35" s="65">
        <f>SUM(E30,E32,E33,E34)</f>
        <v>173</v>
      </c>
      <c r="H35" s="67"/>
      <c r="I35" s="65">
        <f>SUM(I30,I31,I32,I33,I34)</f>
        <v>185</v>
      </c>
      <c r="J35" s="65">
        <f>SUM(I30,I31,I32,I33,I34)</f>
        <v>185</v>
      </c>
      <c r="K35" s="65">
        <f>SUM(I30,I31,I32,I34)</f>
        <v>163</v>
      </c>
      <c r="L35" s="65">
        <v>0</v>
      </c>
      <c r="M35" s="65">
        <v>0</v>
      </c>
      <c r="N35" s="65">
        <v>0</v>
      </c>
      <c r="O35" s="65">
        <v>0</v>
      </c>
      <c r="P35" s="65">
        <f>SUM(C35:O35)</f>
        <v>1156</v>
      </c>
    </row>
    <row r="36" spans="1:19" s="42" customFormat="1" x14ac:dyDescent="0.3">
      <c r="A36" s="76" t="s">
        <v>4</v>
      </c>
      <c r="B36" s="76"/>
      <c r="C36" s="70">
        <v>0</v>
      </c>
      <c r="D36" s="70">
        <v>0</v>
      </c>
      <c r="E36" s="70">
        <f>COUNTA(E30,E31,E32,E33,E34)</f>
        <v>5</v>
      </c>
      <c r="F36" s="70">
        <f>COUNTA(E30,E31,E32,E33,E34)</f>
        <v>5</v>
      </c>
      <c r="G36" s="70">
        <f>COUNTA(E30,E32,E33,E34)</f>
        <v>4</v>
      </c>
      <c r="H36" s="67"/>
      <c r="I36" s="70">
        <f>COUNTA(I30,I31,I32,I33,I34)</f>
        <v>5</v>
      </c>
      <c r="J36" s="70">
        <f>COUNTA(I30,I31,I32,I33,I34)</f>
        <v>5</v>
      </c>
      <c r="K36" s="70">
        <f>COUNTA(I30,I31,I32,I34)</f>
        <v>4</v>
      </c>
      <c r="L36" s="70">
        <v>0</v>
      </c>
      <c r="M36" s="70">
        <v>0</v>
      </c>
      <c r="N36" s="70">
        <v>0</v>
      </c>
      <c r="O36" s="70">
        <v>0</v>
      </c>
      <c r="P36" s="70">
        <f>IF(SUM(C36:O36)&gt;35,35,SUM(C36:O36))</f>
        <v>28</v>
      </c>
    </row>
    <row r="37" spans="1:19" s="44" customFormat="1" x14ac:dyDescent="0.3">
      <c r="A37" s="42" t="s">
        <v>7</v>
      </c>
      <c r="B37" s="1"/>
      <c r="C37" s="43" t="s">
        <v>45</v>
      </c>
      <c r="D37" s="1" t="s">
        <v>9</v>
      </c>
      <c r="E37" s="71" t="s">
        <v>33</v>
      </c>
      <c r="F37" s="16" t="s">
        <v>10</v>
      </c>
      <c r="G37" s="43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9"/>
    </row>
    <row r="38" spans="1:19" x14ac:dyDescent="0.3">
      <c r="A38" s="160" t="s">
        <v>0</v>
      </c>
      <c r="B38" s="53" t="s">
        <v>75</v>
      </c>
      <c r="C38" s="52">
        <v>1</v>
      </c>
      <c r="D38" s="52">
        <v>2</v>
      </c>
      <c r="E38" s="52">
        <v>3</v>
      </c>
      <c r="F38" s="52">
        <v>4</v>
      </c>
      <c r="G38" s="52">
        <v>5</v>
      </c>
      <c r="H38" s="52">
        <v>6</v>
      </c>
      <c r="I38" s="52">
        <v>7</v>
      </c>
      <c r="J38" s="52">
        <v>8</v>
      </c>
      <c r="K38" s="52">
        <v>9</v>
      </c>
      <c r="L38" s="52">
        <v>10</v>
      </c>
      <c r="M38" s="52">
        <v>11</v>
      </c>
      <c r="N38" s="52">
        <v>12</v>
      </c>
      <c r="O38" s="52">
        <v>13</v>
      </c>
      <c r="P38" s="170" t="s">
        <v>2</v>
      </c>
    </row>
    <row r="39" spans="1:19" x14ac:dyDescent="0.3">
      <c r="A39" s="161"/>
      <c r="B39" s="54" t="s">
        <v>1</v>
      </c>
      <c r="C39" s="55" t="s">
        <v>76</v>
      </c>
      <c r="D39" s="55" t="s">
        <v>77</v>
      </c>
      <c r="E39" s="55" t="s">
        <v>78</v>
      </c>
      <c r="F39" s="55" t="s">
        <v>79</v>
      </c>
      <c r="G39" s="55" t="s">
        <v>80</v>
      </c>
      <c r="H39" s="55" t="s">
        <v>81</v>
      </c>
      <c r="I39" s="55" t="s">
        <v>82</v>
      </c>
      <c r="J39" s="55" t="s">
        <v>83</v>
      </c>
      <c r="K39" s="55" t="s">
        <v>84</v>
      </c>
      <c r="L39" s="55" t="s">
        <v>85</v>
      </c>
      <c r="M39" s="55" t="s">
        <v>86</v>
      </c>
      <c r="N39" s="55" t="s">
        <v>87</v>
      </c>
      <c r="O39" s="55" t="s">
        <v>88</v>
      </c>
      <c r="P39" s="171"/>
    </row>
    <row r="40" spans="1:19" x14ac:dyDescent="0.3">
      <c r="A40" s="162" t="s">
        <v>24</v>
      </c>
      <c r="B40" s="163"/>
      <c r="C40" s="47"/>
      <c r="D40" s="47"/>
      <c r="E40" s="152">
        <v>55</v>
      </c>
      <c r="F40" s="153"/>
      <c r="G40" s="154"/>
      <c r="H40" s="59"/>
      <c r="I40" s="152">
        <v>48</v>
      </c>
      <c r="J40" s="153"/>
      <c r="K40" s="154"/>
      <c r="L40" s="47"/>
      <c r="M40" s="112"/>
      <c r="N40" s="112"/>
      <c r="O40" s="112"/>
      <c r="P40" s="122">
        <f t="shared" ref="P40:P45" si="3">SUM(C40:O40)</f>
        <v>103</v>
      </c>
    </row>
    <row r="41" spans="1:19" x14ac:dyDescent="0.3">
      <c r="A41" s="164" t="s">
        <v>25</v>
      </c>
      <c r="B41" s="165"/>
      <c r="C41" s="48"/>
      <c r="D41" s="48"/>
      <c r="E41" s="155">
        <v>41</v>
      </c>
      <c r="F41" s="156"/>
      <c r="G41" s="157"/>
      <c r="H41" s="60"/>
      <c r="I41" s="155">
        <v>41</v>
      </c>
      <c r="J41" s="156"/>
      <c r="K41" s="156"/>
      <c r="L41" s="157"/>
      <c r="M41" s="48"/>
      <c r="N41" s="48"/>
      <c r="O41" s="48"/>
      <c r="P41" s="123">
        <f t="shared" si="3"/>
        <v>82</v>
      </c>
    </row>
    <row r="42" spans="1:19" x14ac:dyDescent="0.3">
      <c r="A42" s="164" t="s">
        <v>26</v>
      </c>
      <c r="B42" s="165"/>
      <c r="C42" s="48"/>
      <c r="D42" s="48"/>
      <c r="E42" s="143">
        <v>49</v>
      </c>
      <c r="F42" s="144"/>
      <c r="G42" s="145"/>
      <c r="H42" s="61"/>
      <c r="I42" s="143">
        <v>40</v>
      </c>
      <c r="J42" s="144"/>
      <c r="K42" s="145"/>
      <c r="L42" s="49"/>
      <c r="M42" s="49"/>
      <c r="N42" s="49"/>
      <c r="O42" s="48"/>
      <c r="P42" s="123">
        <f t="shared" si="3"/>
        <v>89</v>
      </c>
    </row>
    <row r="43" spans="1:19" x14ac:dyDescent="0.3">
      <c r="A43" s="164" t="s">
        <v>27</v>
      </c>
      <c r="B43" s="165"/>
      <c r="C43" s="48"/>
      <c r="D43" s="48"/>
      <c r="E43" s="146">
        <v>54</v>
      </c>
      <c r="F43" s="147"/>
      <c r="G43" s="148"/>
      <c r="H43" s="61"/>
      <c r="I43" s="146">
        <v>52</v>
      </c>
      <c r="J43" s="147"/>
      <c r="K43" s="147"/>
      <c r="L43" s="148"/>
      <c r="M43" s="48"/>
      <c r="N43" s="48"/>
      <c r="O43" s="48"/>
      <c r="P43" s="123">
        <f t="shared" si="3"/>
        <v>106</v>
      </c>
    </row>
    <row r="44" spans="1:19" x14ac:dyDescent="0.3">
      <c r="A44" s="158" t="s">
        <v>28</v>
      </c>
      <c r="B44" s="159"/>
      <c r="C44" s="50"/>
      <c r="D44" s="50"/>
      <c r="E44" s="51"/>
      <c r="F44" s="51"/>
      <c r="G44" s="51"/>
      <c r="H44" s="62"/>
      <c r="I44" s="149">
        <v>45</v>
      </c>
      <c r="J44" s="150"/>
      <c r="K44" s="150"/>
      <c r="L44" s="151"/>
      <c r="M44" s="50"/>
      <c r="N44" s="50"/>
      <c r="O44" s="50"/>
      <c r="P44" s="124">
        <f t="shared" si="3"/>
        <v>45</v>
      </c>
    </row>
    <row r="45" spans="1:19" s="16" customFormat="1" x14ac:dyDescent="0.3">
      <c r="A45" s="63" t="s">
        <v>3</v>
      </c>
      <c r="B45" s="64"/>
      <c r="C45" s="65">
        <v>0</v>
      </c>
      <c r="D45" s="65">
        <v>0</v>
      </c>
      <c r="E45" s="65">
        <f>SUM(E40:G43)</f>
        <v>199</v>
      </c>
      <c r="F45" s="65">
        <f>SUM(E40:G43)</f>
        <v>199</v>
      </c>
      <c r="G45" s="65">
        <f>SUM(E40:G43)</f>
        <v>199</v>
      </c>
      <c r="H45" s="67"/>
      <c r="I45" s="65">
        <f>SUM(I40,I41,I42,I43,I44)</f>
        <v>226</v>
      </c>
      <c r="J45" s="65">
        <f>SUM(I40,I41,I42,I43,I44)</f>
        <v>226</v>
      </c>
      <c r="K45" s="65">
        <f>SUM(I40,I41,I42,I43,I44)</f>
        <v>226</v>
      </c>
      <c r="L45" s="65">
        <f>SUM(I41,I43,I44)</f>
        <v>138</v>
      </c>
      <c r="M45" s="65">
        <v>0</v>
      </c>
      <c r="N45" s="65">
        <v>0</v>
      </c>
      <c r="O45" s="65">
        <v>0</v>
      </c>
      <c r="P45" s="65">
        <f t="shared" si="3"/>
        <v>1413</v>
      </c>
    </row>
    <row r="46" spans="1:19" s="16" customFormat="1" x14ac:dyDescent="0.3">
      <c r="A46" s="68" t="s">
        <v>4</v>
      </c>
      <c r="B46" s="69"/>
      <c r="C46" s="70">
        <v>0</v>
      </c>
      <c r="D46" s="70">
        <v>0</v>
      </c>
      <c r="E46" s="70">
        <f>COUNTA(E40:G43)</f>
        <v>4</v>
      </c>
      <c r="F46" s="70">
        <f>COUNTA(E40:G43)</f>
        <v>4</v>
      </c>
      <c r="G46" s="70">
        <f>COUNTA(E40:G43)</f>
        <v>4</v>
      </c>
      <c r="H46" s="67"/>
      <c r="I46" s="70">
        <f>COUNTA(I40,I41,I42,I43,I44)</f>
        <v>5</v>
      </c>
      <c r="J46" s="70">
        <f>COUNTA(I40,I41,I42,I43,I44)</f>
        <v>5</v>
      </c>
      <c r="K46" s="70">
        <f>COUNTA(I40,I41,I42,I43,I44)</f>
        <v>5</v>
      </c>
      <c r="L46" s="70">
        <f>COUNTA(I41,I43,I44)</f>
        <v>3</v>
      </c>
      <c r="M46" s="70">
        <v>0</v>
      </c>
      <c r="N46" s="70">
        <v>0</v>
      </c>
      <c r="O46" s="70">
        <v>0</v>
      </c>
      <c r="P46" s="70">
        <f>IF(SUM(C46:O46)&gt;35,35,SUM(C46:O46))</f>
        <v>30</v>
      </c>
    </row>
    <row r="47" spans="1:19" s="8" customFormat="1" ht="21" x14ac:dyDescent="0.35">
      <c r="A47" s="58" t="s">
        <v>89</v>
      </c>
      <c r="B47" s="58">
        <v>16203</v>
      </c>
      <c r="C47" s="58"/>
      <c r="D47" s="58"/>
      <c r="E47" s="58"/>
      <c r="F47" s="9"/>
      <c r="G47" s="9"/>
      <c r="H47" s="14"/>
      <c r="I47" s="9"/>
      <c r="J47" s="9"/>
      <c r="K47" s="9"/>
      <c r="L47" s="9"/>
      <c r="M47" s="9"/>
      <c r="N47" s="9"/>
      <c r="O47" s="9"/>
      <c r="P47" s="195"/>
    </row>
    <row r="48" spans="1:19" x14ac:dyDescent="0.3">
      <c r="A48" s="42" t="s">
        <v>7</v>
      </c>
      <c r="C48" s="71" t="s">
        <v>33</v>
      </c>
      <c r="D48" s="16" t="s">
        <v>9</v>
      </c>
      <c r="E48" s="43" t="s">
        <v>8</v>
      </c>
      <c r="F48" s="1" t="s">
        <v>10</v>
      </c>
      <c r="G48" s="43" t="s">
        <v>8</v>
      </c>
      <c r="H48" s="1" t="s">
        <v>29</v>
      </c>
    </row>
    <row r="49" spans="1:19" s="44" customFormat="1" x14ac:dyDescent="0.3">
      <c r="A49" s="160" t="s">
        <v>0</v>
      </c>
      <c r="B49" s="53" t="s">
        <v>75</v>
      </c>
      <c r="C49" s="52">
        <v>1</v>
      </c>
      <c r="D49" s="52">
        <v>2</v>
      </c>
      <c r="E49" s="52">
        <v>3</v>
      </c>
      <c r="F49" s="52">
        <v>4</v>
      </c>
      <c r="G49" s="52">
        <v>5</v>
      </c>
      <c r="H49" s="52">
        <v>6</v>
      </c>
      <c r="I49" s="52">
        <v>7</v>
      </c>
      <c r="J49" s="52">
        <v>8</v>
      </c>
      <c r="K49" s="52">
        <v>9</v>
      </c>
      <c r="L49" s="52">
        <v>10</v>
      </c>
      <c r="M49" s="52">
        <v>11</v>
      </c>
      <c r="N49" s="52">
        <v>12</v>
      </c>
      <c r="O49" s="52">
        <v>13</v>
      </c>
      <c r="P49" s="175" t="s">
        <v>2</v>
      </c>
      <c r="S49" s="81"/>
    </row>
    <row r="50" spans="1:19" s="44" customFormat="1" x14ac:dyDescent="0.3">
      <c r="A50" s="161"/>
      <c r="B50" s="54" t="s">
        <v>1</v>
      </c>
      <c r="C50" s="55" t="s">
        <v>76</v>
      </c>
      <c r="D50" s="55" t="s">
        <v>77</v>
      </c>
      <c r="E50" s="55" t="s">
        <v>78</v>
      </c>
      <c r="F50" s="55" t="s">
        <v>79</v>
      </c>
      <c r="G50" s="55" t="s">
        <v>80</v>
      </c>
      <c r="H50" s="55" t="s">
        <v>81</v>
      </c>
      <c r="I50" s="55" t="s">
        <v>82</v>
      </c>
      <c r="J50" s="55" t="s">
        <v>83</v>
      </c>
      <c r="K50" s="55" t="s">
        <v>84</v>
      </c>
      <c r="L50" s="55" t="s">
        <v>85</v>
      </c>
      <c r="M50" s="55" t="s">
        <v>86</v>
      </c>
      <c r="N50" s="55" t="s">
        <v>87</v>
      </c>
      <c r="O50" s="55" t="s">
        <v>88</v>
      </c>
      <c r="P50" s="176"/>
      <c r="S50" s="81"/>
    </row>
    <row r="51" spans="1:19" s="44" customFormat="1" x14ac:dyDescent="0.3">
      <c r="A51" s="162" t="s">
        <v>24</v>
      </c>
      <c r="B51" s="163"/>
      <c r="C51" s="47"/>
      <c r="D51" s="47"/>
      <c r="E51" s="152">
        <v>20</v>
      </c>
      <c r="F51" s="153"/>
      <c r="G51" s="154"/>
      <c r="H51" s="59"/>
      <c r="I51" s="152">
        <v>41</v>
      </c>
      <c r="J51" s="153"/>
      <c r="K51" s="153"/>
      <c r="L51" s="154"/>
      <c r="M51" s="112"/>
      <c r="N51" s="112"/>
      <c r="O51" s="112"/>
      <c r="P51" s="73">
        <f>SUM(C51:O51)</f>
        <v>61</v>
      </c>
      <c r="S51" s="81"/>
    </row>
    <row r="52" spans="1:19" s="44" customFormat="1" x14ac:dyDescent="0.3">
      <c r="A52" s="164" t="s">
        <v>25</v>
      </c>
      <c r="B52" s="165"/>
      <c r="C52" s="48"/>
      <c r="D52" s="48"/>
      <c r="E52" s="155">
        <v>45</v>
      </c>
      <c r="F52" s="156"/>
      <c r="G52" s="157"/>
      <c r="H52" s="60"/>
      <c r="I52" s="155">
        <v>54</v>
      </c>
      <c r="J52" s="156"/>
      <c r="K52" s="156"/>
      <c r="L52" s="157"/>
      <c r="M52" s="48"/>
      <c r="N52" s="48"/>
      <c r="O52" s="48"/>
      <c r="P52" s="74">
        <f t="shared" ref="P52:P55" si="4">SUM(C52:O52)</f>
        <v>99</v>
      </c>
      <c r="S52" s="81"/>
    </row>
    <row r="53" spans="1:19" s="44" customFormat="1" x14ac:dyDescent="0.3">
      <c r="A53" s="164" t="s">
        <v>26</v>
      </c>
      <c r="B53" s="165"/>
      <c r="C53" s="48"/>
      <c r="D53" s="48"/>
      <c r="E53" s="143">
        <v>54</v>
      </c>
      <c r="F53" s="144"/>
      <c r="G53" s="145"/>
      <c r="H53" s="61"/>
      <c r="I53" s="143">
        <v>52</v>
      </c>
      <c r="J53" s="144"/>
      <c r="K53" s="144"/>
      <c r="L53" s="145"/>
      <c r="M53" s="49"/>
      <c r="N53" s="49"/>
      <c r="O53" s="48"/>
      <c r="P53" s="74">
        <f t="shared" si="4"/>
        <v>106</v>
      </c>
      <c r="S53" s="81"/>
    </row>
    <row r="54" spans="1:19" s="44" customFormat="1" x14ac:dyDescent="0.3">
      <c r="A54" s="164" t="s">
        <v>27</v>
      </c>
      <c r="B54" s="165"/>
      <c r="C54" s="48"/>
      <c r="D54" s="48"/>
      <c r="E54" s="146">
        <v>22</v>
      </c>
      <c r="F54" s="147"/>
      <c r="G54" s="148"/>
      <c r="H54" s="61"/>
      <c r="I54" s="146">
        <v>54</v>
      </c>
      <c r="J54" s="147"/>
      <c r="K54" s="147"/>
      <c r="L54" s="148"/>
      <c r="M54" s="48"/>
      <c r="N54" s="48"/>
      <c r="O54" s="48"/>
      <c r="P54" s="74">
        <f t="shared" si="4"/>
        <v>76</v>
      </c>
      <c r="S54" s="81"/>
    </row>
    <row r="55" spans="1:19" s="44" customFormat="1" x14ac:dyDescent="0.3">
      <c r="A55" s="158" t="s">
        <v>28</v>
      </c>
      <c r="B55" s="159"/>
      <c r="C55" s="50"/>
      <c r="D55" s="50"/>
      <c r="E55" s="51"/>
      <c r="F55" s="51"/>
      <c r="G55" s="51"/>
      <c r="H55" s="62"/>
      <c r="I55" s="149">
        <v>52</v>
      </c>
      <c r="J55" s="150"/>
      <c r="K55" s="151"/>
      <c r="L55" s="51"/>
      <c r="M55" s="50"/>
      <c r="N55" s="50"/>
      <c r="O55" s="50"/>
      <c r="P55" s="72">
        <f t="shared" si="4"/>
        <v>52</v>
      </c>
      <c r="S55" s="81"/>
    </row>
    <row r="56" spans="1:19" s="42" customFormat="1" x14ac:dyDescent="0.3">
      <c r="A56" s="63" t="s">
        <v>3</v>
      </c>
      <c r="B56" s="64"/>
      <c r="C56" s="65">
        <v>0</v>
      </c>
      <c r="D56" s="65">
        <v>0</v>
      </c>
      <c r="E56" s="65">
        <f>SUM(E51:G54)</f>
        <v>141</v>
      </c>
      <c r="F56" s="65">
        <f>SUM(E51:G54)</f>
        <v>141</v>
      </c>
      <c r="G56" s="65">
        <f>SUM(E51:G54)</f>
        <v>141</v>
      </c>
      <c r="H56" s="67"/>
      <c r="I56" s="65">
        <f>SUM(I51,I52,I53,I54,I55)</f>
        <v>253</v>
      </c>
      <c r="J56" s="65">
        <f>SUM(I51,I52,I53,I54,I55)</f>
        <v>253</v>
      </c>
      <c r="K56" s="65">
        <f>SUM(I51,I52,I53,I54,I55)</f>
        <v>253</v>
      </c>
      <c r="L56" s="65">
        <f>SUM(I51,I52,I53,I54)</f>
        <v>201</v>
      </c>
      <c r="M56" s="65">
        <f>M51</f>
        <v>0</v>
      </c>
      <c r="N56" s="65">
        <f>M51</f>
        <v>0</v>
      </c>
      <c r="O56" s="65">
        <f>M51</f>
        <v>0</v>
      </c>
      <c r="P56" s="65">
        <f>SUM(C56:O56)</f>
        <v>1383</v>
      </c>
      <c r="S56" s="78"/>
    </row>
    <row r="57" spans="1:19" s="42" customFormat="1" x14ac:dyDescent="0.3">
      <c r="A57" s="68" t="s">
        <v>4</v>
      </c>
      <c r="B57" s="69"/>
      <c r="C57" s="70">
        <v>0</v>
      </c>
      <c r="D57" s="70">
        <v>0</v>
      </c>
      <c r="E57" s="70">
        <f>COUNTA(E51:G54)</f>
        <v>4</v>
      </c>
      <c r="F57" s="70">
        <f>COUNTA(E51:G54)</f>
        <v>4</v>
      </c>
      <c r="G57" s="70">
        <f>COUNTA(E51:G54)</f>
        <v>4</v>
      </c>
      <c r="H57" s="67"/>
      <c r="I57" s="70">
        <f>COUNTA(I51,I52,I53,I54,I55)</f>
        <v>5</v>
      </c>
      <c r="J57" s="70">
        <f>COUNTA(I51,I52,I53,I54,I55)</f>
        <v>5</v>
      </c>
      <c r="K57" s="70">
        <f>COUNTA(I51,I52,I53,I54,I55)</f>
        <v>5</v>
      </c>
      <c r="L57" s="70">
        <f>COUNTA(I51,I52,I53,I54)</f>
        <v>4</v>
      </c>
      <c r="M57" s="70">
        <v>0</v>
      </c>
      <c r="N57" s="70">
        <v>0</v>
      </c>
      <c r="O57" s="70">
        <v>0</v>
      </c>
      <c r="P57" s="70">
        <f>IF(SUM(C57:O57)&gt;35,35,SUM(C57:O57))</f>
        <v>31</v>
      </c>
      <c r="S57" s="78"/>
    </row>
    <row r="58" spans="1:19" s="44" customFormat="1" x14ac:dyDescent="0.3">
      <c r="A58" s="42" t="s">
        <v>7</v>
      </c>
      <c r="B58" s="1"/>
      <c r="C58" s="43" t="s">
        <v>45</v>
      </c>
      <c r="D58" s="1" t="s">
        <v>9</v>
      </c>
      <c r="E58" s="71" t="s">
        <v>33</v>
      </c>
      <c r="F58" s="16" t="s">
        <v>10</v>
      </c>
      <c r="G58" s="43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9"/>
      <c r="S58" s="77"/>
    </row>
    <row r="59" spans="1:19" x14ac:dyDescent="0.3">
      <c r="A59" s="160" t="s">
        <v>0</v>
      </c>
      <c r="B59" s="53" t="s">
        <v>75</v>
      </c>
      <c r="C59" s="52">
        <v>1</v>
      </c>
      <c r="D59" s="52">
        <v>2</v>
      </c>
      <c r="E59" s="52">
        <v>3</v>
      </c>
      <c r="F59" s="52">
        <v>4</v>
      </c>
      <c r="G59" s="52">
        <v>5</v>
      </c>
      <c r="H59" s="52">
        <v>6</v>
      </c>
      <c r="I59" s="52">
        <v>7</v>
      </c>
      <c r="J59" s="52">
        <v>8</v>
      </c>
      <c r="K59" s="52">
        <v>9</v>
      </c>
      <c r="L59" s="52">
        <v>10</v>
      </c>
      <c r="M59" s="52">
        <v>11</v>
      </c>
      <c r="N59" s="52">
        <v>12</v>
      </c>
      <c r="O59" s="52">
        <v>13</v>
      </c>
      <c r="P59" s="170" t="s">
        <v>2</v>
      </c>
      <c r="S59" s="79"/>
    </row>
    <row r="60" spans="1:19" x14ac:dyDescent="0.3">
      <c r="A60" s="161"/>
      <c r="B60" s="54" t="s">
        <v>1</v>
      </c>
      <c r="C60" s="55" t="s">
        <v>76</v>
      </c>
      <c r="D60" s="55" t="s">
        <v>77</v>
      </c>
      <c r="E60" s="55" t="s">
        <v>78</v>
      </c>
      <c r="F60" s="55" t="s">
        <v>79</v>
      </c>
      <c r="G60" s="55" t="s">
        <v>80</v>
      </c>
      <c r="H60" s="55" t="s">
        <v>81</v>
      </c>
      <c r="I60" s="55" t="s">
        <v>82</v>
      </c>
      <c r="J60" s="55" t="s">
        <v>83</v>
      </c>
      <c r="K60" s="55" t="s">
        <v>84</v>
      </c>
      <c r="L60" s="55" t="s">
        <v>85</v>
      </c>
      <c r="M60" s="55" t="s">
        <v>86</v>
      </c>
      <c r="N60" s="55" t="s">
        <v>87</v>
      </c>
      <c r="O60" s="55" t="s">
        <v>88</v>
      </c>
      <c r="P60" s="171"/>
      <c r="S60" s="79"/>
    </row>
    <row r="61" spans="1:19" x14ac:dyDescent="0.3">
      <c r="A61" s="162" t="s">
        <v>24</v>
      </c>
      <c r="B61" s="163"/>
      <c r="C61" s="152">
        <v>52</v>
      </c>
      <c r="D61" s="153"/>
      <c r="E61" s="153"/>
      <c r="F61" s="153"/>
      <c r="G61" s="154"/>
      <c r="H61" s="59"/>
      <c r="I61" s="152">
        <v>49</v>
      </c>
      <c r="J61" s="153"/>
      <c r="K61" s="154"/>
      <c r="L61" s="47"/>
      <c r="M61" s="112"/>
      <c r="N61" s="112"/>
      <c r="O61" s="112"/>
      <c r="P61" s="122">
        <f t="shared" ref="P61:P66" si="5">SUM(C61:O61)</f>
        <v>101</v>
      </c>
      <c r="S61" s="79"/>
    </row>
    <row r="62" spans="1:19" x14ac:dyDescent="0.3">
      <c r="A62" s="164" t="s">
        <v>25</v>
      </c>
      <c r="B62" s="165"/>
      <c r="C62" s="48"/>
      <c r="D62" s="48"/>
      <c r="E62" s="155">
        <v>52</v>
      </c>
      <c r="F62" s="156"/>
      <c r="G62" s="157"/>
      <c r="H62" s="60"/>
      <c r="I62" s="155">
        <v>55</v>
      </c>
      <c r="J62" s="156"/>
      <c r="K62" s="156"/>
      <c r="L62" s="157"/>
      <c r="M62" s="48"/>
      <c r="N62" s="48"/>
      <c r="O62" s="48"/>
      <c r="P62" s="123">
        <f t="shared" si="5"/>
        <v>107</v>
      </c>
      <c r="S62" s="79"/>
    </row>
    <row r="63" spans="1:19" x14ac:dyDescent="0.3">
      <c r="A63" s="164" t="s">
        <v>26</v>
      </c>
      <c r="B63" s="165"/>
      <c r="C63" s="48"/>
      <c r="D63" s="48"/>
      <c r="E63" s="143">
        <v>46</v>
      </c>
      <c r="F63" s="144"/>
      <c r="G63" s="145"/>
      <c r="H63" s="61"/>
      <c r="I63" s="143">
        <v>39</v>
      </c>
      <c r="J63" s="144"/>
      <c r="K63" s="144"/>
      <c r="L63" s="145"/>
      <c r="M63" s="49"/>
      <c r="N63" s="49"/>
      <c r="O63" s="48"/>
      <c r="P63" s="123">
        <f t="shared" si="5"/>
        <v>85</v>
      </c>
      <c r="S63" s="79"/>
    </row>
    <row r="64" spans="1:19" x14ac:dyDescent="0.3">
      <c r="A64" s="164" t="s">
        <v>27</v>
      </c>
      <c r="B64" s="165"/>
      <c r="C64" s="48"/>
      <c r="D64" s="48"/>
      <c r="E64" s="146">
        <v>40</v>
      </c>
      <c r="F64" s="147"/>
      <c r="G64" s="148"/>
      <c r="H64" s="61"/>
      <c r="I64" s="146">
        <v>49</v>
      </c>
      <c r="J64" s="147"/>
      <c r="K64" s="147"/>
      <c r="L64" s="148"/>
      <c r="M64" s="48"/>
      <c r="N64" s="48"/>
      <c r="O64" s="48"/>
      <c r="P64" s="123">
        <f t="shared" si="5"/>
        <v>89</v>
      </c>
    </row>
    <row r="65" spans="1:19" x14ac:dyDescent="0.3">
      <c r="A65" s="158" t="s">
        <v>28</v>
      </c>
      <c r="B65" s="159"/>
      <c r="C65" s="50"/>
      <c r="D65" s="50"/>
      <c r="E65" s="51"/>
      <c r="F65" s="51"/>
      <c r="G65" s="51"/>
      <c r="H65" s="62"/>
      <c r="I65" s="149">
        <v>43</v>
      </c>
      <c r="J65" s="150"/>
      <c r="K65" s="151"/>
      <c r="L65" s="51"/>
      <c r="M65" s="50"/>
      <c r="N65" s="50"/>
      <c r="O65" s="50"/>
      <c r="P65" s="124">
        <f t="shared" si="5"/>
        <v>43</v>
      </c>
      <c r="S65" s="80"/>
    </row>
    <row r="66" spans="1:19" s="16" customFormat="1" x14ac:dyDescent="0.3">
      <c r="A66" s="63" t="s">
        <v>3</v>
      </c>
      <c r="B66" s="64"/>
      <c r="C66" s="65">
        <f>C61</f>
        <v>52</v>
      </c>
      <c r="D66" s="65">
        <f>C61</f>
        <v>52</v>
      </c>
      <c r="E66" s="65">
        <f>SUM(C61,E62,E63,E64)</f>
        <v>190</v>
      </c>
      <c r="F66" s="65">
        <f>SUM(C61,E62,E63,E64)</f>
        <v>190</v>
      </c>
      <c r="G66" s="65">
        <f>SUM(C61,E62,E63,E64)</f>
        <v>190</v>
      </c>
      <c r="H66" s="67"/>
      <c r="I66" s="65">
        <f>SUM(I61,I62,I63,I64,I65)</f>
        <v>235</v>
      </c>
      <c r="J66" s="65">
        <f>SUM(I61,I62,I63,I64,I65)</f>
        <v>235</v>
      </c>
      <c r="K66" s="65">
        <f>SUM(I61,I62,I63,I64,I65)</f>
        <v>235</v>
      </c>
      <c r="L66" s="65">
        <f>SUM(I62,I63,I64)</f>
        <v>143</v>
      </c>
      <c r="M66" s="65">
        <v>0</v>
      </c>
      <c r="N66" s="65">
        <v>0</v>
      </c>
      <c r="O66" s="65">
        <v>0</v>
      </c>
      <c r="P66" s="65">
        <f t="shared" si="5"/>
        <v>1522</v>
      </c>
    </row>
    <row r="67" spans="1:19" s="16" customFormat="1" x14ac:dyDescent="0.3">
      <c r="A67" s="68" t="s">
        <v>4</v>
      </c>
      <c r="B67" s="69"/>
      <c r="C67" s="70">
        <v>1</v>
      </c>
      <c r="D67" s="70">
        <v>1</v>
      </c>
      <c r="E67" s="70">
        <f>COUNTA(C61,E62,E63,E64)</f>
        <v>4</v>
      </c>
      <c r="F67" s="70">
        <f>COUNTA(C61,E62,E63,E64)</f>
        <v>4</v>
      </c>
      <c r="G67" s="70">
        <f>COUNTA(C61,E62,E63,E64)</f>
        <v>4</v>
      </c>
      <c r="H67" s="67"/>
      <c r="I67" s="70">
        <f>COUNTA(I61,I62,I63,I64,I65)</f>
        <v>5</v>
      </c>
      <c r="J67" s="70">
        <f>COUNTA(I61,I62,I63,I64,I65)</f>
        <v>5</v>
      </c>
      <c r="K67" s="70">
        <f>COUNTA(I61,I62,I63,I64,I65)</f>
        <v>5</v>
      </c>
      <c r="L67" s="70">
        <f>COUNTA(I62,I63,I64)</f>
        <v>3</v>
      </c>
      <c r="M67" s="70">
        <v>0</v>
      </c>
      <c r="N67" s="70">
        <v>0</v>
      </c>
      <c r="O67" s="70">
        <v>0</v>
      </c>
      <c r="P67" s="70">
        <f>IF(SUM(C67:O67)&gt;35,35,SUM(C67:O67))</f>
        <v>32</v>
      </c>
    </row>
  </sheetData>
  <mergeCells count="101">
    <mergeCell ref="P59:P60"/>
    <mergeCell ref="P49:P50"/>
    <mergeCell ref="A61:B61"/>
    <mergeCell ref="A62:B62"/>
    <mergeCell ref="A63:B63"/>
    <mergeCell ref="A64:B64"/>
    <mergeCell ref="A65:B65"/>
    <mergeCell ref="C61:G61"/>
    <mergeCell ref="I61:K61"/>
    <mergeCell ref="E62:G62"/>
    <mergeCell ref="I62:L62"/>
    <mergeCell ref="E63:G63"/>
    <mergeCell ref="I63:L63"/>
    <mergeCell ref="E64:G64"/>
    <mergeCell ref="I64:L64"/>
    <mergeCell ref="I65:K65"/>
    <mergeCell ref="E51:G51"/>
    <mergeCell ref="I51:L51"/>
    <mergeCell ref="E52:G52"/>
    <mergeCell ref="I52:L52"/>
    <mergeCell ref="P28:P29"/>
    <mergeCell ref="P38:P39"/>
    <mergeCell ref="A52:B52"/>
    <mergeCell ref="A53:B53"/>
    <mergeCell ref="A54:B54"/>
    <mergeCell ref="A55:B55"/>
    <mergeCell ref="A59:A60"/>
    <mergeCell ref="A49:A50"/>
    <mergeCell ref="A51:B51"/>
    <mergeCell ref="A42:B42"/>
    <mergeCell ref="A43:B43"/>
    <mergeCell ref="A44:B44"/>
    <mergeCell ref="A38:A39"/>
    <mergeCell ref="A40:B40"/>
    <mergeCell ref="A41:B41"/>
    <mergeCell ref="A30:B30"/>
    <mergeCell ref="A31:B31"/>
    <mergeCell ref="A32:B32"/>
    <mergeCell ref="A33:B33"/>
    <mergeCell ref="A34:B34"/>
    <mergeCell ref="E33:G33"/>
    <mergeCell ref="I33:J33"/>
    <mergeCell ref="E34:G34"/>
    <mergeCell ref="I34:K34"/>
    <mergeCell ref="A23:B23"/>
    <mergeCell ref="A28:A29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B4:D4"/>
    <mergeCell ref="A7:A8"/>
    <mergeCell ref="P7:P8"/>
    <mergeCell ref="A12:B12"/>
    <mergeCell ref="A13:B13"/>
    <mergeCell ref="P17:P18"/>
    <mergeCell ref="E9:G9"/>
    <mergeCell ref="I9:L9"/>
    <mergeCell ref="E10:G10"/>
    <mergeCell ref="I10:K10"/>
    <mergeCell ref="E11:G11"/>
    <mergeCell ref="I11:K11"/>
    <mergeCell ref="E12:G12"/>
    <mergeCell ref="I12:L12"/>
    <mergeCell ref="E13:G13"/>
    <mergeCell ref="I13:K13"/>
    <mergeCell ref="E19:G19"/>
    <mergeCell ref="I19:L19"/>
    <mergeCell ref="E20:G20"/>
    <mergeCell ref="I20:L20"/>
    <mergeCell ref="E21:G21"/>
    <mergeCell ref="I21:L21"/>
    <mergeCell ref="E22:G22"/>
    <mergeCell ref="I22:L22"/>
    <mergeCell ref="E23:G23"/>
    <mergeCell ref="I23:L23"/>
    <mergeCell ref="E30:G30"/>
    <mergeCell ref="I30:K30"/>
    <mergeCell ref="E31:F31"/>
    <mergeCell ref="I31:K31"/>
    <mergeCell ref="E32:G32"/>
    <mergeCell ref="I32:K32"/>
    <mergeCell ref="E53:G53"/>
    <mergeCell ref="I53:L53"/>
    <mergeCell ref="E54:G54"/>
    <mergeCell ref="I54:L54"/>
    <mergeCell ref="I55:K55"/>
    <mergeCell ref="E40:G40"/>
    <mergeCell ref="I40:K40"/>
    <mergeCell ref="E41:G41"/>
    <mergeCell ref="I41:L41"/>
    <mergeCell ref="E42:G42"/>
    <mergeCell ref="I42:K42"/>
    <mergeCell ref="E43:G43"/>
    <mergeCell ref="I43:L43"/>
    <mergeCell ref="I44:L44"/>
  </mergeCells>
  <phoneticPr fontId="2" type="noConversion"/>
  <printOptions horizontalCentered="1"/>
  <pageMargins left="0.39370078740157483" right="0.39370078740157483" top="0.78740157480314965" bottom="0.98425196850393704" header="0.51181102362204722" footer="0.51181102362204722"/>
  <pageSetup paperSize="9" scale="75" orientation="landscape" r:id="rId1"/>
  <headerFooter alignWithMargins="0">
    <oddFooter>&amp;R&amp;"TH SarabunPSK,ธรรมดา"&amp;14&amp;F : page_&amp;P/&amp;N</oddFooter>
  </headerFooter>
  <rowBreaks count="2" manualBreakCount="2">
    <brk id="25" max="16383" man="1"/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18"/>
  <sheetViews>
    <sheetView tabSelected="1" zoomScale="110" zoomScaleNormal="110" workbookViewId="0">
      <selection activeCell="C4" sqref="C4:C5"/>
    </sheetView>
  </sheetViews>
  <sheetFormatPr defaultRowHeight="17.25" x14ac:dyDescent="0.3"/>
  <cols>
    <col min="1" max="1" width="6.5703125" style="21" customWidth="1"/>
    <col min="2" max="2" width="11.7109375" style="21" customWidth="1"/>
    <col min="3" max="3" width="17.42578125" style="21" customWidth="1"/>
    <col min="4" max="4" width="4.5703125" style="21" bestFit="1" customWidth="1"/>
    <col min="5" max="5" width="8.140625" style="21" bestFit="1" customWidth="1"/>
    <col min="6" max="6" width="5.7109375" style="21" customWidth="1"/>
    <col min="7" max="7" width="6.85546875" style="21" customWidth="1"/>
    <col min="8" max="8" width="7" style="21" customWidth="1"/>
    <col min="9" max="9" width="4.85546875" style="21" customWidth="1"/>
    <col min="10" max="10" width="7.42578125" style="21" customWidth="1"/>
    <col min="11" max="11" width="6.85546875" style="21" bestFit="1" customWidth="1"/>
    <col min="12" max="12" width="6" style="21" bestFit="1" customWidth="1"/>
    <col min="13" max="13" width="6.85546875" style="21" customWidth="1"/>
    <col min="14" max="14" width="6.42578125" style="21" customWidth="1"/>
    <col min="15" max="15" width="7.42578125" style="21" customWidth="1"/>
    <col min="16" max="16" width="6.28515625" style="21" customWidth="1"/>
    <col min="17" max="17" width="7.140625" style="21" customWidth="1"/>
    <col min="18" max="18" width="6.85546875" style="21" customWidth="1"/>
    <col min="19" max="19" width="7" style="21" customWidth="1"/>
    <col min="20" max="20" width="7" style="21" bestFit="1" customWidth="1"/>
    <col min="21" max="16384" width="9.140625" style="21"/>
  </cols>
  <sheetData>
    <row r="1" spans="2:20" ht="26.25" x14ac:dyDescent="0.4">
      <c r="B1" s="185" t="s">
        <v>73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2:20" ht="21" x14ac:dyDescent="0.35">
      <c r="B2" s="6" t="s">
        <v>106</v>
      </c>
    </row>
    <row r="3" spans="2:20" ht="9.75" customHeight="1" x14ac:dyDescent="0.3"/>
    <row r="4" spans="2:20" ht="21" customHeight="1" x14ac:dyDescent="0.3">
      <c r="B4" s="187" t="s">
        <v>34</v>
      </c>
      <c r="C4" s="188" t="s">
        <v>43</v>
      </c>
      <c r="D4" s="188" t="s">
        <v>91</v>
      </c>
      <c r="E4" s="188" t="s">
        <v>46</v>
      </c>
      <c r="F4" s="188" t="s">
        <v>47</v>
      </c>
      <c r="G4" s="179" t="s">
        <v>37</v>
      </c>
      <c r="H4" s="180"/>
      <c r="I4" s="180"/>
      <c r="J4" s="180"/>
      <c r="K4" s="180"/>
      <c r="L4" s="180"/>
      <c r="M4" s="181"/>
      <c r="N4" s="182" t="s">
        <v>38</v>
      </c>
      <c r="O4" s="183"/>
      <c r="P4" s="183"/>
      <c r="Q4" s="183"/>
      <c r="R4" s="183"/>
      <c r="S4" s="183"/>
      <c r="T4" s="184"/>
    </row>
    <row r="5" spans="2:20" ht="94.5" customHeight="1" x14ac:dyDescent="0.3">
      <c r="B5" s="187"/>
      <c r="C5" s="188"/>
      <c r="D5" s="188"/>
      <c r="E5" s="188"/>
      <c r="F5" s="188"/>
      <c r="G5" s="23" t="s">
        <v>35</v>
      </c>
      <c r="H5" s="23" t="s">
        <v>36</v>
      </c>
      <c r="I5" s="24" t="s">
        <v>39</v>
      </c>
      <c r="J5" s="24" t="s">
        <v>40</v>
      </c>
      <c r="K5" s="40" t="s">
        <v>41</v>
      </c>
      <c r="L5" s="40" t="s">
        <v>44</v>
      </c>
      <c r="M5" s="40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40" t="s">
        <v>41</v>
      </c>
      <c r="S5" s="40" t="s">
        <v>44</v>
      </c>
      <c r="T5" s="40" t="s">
        <v>42</v>
      </c>
    </row>
    <row r="6" spans="2:20" ht="18.75" x14ac:dyDescent="0.3">
      <c r="B6" s="82" t="s">
        <v>92</v>
      </c>
      <c r="C6" s="82" t="s">
        <v>55</v>
      </c>
      <c r="D6" s="82" t="s">
        <v>56</v>
      </c>
      <c r="E6" s="82" t="s">
        <v>57</v>
      </c>
      <c r="F6" s="82" t="s">
        <v>58</v>
      </c>
      <c r="G6" s="83" t="s">
        <v>59</v>
      </c>
      <c r="H6" s="83" t="s">
        <v>60</v>
      </c>
      <c r="I6" s="83" t="s">
        <v>61</v>
      </c>
      <c r="J6" s="83" t="s">
        <v>62</v>
      </c>
      <c r="K6" s="84" t="s">
        <v>63</v>
      </c>
      <c r="L6" s="84" t="s">
        <v>64</v>
      </c>
      <c r="M6" s="85" t="s">
        <v>65</v>
      </c>
      <c r="N6" s="86" t="s">
        <v>66</v>
      </c>
      <c r="O6" s="86" t="s">
        <v>67</v>
      </c>
      <c r="P6" s="86" t="s">
        <v>68</v>
      </c>
      <c r="Q6" s="86" t="s">
        <v>69</v>
      </c>
      <c r="R6" s="86" t="s">
        <v>70</v>
      </c>
      <c r="S6" s="86" t="s">
        <v>71</v>
      </c>
      <c r="T6" s="87" t="s">
        <v>72</v>
      </c>
    </row>
    <row r="7" spans="2:20" x14ac:dyDescent="0.3">
      <c r="B7" s="88" t="s">
        <v>90</v>
      </c>
      <c r="C7" s="89">
        <v>16201</v>
      </c>
      <c r="D7" s="108">
        <f>A02_พท.ห้อง!H6</f>
        <v>65</v>
      </c>
      <c r="E7" s="109">
        <f>A02_พท.ห้อง!G6</f>
        <v>52.5</v>
      </c>
      <c r="F7" s="90">
        <v>1.1000000000000001</v>
      </c>
      <c r="G7" s="91">
        <f>J7/I7</f>
        <v>43.34375</v>
      </c>
      <c r="H7" s="92">
        <f>E7/F7</f>
        <v>47.727272727272727</v>
      </c>
      <c r="I7" s="93">
        <f>ตารางการใช้ห้องเรียนภาคต้น!P15</f>
        <v>32</v>
      </c>
      <c r="J7" s="94">
        <f>ตารางการใช้ห้องเรียนภาคต้น!P14</f>
        <v>1387</v>
      </c>
      <c r="K7" s="95">
        <f>I7*100/35</f>
        <v>91.428571428571431</v>
      </c>
      <c r="L7" s="92">
        <f>(J7*F7*100)/(E7*I7)</f>
        <v>90.81547619047619</v>
      </c>
      <c r="M7" s="96">
        <f>K7*L7/100</f>
        <v>83.031292517006804</v>
      </c>
      <c r="N7" s="95">
        <f>Q7/P7</f>
        <v>45.857142857142854</v>
      </c>
      <c r="O7" s="92">
        <f>E7/F7</f>
        <v>47.727272727272727</v>
      </c>
      <c r="P7" s="93">
        <f>ตารางการใช้ห้องเรียนภาคต้น!P25</f>
        <v>35</v>
      </c>
      <c r="Q7" s="94">
        <f>ตารางการใช้ห้องเรียนภาคต้น!P24</f>
        <v>1605</v>
      </c>
      <c r="R7" s="95">
        <f>P7*100/35</f>
        <v>100</v>
      </c>
      <c r="S7" s="95">
        <f>(Q7*F7*100)/(E7*P7)</f>
        <v>96.081632653061234</v>
      </c>
      <c r="T7" s="97">
        <f>R7*S7/100</f>
        <v>96.081632653061249</v>
      </c>
    </row>
    <row r="8" spans="2:20" x14ac:dyDescent="0.3">
      <c r="B8" s="98" t="s">
        <v>90</v>
      </c>
      <c r="C8" s="99">
        <v>16202</v>
      </c>
      <c r="D8" s="110">
        <f>A02_พท.ห้อง!H7</f>
        <v>65</v>
      </c>
      <c r="E8" s="111">
        <f>A02_พท.ห้อง!G7</f>
        <v>52.5</v>
      </c>
      <c r="F8" s="100">
        <v>1.1000000000000001</v>
      </c>
      <c r="G8" s="101">
        <f t="shared" ref="G8:G9" si="0">J8/I8</f>
        <v>41.285714285714285</v>
      </c>
      <c r="H8" s="102">
        <f t="shared" ref="H8:H9" si="1">E8/F8</f>
        <v>47.727272727272727</v>
      </c>
      <c r="I8" s="103">
        <f>ตารางการใช้ห้องเรียนภาคต้น!P36</f>
        <v>28</v>
      </c>
      <c r="J8" s="104">
        <f>ตารางการใช้ห้องเรียนภาคต้น!P35</f>
        <v>1156</v>
      </c>
      <c r="K8" s="105">
        <f t="shared" ref="K8:K9" si="2">I8*100/35</f>
        <v>80</v>
      </c>
      <c r="L8" s="102">
        <f t="shared" ref="L8:L9" si="3">(J8*F8*100)/(E8*I8)</f>
        <v>86.503401360544231</v>
      </c>
      <c r="M8" s="106">
        <f t="shared" ref="M8:M9" si="4">K8*L8/100</f>
        <v>69.202721088435382</v>
      </c>
      <c r="N8" s="105">
        <f t="shared" ref="N8:N9" si="5">Q8/P8</f>
        <v>47.1</v>
      </c>
      <c r="O8" s="102">
        <f t="shared" ref="O8:O9" si="6">E8/F8</f>
        <v>47.727272727272727</v>
      </c>
      <c r="P8" s="103">
        <f>ตารางการใช้ห้องเรียนภาคต้น!P46</f>
        <v>30</v>
      </c>
      <c r="Q8" s="104">
        <f>ตารางการใช้ห้องเรียนภาคต้น!P45</f>
        <v>1413</v>
      </c>
      <c r="R8" s="105">
        <f t="shared" ref="R8:R9" si="7">P8*100/35</f>
        <v>85.714285714285708</v>
      </c>
      <c r="S8" s="105">
        <f t="shared" ref="S8:S9" si="8">(Q8*F8*100)/(E8*P8)</f>
        <v>98.685714285714297</v>
      </c>
      <c r="T8" s="107">
        <f t="shared" ref="T8:T9" si="9">R8*S8/100</f>
        <v>84.58775510204083</v>
      </c>
    </row>
    <row r="9" spans="2:20" x14ac:dyDescent="0.3">
      <c r="B9" s="98" t="s">
        <v>90</v>
      </c>
      <c r="C9" s="99">
        <v>16203</v>
      </c>
      <c r="D9" s="110">
        <f>A02_พท.ห้อง!H8</f>
        <v>65</v>
      </c>
      <c r="E9" s="111">
        <f>A02_พท.ห้อง!G8</f>
        <v>52.5</v>
      </c>
      <c r="F9" s="100">
        <v>1.1000000000000001</v>
      </c>
      <c r="G9" s="101">
        <f t="shared" si="0"/>
        <v>44.612903225806448</v>
      </c>
      <c r="H9" s="102">
        <f t="shared" si="1"/>
        <v>47.727272727272727</v>
      </c>
      <c r="I9" s="103">
        <f>ตารางการใช้ห้องเรียนภาคต้น!P57</f>
        <v>31</v>
      </c>
      <c r="J9" s="104">
        <f>ตารางการใช้ห้องเรียนภาคต้น!P56</f>
        <v>1383</v>
      </c>
      <c r="K9" s="105">
        <f t="shared" si="2"/>
        <v>88.571428571428569</v>
      </c>
      <c r="L9" s="102">
        <f t="shared" si="3"/>
        <v>93.474654377880199</v>
      </c>
      <c r="M9" s="106">
        <f t="shared" si="4"/>
        <v>82.791836734693902</v>
      </c>
      <c r="N9" s="105">
        <f t="shared" si="5"/>
        <v>47.5625</v>
      </c>
      <c r="O9" s="102">
        <f t="shared" si="6"/>
        <v>47.727272727272727</v>
      </c>
      <c r="P9" s="103">
        <f>ตารางการใช้ห้องเรียนภาคต้น!P67</f>
        <v>32</v>
      </c>
      <c r="Q9" s="104">
        <f>ตารางการใช้ห้องเรียนภาคต้น!P66</f>
        <v>1522</v>
      </c>
      <c r="R9" s="105">
        <f t="shared" si="7"/>
        <v>91.428571428571431</v>
      </c>
      <c r="S9" s="105">
        <f t="shared" si="8"/>
        <v>99.654761904761898</v>
      </c>
      <c r="T9" s="107">
        <f t="shared" si="9"/>
        <v>91.112925170068024</v>
      </c>
    </row>
    <row r="10" spans="2:20" x14ac:dyDescent="0.3">
      <c r="B10" s="177" t="s">
        <v>107</v>
      </c>
      <c r="C10" s="178"/>
      <c r="D10" s="126">
        <f>SUM(D7:D9)</f>
        <v>195</v>
      </c>
      <c r="E10" s="129">
        <f>SUM(E7:E9)</f>
        <v>157.5</v>
      </c>
      <c r="F10" s="130">
        <f>SUM(F7:F9)</f>
        <v>3.3000000000000003</v>
      </c>
      <c r="G10" s="128">
        <f>J10/I10</f>
        <v>43.142857142857146</v>
      </c>
      <c r="H10" s="128">
        <f>E10/F10</f>
        <v>47.727272727272727</v>
      </c>
      <c r="I10" s="127">
        <f>SUM(I7:I9)</f>
        <v>91</v>
      </c>
      <c r="J10" s="127">
        <f>SUM(J7:J9)</f>
        <v>3926</v>
      </c>
      <c r="K10" s="128">
        <f>(I10*100/35)/3</f>
        <v>86.666666666666671</v>
      </c>
      <c r="L10" s="128">
        <f>(J10*F10*100)/(E10*I10)</f>
        <v>90.394557823129247</v>
      </c>
      <c r="M10" s="128">
        <f>K10*L10/100</f>
        <v>78.341950113378687</v>
      </c>
      <c r="N10" s="128">
        <f>Q10/P10</f>
        <v>46.804123711340203</v>
      </c>
      <c r="O10" s="128">
        <f>E10/F10</f>
        <v>47.727272727272727</v>
      </c>
      <c r="P10" s="127">
        <f>SUM(P7:P9)</f>
        <v>97</v>
      </c>
      <c r="Q10" s="127">
        <f>SUM(Q7:Q9)</f>
        <v>4540</v>
      </c>
      <c r="R10" s="128">
        <f>(P10*100/35)/3</f>
        <v>92.380952380952394</v>
      </c>
      <c r="S10" s="128">
        <f>(Q10*F10*100)/(E10*P10)</f>
        <v>98.065783014236644</v>
      </c>
      <c r="T10" s="128">
        <f>R10*S10/100</f>
        <v>90.594104308390058</v>
      </c>
    </row>
    <row r="11" spans="2:20" x14ac:dyDescent="0.3">
      <c r="B11" s="22" t="s">
        <v>93</v>
      </c>
    </row>
    <row r="12" spans="2:20" x14ac:dyDescent="0.3">
      <c r="B12" s="113" t="s">
        <v>35</v>
      </c>
      <c r="C12" s="114"/>
      <c r="D12" s="114" t="s">
        <v>94</v>
      </c>
      <c r="E12" s="193" t="s">
        <v>95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4"/>
    </row>
    <row r="13" spans="2:20" x14ac:dyDescent="0.3">
      <c r="B13" s="115" t="s">
        <v>36</v>
      </c>
      <c r="C13" s="116"/>
      <c r="D13" s="116" t="s">
        <v>94</v>
      </c>
      <c r="E13" s="189" t="s">
        <v>96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90"/>
    </row>
    <row r="14" spans="2:20" x14ac:dyDescent="0.3">
      <c r="B14" s="115" t="s">
        <v>39</v>
      </c>
      <c r="C14" s="116"/>
      <c r="D14" s="116" t="s">
        <v>94</v>
      </c>
      <c r="E14" s="189" t="s">
        <v>97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90"/>
    </row>
    <row r="15" spans="2:20" x14ac:dyDescent="0.3">
      <c r="B15" s="115" t="s">
        <v>40</v>
      </c>
      <c r="C15" s="116"/>
      <c r="D15" s="116" t="s">
        <v>94</v>
      </c>
      <c r="E15" s="189" t="s">
        <v>97</v>
      </c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90"/>
    </row>
    <row r="16" spans="2:20" x14ac:dyDescent="0.3">
      <c r="B16" s="115" t="s">
        <v>41</v>
      </c>
      <c r="C16" s="116"/>
      <c r="D16" s="116" t="s">
        <v>94</v>
      </c>
      <c r="E16" s="189" t="s">
        <v>98</v>
      </c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90"/>
    </row>
    <row r="17" spans="2:16" x14ac:dyDescent="0.3">
      <c r="B17" s="115" t="s">
        <v>44</v>
      </c>
      <c r="C17" s="116"/>
      <c r="D17" s="116" t="s">
        <v>94</v>
      </c>
      <c r="E17" s="189" t="s">
        <v>99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90"/>
    </row>
    <row r="18" spans="2:16" x14ac:dyDescent="0.3">
      <c r="B18" s="117" t="s">
        <v>42</v>
      </c>
      <c r="C18" s="118"/>
      <c r="D18" s="118" t="s">
        <v>94</v>
      </c>
      <c r="E18" s="191" t="s">
        <v>100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2"/>
    </row>
  </sheetData>
  <mergeCells count="16">
    <mergeCell ref="E17:P17"/>
    <mergeCell ref="E18:P18"/>
    <mergeCell ref="E12:P12"/>
    <mergeCell ref="E13:P13"/>
    <mergeCell ref="E14:P14"/>
    <mergeCell ref="E15:P15"/>
    <mergeCell ref="E16:P16"/>
    <mergeCell ref="B10:C10"/>
    <mergeCell ref="G4:M4"/>
    <mergeCell ref="N4:T4"/>
    <mergeCell ref="B1:T1"/>
    <mergeCell ref="B4:B5"/>
    <mergeCell ref="C4:C5"/>
    <mergeCell ref="E4:E5"/>
    <mergeCell ref="F4:F5"/>
    <mergeCell ref="D4:D5"/>
  </mergeCells>
  <phoneticPr fontId="13" type="noConversion"/>
  <pageMargins left="0.39370078740157483" right="0.39370078740157483" top="0.78740157480314965" bottom="0.74803149606299213" header="0.31496062992125984" footer="0.31496062992125984"/>
  <pageSetup paperSize="9" scale="95" orientation="landscape" r:id="rId1"/>
  <headerFooter>
    <oddFooter>&amp;R&amp;"TH SarabunPSK,ธรรมดา"&amp;14&amp;F : page_&amp;P/&amp;N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ARTPLAN</cp:lastModifiedBy>
  <cp:lastPrinted>2016-06-10T04:51:05Z</cp:lastPrinted>
  <dcterms:created xsi:type="dcterms:W3CDTF">2007-02-01T06:26:25Z</dcterms:created>
  <dcterms:modified xsi:type="dcterms:W3CDTF">2016-06-10T04:51:09Z</dcterms:modified>
</cp:coreProperties>
</file>