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E:\บันทึกข้อความ+โครงการ\บันทึกข้อความ+โครงการ 63\บันทึกข้อความ 63\ว299\"/>
    </mc:Choice>
  </mc:AlternateContent>
  <xr:revisionPtr revIDLastSave="0" documentId="8_{AA6B45D0-5943-49E9-9666-3E1987A7CEDC}" xr6:coauthVersionLast="45" xr6:coauthVersionMax="45" xr10:uidLastSave="{00000000-0000-0000-0000-000000000000}"/>
  <bookViews>
    <workbookView xWindow="-120" yWindow="-120" windowWidth="21840" windowHeight="13140" tabRatio="876" activeTab="1" xr2:uid="{00000000-000D-0000-FFFF-FFFF00000000}"/>
  </bookViews>
  <sheets>
    <sheet name="ตัววัด 4 กลุ่ม" sheetId="1" r:id="rId1"/>
    <sheet name="Data Set" sheetId="2" r:id="rId2"/>
    <sheet name="SFA-1" sheetId="3" r:id="rId3"/>
    <sheet name="SFA-2" sheetId="5" r:id="rId4"/>
    <sheet name="SFA-C1" sheetId="6" r:id="rId5"/>
  </sheets>
  <definedNames>
    <definedName name="_xlnm.Print_Area" localSheetId="1">'Data Set'!$A$1:$AD$44</definedName>
    <definedName name="_xlnm.Print_Area" localSheetId="0">'ตัววัด 4 กลุ่ม'!$A$1:$M$43</definedName>
    <definedName name="_xlnm.Print_Titles" localSheetId="1">'Data Set'!$1:$4</definedName>
    <definedName name="_xlnm.Print_Titles" localSheetId="0">'ตัววัด 4 กลุ่ม'!$1:$3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6" i="2" l="1"/>
  <c r="G40" i="2" l="1"/>
  <c r="G41" i="2"/>
  <c r="G37" i="2"/>
  <c r="AF39" i="2" l="1"/>
  <c r="C10" i="3" l="1"/>
  <c r="D10" i="3"/>
  <c r="E10" i="3"/>
  <c r="F10" i="3"/>
  <c r="G10" i="3"/>
  <c r="G38" i="2"/>
  <c r="G39" i="2"/>
  <c r="G42" i="2"/>
  <c r="G43" i="2"/>
  <c r="G44" i="2"/>
  <c r="O15" i="5" l="1"/>
  <c r="N15" i="5"/>
  <c r="M15" i="5"/>
  <c r="L15" i="5"/>
  <c r="K15" i="5"/>
  <c r="Y39" i="2" l="1"/>
  <c r="G6" i="2"/>
  <c r="Y44" i="2" l="1"/>
  <c r="Z44" i="2" s="1"/>
  <c r="AA44" i="2" s="1"/>
  <c r="H49" i="3" s="1"/>
  <c r="X44" i="2"/>
  <c r="AB44" i="2"/>
  <c r="X43" i="2"/>
  <c r="Y43" i="2"/>
  <c r="Z43" i="2" s="1"/>
  <c r="AA43" i="2" s="1"/>
  <c r="Y42" i="2"/>
  <c r="Z42" i="2" s="1"/>
  <c r="AA42" i="2" s="1"/>
  <c r="H47" i="3" s="1"/>
  <c r="X42" i="2"/>
  <c r="AB42" i="2"/>
  <c r="X41" i="2"/>
  <c r="Y41" i="2"/>
  <c r="Z41" i="2" s="1"/>
  <c r="AA41" i="2" s="1"/>
  <c r="Y40" i="2"/>
  <c r="Z40" i="2" s="1"/>
  <c r="AA40" i="2" s="1"/>
  <c r="X40" i="2"/>
  <c r="AB40" i="2"/>
  <c r="X39" i="2"/>
  <c r="Z39" i="2"/>
  <c r="AA39" i="2" s="1"/>
  <c r="H25" i="3" s="1"/>
  <c r="Y38" i="2"/>
  <c r="Z38" i="2" s="1"/>
  <c r="AA38" i="2" s="1"/>
  <c r="H24" i="3" s="1"/>
  <c r="X38" i="2"/>
  <c r="AB38" i="2"/>
  <c r="X37" i="2"/>
  <c r="Y37" i="2"/>
  <c r="Z37" i="2" s="1"/>
  <c r="AA37" i="2" s="1"/>
  <c r="X35" i="2"/>
  <c r="G35" i="2"/>
  <c r="AB35" i="2" s="1"/>
  <c r="X34" i="2"/>
  <c r="G34" i="2"/>
  <c r="Y34" i="2" s="1"/>
  <c r="Z34" i="2" s="1"/>
  <c r="AA34" i="2" s="1"/>
  <c r="H43" i="3" s="1"/>
  <c r="X33" i="2"/>
  <c r="G33" i="2"/>
  <c r="AB33" i="2" s="1"/>
  <c r="X32" i="2"/>
  <c r="G32" i="2"/>
  <c r="Y32" i="2" s="1"/>
  <c r="Z32" i="2" s="1"/>
  <c r="AA32" i="2" s="1"/>
  <c r="H41" i="3" s="1"/>
  <c r="X31" i="2"/>
  <c r="G31" i="2"/>
  <c r="AB31" i="2" s="1"/>
  <c r="X30" i="2"/>
  <c r="G30" i="2"/>
  <c r="Y30" i="2" s="1"/>
  <c r="Z30" i="2" s="1"/>
  <c r="AA30" i="2" s="1"/>
  <c r="H20" i="3" s="1"/>
  <c r="X29" i="2"/>
  <c r="G29" i="2"/>
  <c r="Y29" i="2" s="1"/>
  <c r="Z29" i="2" s="1"/>
  <c r="AA29" i="2" s="1"/>
  <c r="H19" i="3" s="1"/>
  <c r="X28" i="2"/>
  <c r="G28" i="2"/>
  <c r="Y28" i="2" s="1"/>
  <c r="Z28" i="2" s="1"/>
  <c r="AA28" i="2" s="1"/>
  <c r="H18" i="3" s="1"/>
  <c r="X25" i="2"/>
  <c r="G25" i="2"/>
  <c r="AB25" i="2" s="1"/>
  <c r="X24" i="2"/>
  <c r="G24" i="2"/>
  <c r="Y24" i="2" s="1"/>
  <c r="Z24" i="2" s="1"/>
  <c r="AA24" i="2" s="1"/>
  <c r="H38" i="3" s="1"/>
  <c r="X23" i="2"/>
  <c r="G23" i="2"/>
  <c r="Y23" i="2" s="1"/>
  <c r="Z23" i="2" s="1"/>
  <c r="AA23" i="2" s="1"/>
  <c r="H37" i="3" s="1"/>
  <c r="X22" i="2"/>
  <c r="G22" i="2"/>
  <c r="Y22" i="2" s="1"/>
  <c r="Z22" i="2" s="1"/>
  <c r="AA22" i="2" s="1"/>
  <c r="X21" i="2"/>
  <c r="G21" i="2"/>
  <c r="Y21" i="2" s="1"/>
  <c r="Z21" i="2" s="1"/>
  <c r="AA21" i="2" s="1"/>
  <c r="H16" i="3" s="1"/>
  <c r="X20" i="2"/>
  <c r="G20" i="2"/>
  <c r="Y20" i="2" s="1"/>
  <c r="Z20" i="2" s="1"/>
  <c r="AA20" i="2" s="1"/>
  <c r="H15" i="3" s="1"/>
  <c r="X18" i="2"/>
  <c r="G18" i="2"/>
  <c r="AB18" i="2" s="1"/>
  <c r="X17" i="2"/>
  <c r="G17" i="2"/>
  <c r="Y17" i="2" s="1"/>
  <c r="Z17" i="2" s="1"/>
  <c r="AA17" i="2" s="1"/>
  <c r="H13" i="3" s="1"/>
  <c r="X15" i="2"/>
  <c r="G15" i="2"/>
  <c r="AB15" i="2" s="1"/>
  <c r="X14" i="2"/>
  <c r="G14" i="2"/>
  <c r="Y14" i="2" s="1"/>
  <c r="Z14" i="2" s="1"/>
  <c r="AA14" i="2" s="1"/>
  <c r="H33" i="3" s="1"/>
  <c r="X13" i="2"/>
  <c r="G13" i="2"/>
  <c r="AB13" i="2" s="1"/>
  <c r="X12" i="2"/>
  <c r="G12" i="2"/>
  <c r="Y12" i="2" s="1"/>
  <c r="Z12" i="2" s="1"/>
  <c r="AA12" i="2" s="1"/>
  <c r="H31" i="3" s="1"/>
  <c r="X10" i="2"/>
  <c r="G10" i="2"/>
  <c r="G9" i="2"/>
  <c r="AB9" i="2" s="1"/>
  <c r="X8" i="2"/>
  <c r="G8" i="2"/>
  <c r="AB8" i="2" s="1"/>
  <c r="X7" i="2"/>
  <c r="G7" i="2"/>
  <c r="Y7" i="2" s="1"/>
  <c r="Z7" i="2" s="1"/>
  <c r="AA7" i="2" s="1"/>
  <c r="H8" i="3" s="1"/>
  <c r="X6" i="2"/>
  <c r="AB6" i="2"/>
  <c r="C11" i="2" l="1"/>
  <c r="G11" i="2" s="1"/>
  <c r="Y25" i="2"/>
  <c r="Z25" i="2" s="1"/>
  <c r="AA25" i="2" s="1"/>
  <c r="H39" i="3" s="1"/>
  <c r="C26" i="2"/>
  <c r="G26" i="2" s="1"/>
  <c r="AB26" i="2" s="1"/>
  <c r="Y18" i="2"/>
  <c r="Z18" i="2" s="1"/>
  <c r="AA18" i="2" s="1"/>
  <c r="H14" i="3" s="1"/>
  <c r="C19" i="2"/>
  <c r="G19" i="2" s="1"/>
  <c r="AB21" i="2"/>
  <c r="AB29" i="2"/>
  <c r="D8" i="3"/>
  <c r="E8" i="3"/>
  <c r="C8" i="3"/>
  <c r="G8" i="3"/>
  <c r="F8" i="3"/>
  <c r="G33" i="3"/>
  <c r="C33" i="3"/>
  <c r="D33" i="3"/>
  <c r="E33" i="3"/>
  <c r="F33" i="3"/>
  <c r="E20" i="3"/>
  <c r="C20" i="3"/>
  <c r="D20" i="3"/>
  <c r="G20" i="3"/>
  <c r="F20" i="3"/>
  <c r="D24" i="3"/>
  <c r="E24" i="3"/>
  <c r="G24" i="3"/>
  <c r="C24" i="3"/>
  <c r="F24" i="3"/>
  <c r="E43" i="3"/>
  <c r="F43" i="3"/>
  <c r="C43" i="3"/>
  <c r="D43" i="3"/>
  <c r="G43" i="3"/>
  <c r="E15" i="3"/>
  <c r="F15" i="3"/>
  <c r="D15" i="3"/>
  <c r="G15" i="3"/>
  <c r="C15" i="3"/>
  <c r="G13" i="3"/>
  <c r="E13" i="3"/>
  <c r="D13" i="3"/>
  <c r="F13" i="3"/>
  <c r="C13" i="3"/>
  <c r="E38" i="3"/>
  <c r="G38" i="3"/>
  <c r="C38" i="3"/>
  <c r="F38" i="3"/>
  <c r="D38" i="3"/>
  <c r="Y31" i="2"/>
  <c r="Z31" i="2" s="1"/>
  <c r="AA31" i="2" s="1"/>
  <c r="H21" i="3" s="1"/>
  <c r="G47" i="3"/>
  <c r="E47" i="3"/>
  <c r="F47" i="3"/>
  <c r="C47" i="3"/>
  <c r="D47" i="3"/>
  <c r="C39" i="3"/>
  <c r="E39" i="3"/>
  <c r="F39" i="3"/>
  <c r="G39" i="3"/>
  <c r="D39" i="3"/>
  <c r="D37" i="3"/>
  <c r="F37" i="3"/>
  <c r="E37" i="3"/>
  <c r="G37" i="3"/>
  <c r="C37" i="3"/>
  <c r="AB7" i="2"/>
  <c r="C25" i="3"/>
  <c r="F25" i="3"/>
  <c r="G25" i="3"/>
  <c r="E25" i="3"/>
  <c r="D25" i="3"/>
  <c r="D16" i="3"/>
  <c r="C16" i="3"/>
  <c r="F16" i="3"/>
  <c r="E16" i="3"/>
  <c r="G16" i="3"/>
  <c r="G41" i="3"/>
  <c r="E41" i="3"/>
  <c r="F41" i="3"/>
  <c r="D41" i="3"/>
  <c r="C41" i="3"/>
  <c r="Y35" i="2"/>
  <c r="Z35" i="2" s="1"/>
  <c r="AA35" i="2" s="1"/>
  <c r="H44" i="3" s="1"/>
  <c r="E31" i="3"/>
  <c r="G31" i="3"/>
  <c r="D31" i="3"/>
  <c r="F31" i="3"/>
  <c r="C31" i="3"/>
  <c r="Y15" i="2"/>
  <c r="Z15" i="2" s="1"/>
  <c r="AA15" i="2" s="1"/>
  <c r="P8" i="5" s="1"/>
  <c r="G18" i="3"/>
  <c r="E18" i="3"/>
  <c r="D18" i="3"/>
  <c r="F18" i="3"/>
  <c r="C18" i="3"/>
  <c r="Y13" i="2"/>
  <c r="Z13" i="2" s="1"/>
  <c r="AA13" i="2" s="1"/>
  <c r="H32" i="3" s="1"/>
  <c r="F19" i="3"/>
  <c r="D19" i="3"/>
  <c r="C19" i="3"/>
  <c r="G19" i="3"/>
  <c r="E19" i="3"/>
  <c r="F14" i="3"/>
  <c r="E14" i="3"/>
  <c r="G14" i="3"/>
  <c r="C14" i="3"/>
  <c r="D14" i="3"/>
  <c r="F49" i="3"/>
  <c r="G49" i="3"/>
  <c r="E49" i="3"/>
  <c r="D49" i="3"/>
  <c r="C49" i="3"/>
  <c r="H36" i="3"/>
  <c r="H26" i="3"/>
  <c r="H48" i="3"/>
  <c r="H46" i="3"/>
  <c r="H23" i="3"/>
  <c r="P37" i="5"/>
  <c r="E34" i="6"/>
  <c r="C11" i="6"/>
  <c r="H14" i="5"/>
  <c r="H17" i="5"/>
  <c r="C14" i="6"/>
  <c r="P40" i="5"/>
  <c r="E37" i="6"/>
  <c r="E9" i="6"/>
  <c r="P12" i="5"/>
  <c r="E3" i="6"/>
  <c r="P5" i="5"/>
  <c r="Y9" i="2"/>
  <c r="Z9" i="2" s="1"/>
  <c r="AA9" i="2" s="1"/>
  <c r="P11" i="5"/>
  <c r="E8" i="6"/>
  <c r="H22" i="5"/>
  <c r="P45" i="5"/>
  <c r="E42" i="6"/>
  <c r="C19" i="6"/>
  <c r="P36" i="5"/>
  <c r="C10" i="6"/>
  <c r="H13" i="5"/>
  <c r="E33" i="6"/>
  <c r="P29" i="5"/>
  <c r="H6" i="5"/>
  <c r="C4" i="6"/>
  <c r="E26" i="6"/>
  <c r="C16" i="6"/>
  <c r="E39" i="6"/>
  <c r="P42" i="5"/>
  <c r="H19" i="5"/>
  <c r="P16" i="5"/>
  <c r="E13" i="6"/>
  <c r="E43" i="6"/>
  <c r="H23" i="5"/>
  <c r="C20" i="6"/>
  <c r="E19" i="6"/>
  <c r="P22" i="5"/>
  <c r="E20" i="6"/>
  <c r="P23" i="5"/>
  <c r="E41" i="6"/>
  <c r="P44" i="5"/>
  <c r="H21" i="5"/>
  <c r="C18" i="6"/>
  <c r="P14" i="5"/>
  <c r="E11" i="6"/>
  <c r="H18" i="5"/>
  <c r="P41" i="5"/>
  <c r="C15" i="6"/>
  <c r="E38" i="6"/>
  <c r="E5" i="6"/>
  <c r="P7" i="5"/>
  <c r="AB23" i="2"/>
  <c r="E36" i="6"/>
  <c r="P39" i="5"/>
  <c r="C13" i="6"/>
  <c r="H16" i="5"/>
  <c r="Y33" i="2"/>
  <c r="Z33" i="2" s="1"/>
  <c r="AA33" i="2" s="1"/>
  <c r="H42" i="3" s="1"/>
  <c r="E44" i="6"/>
  <c r="C21" i="6"/>
  <c r="H24" i="5"/>
  <c r="E4" i="6"/>
  <c r="E16" i="6"/>
  <c r="P19" i="5"/>
  <c r="Y10" i="2"/>
  <c r="Z10" i="2" s="1"/>
  <c r="AA10" i="2" s="1"/>
  <c r="H11" i="3" s="1"/>
  <c r="AB10" i="2"/>
  <c r="E10" i="6"/>
  <c r="P13" i="5"/>
  <c r="P21" i="5"/>
  <c r="E18" i="6"/>
  <c r="P34" i="5"/>
  <c r="H11" i="5"/>
  <c r="E31" i="6"/>
  <c r="C8" i="6"/>
  <c r="H12" i="5"/>
  <c r="E32" i="6"/>
  <c r="C9" i="6"/>
  <c r="P35" i="5"/>
  <c r="E15" i="6"/>
  <c r="P18" i="5"/>
  <c r="E21" i="6"/>
  <c r="P24" i="5"/>
  <c r="AA19" i="2"/>
  <c r="AB19" i="2"/>
  <c r="AB28" i="2"/>
  <c r="AB30" i="2"/>
  <c r="AB32" i="2"/>
  <c r="AB34" i="2"/>
  <c r="AB37" i="2"/>
  <c r="AB39" i="2"/>
  <c r="AB41" i="2"/>
  <c r="AB43" i="2"/>
  <c r="Z6" i="2"/>
  <c r="AA6" i="2" s="1"/>
  <c r="H7" i="3" s="1"/>
  <c r="G7" i="3" s="1"/>
  <c r="Y8" i="2"/>
  <c r="Z8" i="2" s="1"/>
  <c r="AA8" i="2" s="1"/>
  <c r="H9" i="3" s="1"/>
  <c r="AB12" i="2"/>
  <c r="AB14" i="2"/>
  <c r="AB17" i="2"/>
  <c r="AB20" i="2"/>
  <c r="AB22" i="2"/>
  <c r="AB24" i="2"/>
  <c r="AB11" i="2" l="1"/>
  <c r="AA11" i="2"/>
  <c r="H34" i="3"/>
  <c r="F32" i="3"/>
  <c r="E32" i="3"/>
  <c r="G32" i="3"/>
  <c r="C32" i="3"/>
  <c r="D32" i="3"/>
  <c r="C7" i="3"/>
  <c r="F7" i="3"/>
  <c r="E7" i="3"/>
  <c r="E11" i="3"/>
  <c r="F11" i="3"/>
  <c r="C11" i="3"/>
  <c r="G11" i="3"/>
  <c r="D11" i="3"/>
  <c r="C9" i="3"/>
  <c r="G9" i="3"/>
  <c r="D9" i="3"/>
  <c r="E9" i="3"/>
  <c r="F9" i="3"/>
  <c r="E6" i="6"/>
  <c r="P6" i="5"/>
  <c r="D42" i="3"/>
  <c r="C42" i="3"/>
  <c r="G42" i="3"/>
  <c r="F42" i="3"/>
  <c r="E42" i="3"/>
  <c r="D44" i="3"/>
  <c r="E44" i="3"/>
  <c r="C44" i="3"/>
  <c r="F44" i="3"/>
  <c r="G44" i="3"/>
  <c r="D21" i="3"/>
  <c r="F21" i="3"/>
  <c r="C21" i="3"/>
  <c r="G21" i="3"/>
  <c r="E21" i="3"/>
  <c r="D36" i="3"/>
  <c r="E36" i="3"/>
  <c r="G36" i="3"/>
  <c r="C36" i="3"/>
  <c r="F36" i="3"/>
  <c r="D26" i="3"/>
  <c r="E26" i="3"/>
  <c r="F26" i="3"/>
  <c r="C26" i="3"/>
  <c r="G26" i="3"/>
  <c r="E48" i="3"/>
  <c r="F48" i="3"/>
  <c r="D48" i="3"/>
  <c r="G48" i="3"/>
  <c r="C48" i="3"/>
  <c r="D46" i="3"/>
  <c r="G46" i="3"/>
  <c r="C46" i="3"/>
  <c r="F46" i="3"/>
  <c r="E46" i="3"/>
  <c r="G23" i="3"/>
  <c r="C23" i="3"/>
  <c r="E23" i="3"/>
  <c r="D23" i="3"/>
  <c r="F23" i="3"/>
  <c r="C34" i="3"/>
  <c r="G34" i="3"/>
  <c r="D34" i="3"/>
  <c r="E34" i="3"/>
  <c r="F34" i="3"/>
  <c r="E14" i="6"/>
  <c r="P17" i="5"/>
  <c r="M44" i="5"/>
  <c r="O44" i="5"/>
  <c r="L44" i="5"/>
  <c r="N44" i="5"/>
  <c r="K44" i="5"/>
  <c r="F16" i="5"/>
  <c r="E16" i="5"/>
  <c r="D16" i="5"/>
  <c r="G16" i="5"/>
  <c r="C16" i="5"/>
  <c r="G19" i="5"/>
  <c r="E19" i="5"/>
  <c r="F19" i="5"/>
  <c r="D19" i="5"/>
  <c r="C19" i="5"/>
  <c r="M36" i="5"/>
  <c r="O36" i="5"/>
  <c r="N36" i="5"/>
  <c r="L36" i="5"/>
  <c r="K36" i="5"/>
  <c r="O35" i="5"/>
  <c r="M35" i="5"/>
  <c r="L35" i="5"/>
  <c r="K35" i="5"/>
  <c r="N35" i="5"/>
  <c r="L7" i="5"/>
  <c r="N7" i="5"/>
  <c r="K7" i="5"/>
  <c r="M7" i="5"/>
  <c r="O7" i="5"/>
  <c r="O16" i="5"/>
  <c r="M16" i="5"/>
  <c r="L16" i="5"/>
  <c r="N16" i="5"/>
  <c r="K16" i="5"/>
  <c r="G11" i="5"/>
  <c r="F11" i="5"/>
  <c r="D11" i="5"/>
  <c r="E11" i="5"/>
  <c r="C11" i="5"/>
  <c r="O23" i="5"/>
  <c r="M23" i="5"/>
  <c r="L23" i="5"/>
  <c r="K23" i="5"/>
  <c r="N23" i="5"/>
  <c r="F23" i="5"/>
  <c r="G23" i="5"/>
  <c r="D23" i="5"/>
  <c r="E23" i="5"/>
  <c r="C23" i="5"/>
  <c r="O42" i="5"/>
  <c r="M42" i="5"/>
  <c r="L42" i="5"/>
  <c r="K42" i="5"/>
  <c r="N42" i="5"/>
  <c r="C6" i="5"/>
  <c r="D6" i="5"/>
  <c r="E6" i="5"/>
  <c r="F6" i="5"/>
  <c r="G6" i="5"/>
  <c r="O11" i="5"/>
  <c r="L11" i="5"/>
  <c r="M11" i="5"/>
  <c r="K11" i="5"/>
  <c r="N11" i="5"/>
  <c r="G17" i="5"/>
  <c r="F17" i="5"/>
  <c r="C17" i="5"/>
  <c r="E17" i="5"/>
  <c r="D17" i="5"/>
  <c r="D18" i="5"/>
  <c r="C18" i="5"/>
  <c r="E18" i="5"/>
  <c r="F18" i="5"/>
  <c r="G18" i="5"/>
  <c r="M24" i="5"/>
  <c r="O24" i="5"/>
  <c r="N24" i="5"/>
  <c r="K24" i="5"/>
  <c r="L24" i="5"/>
  <c r="M34" i="5"/>
  <c r="N34" i="5"/>
  <c r="L34" i="5"/>
  <c r="K34" i="5"/>
  <c r="O34" i="5"/>
  <c r="E29" i="6"/>
  <c r="P32" i="5"/>
  <c r="H9" i="5"/>
  <c r="C6" i="6"/>
  <c r="C24" i="5"/>
  <c r="E24" i="5"/>
  <c r="D24" i="5"/>
  <c r="G24" i="5"/>
  <c r="F24" i="5"/>
  <c r="O14" i="5"/>
  <c r="L14" i="5"/>
  <c r="M14" i="5"/>
  <c r="N14" i="5"/>
  <c r="K14" i="5"/>
  <c r="M29" i="5"/>
  <c r="O29" i="5"/>
  <c r="N29" i="5"/>
  <c r="L29" i="5"/>
  <c r="K29" i="5"/>
  <c r="P31" i="5"/>
  <c r="E28" i="6"/>
  <c r="O12" i="5"/>
  <c r="L12" i="5"/>
  <c r="N12" i="5"/>
  <c r="M12" i="5"/>
  <c r="K12" i="5"/>
  <c r="G14" i="5"/>
  <c r="D14" i="5"/>
  <c r="E14" i="5"/>
  <c r="F14" i="5"/>
  <c r="C14" i="5"/>
  <c r="E27" i="6"/>
  <c r="H7" i="5"/>
  <c r="P30" i="5"/>
  <c r="C5" i="6"/>
  <c r="L5" i="5"/>
  <c r="M5" i="5"/>
  <c r="K5" i="5"/>
  <c r="O5" i="5"/>
  <c r="N5" i="5"/>
  <c r="C3" i="6"/>
  <c r="E25" i="6"/>
  <c r="H5" i="5"/>
  <c r="P28" i="5"/>
  <c r="O18" i="5"/>
  <c r="M18" i="5"/>
  <c r="L18" i="5"/>
  <c r="K18" i="5"/>
  <c r="N18" i="5"/>
  <c r="D12" i="5"/>
  <c r="C12" i="5"/>
  <c r="E12" i="5"/>
  <c r="F12" i="5"/>
  <c r="G12" i="5"/>
  <c r="M19" i="5"/>
  <c r="O19" i="5"/>
  <c r="K19" i="5"/>
  <c r="L19" i="5"/>
  <c r="N19" i="5"/>
  <c r="M39" i="5"/>
  <c r="K39" i="5"/>
  <c r="O39" i="5"/>
  <c r="N39" i="5"/>
  <c r="L39" i="5"/>
  <c r="M22" i="5"/>
  <c r="L22" i="5"/>
  <c r="O22" i="5"/>
  <c r="K22" i="5"/>
  <c r="N22" i="5"/>
  <c r="O45" i="5"/>
  <c r="M45" i="5"/>
  <c r="L45" i="5"/>
  <c r="K45" i="5"/>
  <c r="N45" i="5"/>
  <c r="O37" i="5"/>
  <c r="M37" i="5"/>
  <c r="L37" i="5"/>
  <c r="N37" i="5"/>
  <c r="K37" i="5"/>
  <c r="O21" i="5"/>
  <c r="N21" i="5"/>
  <c r="K21" i="5"/>
  <c r="L21" i="5"/>
  <c r="M21" i="5"/>
  <c r="F21" i="5"/>
  <c r="D21" i="5"/>
  <c r="E21" i="5"/>
  <c r="G21" i="5"/>
  <c r="C21" i="5"/>
  <c r="E13" i="5"/>
  <c r="G13" i="5"/>
  <c r="F13" i="5"/>
  <c r="D13" i="5"/>
  <c r="C13" i="5"/>
  <c r="C22" i="5"/>
  <c r="E22" i="5"/>
  <c r="D22" i="5"/>
  <c r="F22" i="5"/>
  <c r="G22" i="5"/>
  <c r="O13" i="5"/>
  <c r="L13" i="5"/>
  <c r="K13" i="5"/>
  <c r="N13" i="5"/>
  <c r="M13" i="5"/>
  <c r="O6" i="5"/>
  <c r="L6" i="5"/>
  <c r="K6" i="5"/>
  <c r="N6" i="5"/>
  <c r="M6" i="5"/>
  <c r="M41" i="5"/>
  <c r="O41" i="5"/>
  <c r="N41" i="5"/>
  <c r="K41" i="5"/>
  <c r="L41" i="5"/>
  <c r="O8" i="5"/>
  <c r="L8" i="5"/>
  <c r="N8" i="5"/>
  <c r="K8" i="5"/>
  <c r="M8" i="5"/>
  <c r="O40" i="5"/>
  <c r="M40" i="5"/>
  <c r="L40" i="5"/>
  <c r="N40" i="5"/>
  <c r="K40" i="5"/>
  <c r="M31" i="5" l="1"/>
  <c r="N31" i="5"/>
  <c r="K31" i="5"/>
  <c r="L31" i="5"/>
  <c r="O31" i="5"/>
  <c r="D9" i="5"/>
  <c r="F9" i="5"/>
  <c r="E9" i="5"/>
  <c r="C9" i="5"/>
  <c r="G9" i="5"/>
  <c r="C8" i="5"/>
  <c r="F8" i="5"/>
  <c r="E8" i="5"/>
  <c r="G8" i="5"/>
  <c r="O32" i="5"/>
  <c r="M32" i="5"/>
  <c r="L32" i="5"/>
  <c r="K32" i="5"/>
  <c r="N32" i="5"/>
  <c r="M17" i="5"/>
  <c r="N17" i="5"/>
  <c r="O17" i="5"/>
  <c r="K17" i="5"/>
  <c r="L17" i="5"/>
  <c r="F7" i="5"/>
  <c r="G7" i="5"/>
  <c r="D7" i="5"/>
  <c r="E7" i="5"/>
  <c r="C7" i="5"/>
  <c r="O28" i="5"/>
  <c r="L28" i="5"/>
  <c r="N28" i="5"/>
  <c r="K28" i="5"/>
  <c r="M28" i="5"/>
  <c r="O30" i="5"/>
  <c r="M30" i="5"/>
  <c r="L30" i="5"/>
  <c r="K30" i="5"/>
  <c r="N30" i="5"/>
  <c r="C5" i="5"/>
  <c r="G5" i="5"/>
  <c r="F5" i="5"/>
  <c r="D5" i="5"/>
  <c r="E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B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ข้อมูลด้านจำนวนนักศึกษา/บัณฑิตที่ได้รางวัลด้านผู้ประกอบการใหม่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ข้อมูลด้านผู้ประกอบการใหม่ (Startup) 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9" authorId="0" shapeId="0" xr:uid="{0024F75D-8065-4013-8E9F-3E572FED4E2A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9" authorId="0" shapeId="0" xr:uid="{5947625D-5B87-4A4F-A0A0-8AB33C3F52FB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ข้อมูลด้านบุคลากรตามโครงการ Talent Mobility 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0" authorId="0" shapeId="0" xr:uid="{8D77E0A7-8C74-47D1-9691-3FC8928CD307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0" authorId="0" shapeId="0" xr:uid="{AED3ABE1-4249-47BF-94ED-875F57692EC0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ข้อมูลด้านผู้ประกอบการและส่งเสริมการสร้างนวัตกรรมของสถาบัน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ข้อมูลด้านผู้ประกอบการ (Entrepreneur) 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ข้อมูลงบประมาณส่งเสริมการพัฒนาผู้ประกอบการของสถาบันอุดมศึกษา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3" authorId="0" shapeId="0" xr:uid="{AE8F60E3-AF13-4A8B-81B6-EC41E3351030}">
      <text>
        <r>
          <rPr>
            <b/>
            <sz val="9"/>
            <color indexed="81"/>
            <rFont val="Tahoma"/>
            <family val="2"/>
          </rPr>
          <t>ข้อมูลงบประมาณส่งเสริมการพัฒนาผู้ประกอบการของสถาบันอุดมศึกษา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" authorId="0" shapeId="0" xr:uid="{D2206318-387B-4B06-8B37-39A6A57A56AE}">
      <text>
        <r>
          <rPr>
            <b/>
            <sz val="9"/>
            <color indexed="81"/>
            <rFont val="Tahoma"/>
            <family val="2"/>
          </rPr>
          <t>ข้อมูลงบประมาณส่งเสริมการพัฒนาผู้ประกอบการของสถาบันอุดมศึกษา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ข้อมูลความร่วมมือระหว่างสถาบันอุดมศึกษากับภาคธุรกิจ/อุตสาหกรรม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4" authorId="0" shapeId="0" xr:uid="{C0B8FD67-E905-4027-93C3-E2AEFD253799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4" authorId="0" shapeId="0" xr:uid="{F550D193-DAEA-4D3D-A306-3882B74392A5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B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ข้อมูลตามฐานข้อมูล Scopus ย้อนหลัง 5 ปี ตามเกณฑ์ อ้างอิงตาม  (Quacquarelli Symonds: QS)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จำนวนการอ้างอิงของผลงานที่ได้รับการตีพิมพ์ในฐานข้อมูล
ที่ได้รับการยอมรับระดับนานาชาติ 
</t>
        </r>
      </text>
    </comment>
    <comment ref="D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จำนวนผลงานที่ได้รับการตีพิมพ์ทั้งหมด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(จำนวนการอ้างอิงของผลงานที่ได้รับการตีพิมพ์ในฐานข้อมูลที่ได้รับการยอมรับระดับนานาชาติ) / (จำนวนผลงานที่ได้รับการตีพิมพ์ทั้งหมด)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เกณฑ์การพิจารณาระดับผลการดำเนินงานของสถาบัน ดังนี้
ระดับ 1   จำนวนการอ้างอิงของผลงานที่ได้รับการตีพิมพ์ในฐานข้อมูล
ที่ได้รับการยอมรับระดับนานาชาติ  มากกว่า 2
ระดับ 2   จำนวนการอ้างอิงของผลงานที่ได้รับการตีพิมพ์ในฐานข้อมูล
ที่ได้รับการยอมรับระดับนานาชาติ  มากกว่า 4
ระดับ 3   จำนวนการอ้างอิงของผลงานที่ได้รับการตีพิมพ์ในฐานข้อมูล
ที่ได้รับการยอมรับระดับนานาชาติ  มากกว่า 6
ระดับ 4   จำนวนการอ้างอิงของผลงานที่ได้รับการตีพิมพ์ในฐานข้อมูล
ที่ได้รับการยอมรับระดับนานาชาติ  มากกว่า 8
ระดับ 5   จำนวนการอ้างอิงของผลงานที่ได้รับการตีพิมพ์ในฐานข้อมูล
ที่ได้รับการยอมรับระดับนานาชาติ  มากกว่า 10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ข้อมูลอ้างอิงตาม (Quacquarelli Symonds: QS)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อันดับหรือคะแนนจากการสำรวจชื่อเสียงของมหาวิทยาลัย/สาขา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7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เกณฑ์การพิจารณาระดับผลการดำเนินงานของสถาบัน ดังนี้
ระดับ 1  อันดับหรือคะแนนจากการสำรวจชื่อเสียงของมหาวิทยาลัย/สาขา
            เท่ากับหรือไม่ต่ำกว่า Top 90 
ระดับ 2  อันดับหรือคะแนนจากการสำรวจชื่อเสียงของมหาวิทยาลัย/สาขา
            เท่ากับหรือไม่ต่ำกว่า Top 80 
ระดับ 3  อันดับหรือคะแนนจากการสำรวจชื่อเสียงของมหาวิทยาลัย/สาขา
            เท่ากับหรือไม่ต่ำกว่า Top 70 
ระดับ 4  อันดับหรือคะแนนจากการสำรวจชื่อเสียงของมหาวิทยาลัย/สาขา
            เท่ากับหรือไม่ต่ำกว่า Top 60 
ระดับ 5  อันดับหรือคะแนนจากการสำรวจชื่อเสียงของมหาวิทยาลัย/สาขา
            เท่ากับหรือไม่ต่ำกว่า Top 50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ข้อมูลอ้างอิงตาม (Quacquarelli Symonds: QS)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จำนวนอาจารย์/นักวิจัยแลกเปลี่ยน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จำนวนอาจารย์ทั้งหมด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((จำนวนอาจารย์/นักวิจัยแลกเปลี่ยน)/จำนวนอาจารย์ทั้งหมด)X100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8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เกณฑ์การพิจารณาระดับผลการดำเนินงานของสถาบัน ดังนี้
ระดับ 1  จำนวนการเคลื่อนย้ายของอาจารย์/นักวิจัย และนักศึกษา 
            น้อยกว่าหรือเท่ากับ ร้อยละ 5 
ระดับ 2  จำนวนการเคลื่อนย้ายของอาจารย์/นักวิจัย และนักศึกษา 
            น้อยกว่าหรือเท่ากับ ร้อยละ 10
ระดับ 3  จำนวนการเคลื่อนย้ายของอาจารย์/นักวิจัยและนักศึกษา 
            น้อยกว่าหรือเท่ากับ ร้อยละ 20
ระดับ 4  จำนวนการเคลื่อนย้ายของอาจารย์/นักวิจัยและนักศึกษา 
            น้อยกว่าหรือเท่ากับ ร้อยละ 30
ระดับ 5  จำนวนการเคลื่อนย้ายของอาจารย์และนักศึกษา 
            น้อยกว่าหรือเท่ากับ ร้อยละ 40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จำนวนนักศึกษาแลกเปลี่ยน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จำนวนนักศึกษาทั้งหมด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((จำนวนนักศึกษาแลกเปลี่ยน)/(จำนวนนักศึกษาทั้งหมด))X100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9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เกณฑ์การพิจารณาระดับผลการดำเนินงานของสถาบัน ดังนี้
ระดับ 1  จำนวนการเคลื่อนย้ายของอาจารย์/นักวิจัย และนักศึกษา 
            น้อยกว่าหรือเท่ากับ ร้อยละ 5 
ระดับ 2  จำนวนการเคลื่อนย้ายของอาจารย์/นักวิจัย และนักศึกษา 
            น้อยกว่าหรือเท่ากับ ร้อยละ 10
ระดับ 3  จำนวนการเคลื่อนย้ายของอาจารย์/นักวิจัยและนักศึกษา 
            น้อยกว่าหรือเท่ากับ ร้อยละ 20
ระดับ 4  จำนวนการเคลื่อนย้ายของอาจารย์/นักวิจัยและนักศึกษา 
            น้อยกว่าหรือเท่ากับ ร้อยละ 30
ระดับ 5  จำนวนการเคลื่อนย้ายของอาจารย์และนักศึกษา 
            น้อยกว่าหรือเท่ากับ ร้อยละ 40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ข้อมูลอ้างอิงตาม (Quacquarelli Symonds: QS)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 xr:uid="{00000000-0006-0000-0100-000013000000}">
      <text>
        <r>
          <rPr>
            <sz val="9"/>
            <color indexed="81"/>
            <rFont val="Tahoma"/>
            <family val="2"/>
          </rPr>
          <t>ผลรวมถ่วงน้ำหนักรางวัลยกย่องเชิดชูเกียรติ</t>
        </r>
      </text>
    </comment>
    <comment ref="D10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จำนวนอาจารย์/นักวิจัยทั้งหมด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((ผลรวมถ่วงน้ำหนักรางวัลยกย่องเชิดชูเกียรติ)/(จำนวนอาจารย์/นักวิจัยทั้งหมด))X100</t>
        </r>
      </text>
    </comment>
    <comment ref="Y10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 xml:space="preserve">ค่าถ่วงน้ำหนักของจำนวนรางวัลยกย่องเชิดชูเกียรติ มีดังนี้
ค่าน้ำหนัก 0.25 คะแนน    ผลงานที่ได้รับรางวัลจากหน่วยงานภายนอก
ค่าน้ำหนัก 0.50 คะแนน    ผลงานที่ได้รับรางวัลระดับชาติ  
ค่าน้ำหนัก 0.75 คะแนน    ผลงานที่ได้รับรางวัลระดับนานาชาติ                 
ค่าน้ำหนัก 1.00 คะแนน    ผลงานที่ได้รับรางวัลระดับภูมิภาค/โลก
เกณฑ์พิจารณาระดับผลการดำเนินงานของสถาบัน ดังนี้
ระดับ 1  รางวัลยกย่องเชิดชูเกียรติ น้อยกว่า ร้อยละ 5 
ระดับ 2  รางวัลยกย่องเชิดชูเกียรติ น้อยกว่าหรือเท่ากับ ร้อยละ 10
ระดับ 3  รางวัลยกย่องเชิดชูเกียรติ น้อยกว่าหรือเท่ากับ ร้อยละ 20
ระดับ 4  รางวัลยกย่องเชิดชูเกียรติ น้อยกว่าหรือเท่ากับ ร้อยละ 30
ระดับ 5  รางวัลยกย่องเชิดชูเกียรติ น้อยกว่าหรือเท่ากับ ร้อยละ 40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ร้อยละของผลรวมถ่วงน้ำหนักรางวัลยกย่องเชิดชูเกียรติ</t>
        </r>
      </text>
    </comment>
    <comment ref="F11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((ร้อยละของผลรวมถ่วงน้ำหนักรางวัลยกย่องเชิดชูเกียรติ)/40)X5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ข้อมูลอ้างอิงตาม (Quacquarelli Symonds: QS)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จำนวนนักศึกษาทั้งหมด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จำนวนอาจารย์ทั้งหมด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(จำนวนนักศึกษาทั้งหมด)/(จำนวนอาจารย์ทั้งหมด)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2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เกณฑ์การพิจารณาระดับศักยภาพการดำเนินงานของสถาบัน ดังนี้
ระดับ 1   สัดส่วนจำนวนอาจารย์ต่อจำนวนนักศึกษา 1 : 15
ระดับ 2   สัดส่วนจำนวนอาจารย์ต่อจำนวนนักศึกษา 1 : 13
ระดับ 3   สัดส่วนจำนวนอาจารย์ต่อจำนวนนักศึกษา 1 : 11
ระดับ 4   สัดส่วนจำนวนอาจารย์ต่อจำนวนนักศึกษา 1 : 9
ระดับ 5   สัดส่วนจำนวนอาจารย์ต่อจำนวนนักศึกษา 1 : 7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ข้อมูลอ้างอิงตาม SciVal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จำนวนบทความวิจัยที่มีความร่วมมือกับนานาชาติ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จำนวนบทความวิจัย (Paper) ตีพิมพ์ในฐานข้อมูล Scopus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(จำนวนบทความวิจัยที่มีความร่วมมือกับนานาชาติ)(จำนวนบทความวิจัย (Paper) ตีพิมพ์ในฐานข้อมูล Scopus))X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เกณฑ์การพิจารณาระดับศักยภาพการดำเนินงานของสถาบัน ดังนี้
ระดับ 1   บทความวิจัยที่มีความร่วมมือกับนานาชาติ 
             น้อยกว่าหรือเท่ากับ ร้อยละ 40
ระดับ 2   บทความวิจัยที่มีความร่วมมือกับนานาชาติ  
             น้อยกว่าหรือเท่ากับร้อยละ 50
ระดับ 3   บทความวิจัยที่มีความร่วมมือกับนานาชาติ 
             น้อยกว่าหรือเท่ากับร้อยละ 60
ระดับ 4   บทความวิจัยที่มีความร่วมมือกับนานาชาติ 
             น้อยกว่าหรือเท่ากับร้อยละ 70
ระดับ 5   บทความวิจัยที่มีความร่วมมือกับนานาชาติ 
             น้อยกว่าหรือเท่ากับ ร้อยละ 80
</t>
        </r>
      </text>
    </comment>
    <comment ref="B14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ข้อมูลตามฐานข้อมูล Scopus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>H-index รวมของอาจารย์/นักวิจัย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จำนวนอาจารย์ทั้งหมด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 xml:space="preserve">
(H-index รวมของอาจารย์/นักวิจัย)/(จำนวนอาจารย์ทั้งหมด)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4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เกณฑ์การพิจารณาระดับศักยภาพการดำเนินงานของสถาบัน ดังนี้
ระดับ 1  ค่าเฉลี่ย H-index รวม น้อยกว่าหรือเท่ากับ 10
ระดับ 2  ค่าเฉลี่ย H-index รวม น้อยกว่าหรือเท่ากับ 15
ระดับ 3  ค่าเฉลี่ย H-index รวม น้อยกว่าหรือเท่ากับ 20
ระดับ 4  ค่าเฉลี่ย H-index รวม น้อยกว่าหรือเท่ากับ 25
ระดับ 5  ค่าเฉลี่ย H-index รวม เท่ากับหรือมากกว่า 30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>ข้อมูลงบประมาณวิจัยของสถาบันอุดมศึกษา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งบประมาณด้านการวิจัยต่อหัวบุคลากร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>จำนวนอาจารย์ทั้งหมด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>(งบประมาณด้านการวิจัยต่อหัวบุคลากร)/(จำนวนอาจารย์ทั้งหมด)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5" authorId="0" shapeId="0" xr:uid="{00000000-0006-0000-0100-00002C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เกณฑ์การพิจารณาระดับศักยภาพการดำเนินงานของสถาบัน ดังนี้
ระดับ 1  งบประมาณวิจัยต่อหัวบุคลากร น้อยกว่าหรือเท่ากับ 50,000 บาท
ระดับ 2  งบประมาณวิจัยต่อหัวบุคลากร น้อยกว่าหรือเท่ากับ 100,000 บาท
ระดับ 3  งบประมาณวิจัยต่อหัวบุคลากร น้อยกว่าหรือเท่ากับ 500,000 บาท
ระดับ 4  งบประมาณวิจัยต่อหัวบุคลากร น้อยกว่าหรือเท่ากับ 1 ล้านบาท
ระดับ 5  งบประมาณวิจัยต่อหัวบุคลากร มากกว่า 1 ล้านบาท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 xr:uid="{00000000-0006-0000-0100-00002D000000}">
      <text>
        <r>
          <rPr>
            <b/>
            <sz val="9"/>
            <color indexed="81"/>
            <rFont val="Tahoma"/>
            <family val="2"/>
          </rPr>
          <t xml:space="preserve">ข้อมูลด้านจำนวนนักศึกษา/บัณฑิตที่ได้รางวัลด้านผู้ประกอบการใหม่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 xr:uid="{00000000-0006-0000-0100-00002E000000}">
      <text>
        <r>
          <rPr>
            <b/>
            <sz val="9"/>
            <color indexed="81"/>
            <rFont val="Tahoma"/>
            <family val="2"/>
          </rPr>
          <t>จำนวนนักศึกษา/บัณฑิตศึกษาที่เป็นผู้ประกอบการใหม่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 xr:uid="{00000000-0006-0000-0100-00002F000000}">
      <text>
        <r>
          <rPr>
            <b/>
            <sz val="9"/>
            <color indexed="81"/>
            <rFont val="Tahoma"/>
            <family val="2"/>
          </rPr>
          <t>จำนวนผู้สำเร็จการศึกษาทั้งหมด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 xr:uid="{00000000-0006-0000-0100-000030000000}">
      <text>
        <r>
          <rPr>
            <b/>
            <sz val="9"/>
            <color indexed="81"/>
            <rFont val="Tahoma"/>
            <family val="2"/>
          </rPr>
          <t>((จำนวนนักศึกษา/บัณฑิตศึกษาที่เป็นผู้ประกอบการใหม่)/(จำนวนผู้สำเร็จการศึกษาทั้งหมด 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7" authorId="0" shapeId="0" xr:uid="{00000000-0006-0000-0100-000031000000}">
      <text>
        <r>
          <rPr>
            <b/>
            <sz val="9"/>
            <color indexed="81"/>
            <rFont val="Tahoma"/>
            <family val="2"/>
          </rPr>
          <t xml:space="preserve">เกณฑ์พิจารณาระดับผลการดำเนินงานของสถาบัน ดังนี้
ระดับ 1  จำนวนนักศึกษา/บัณฑิตศึกษาที่เป็นผู้ประกอบการใหม่
            น้อยกว่าหรือเท่ากับ ร้อยละ 5
ระดับ 2  จำนวนนักศึกษา/บัณฑิตศึกษาที่เป็นผู้ประกอบการใหม่
            น้อยกว่าหรือเท่ากับ ร้อยละ 10
ระดับ 3  จำนวนนักศึกษา/บัณฑิตศึกษาที่เป็นผู้ประกอบการใหม่
            น้อยกว่าหรือเท่ากับ ร้อยละ 20
ระดับ 4   จำนวนนักศึกษา/บัณฑิตศึกษาที่เป็นผู้ประกอบการใหม่
            น้อยกว่าหรือเท่ากับ ร้อยละ 30
ระดับ 5  จำนวนนักศึกษา/บัณฑิตศึกษาที่เป็นผู้ประกอบการใหม่
            เท่ากับหรือมากกว่า ร้อยละ 31 ขึ้นไป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 xr:uid="{00000000-0006-0000-0100-000032000000}">
      <text>
        <r>
          <rPr>
            <b/>
            <sz val="9"/>
            <color indexed="81"/>
            <rFont val="Tahoma"/>
            <family val="2"/>
          </rPr>
          <t>ข้อมูลด้านผู้ประกอบการใหม่ (Startup) 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 shapeId="0" xr:uid="{00000000-0006-0000-0100-000033000000}">
      <text>
        <r>
          <rPr>
            <b/>
            <sz val="9"/>
            <color indexed="81"/>
            <rFont val="Tahoma"/>
            <family val="2"/>
          </rPr>
          <t>ผลรวมค่าถ่วงน้ำหนักของจำนวนรางวัลด้านผู้ประกอบการใหม่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 shapeId="0" xr:uid="{00000000-0006-0000-0100-000034000000}">
      <text>
        <r>
          <rPr>
            <b/>
            <sz val="9"/>
            <color indexed="81"/>
            <rFont val="Tahoma"/>
            <family val="2"/>
          </rPr>
          <t xml:space="preserve">จำนวนผู้สำเร็จการศึกษาทั้งหมด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 xr:uid="{00000000-0006-0000-0100-000035000000}">
      <text>
        <r>
          <rPr>
            <b/>
            <sz val="9"/>
            <color indexed="81"/>
            <rFont val="Tahoma"/>
            <family val="2"/>
          </rPr>
          <t>((ผลรวมค่าถ่วงน้ำหนักของจำนวนรางวัลด้านผู้ประกอบการใหม่)/(จำนวนผู้สำเร็จการศึกษาทั้งหมด))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8" authorId="0" shapeId="0" xr:uid="{00000000-0006-0000-0100-000036000000}">
      <text>
        <r>
          <rPr>
            <b/>
            <sz val="9"/>
            <color indexed="81"/>
            <rFont val="Tahoma"/>
            <family val="2"/>
          </rPr>
          <t xml:space="preserve">ค่าถ่วงน้ำหนักของจำนวนรางวัลสำหรับผู้ประกอบการใหม่ที่เป็นนักศึกษาหรือบัณฑิต  มีดังนี้
ค่าน้ำหนัก 0.25 คะแนน    ผลงานที่ได้รับรางวัลจากหน่วยงานภายนอก
ค่าน้ำหนัก 0.50 คะแนน    ผลงานที่ได้รับรางวัลระดับชาติ  
ค่าน้ำหนัก 0.75 คะแนน    ผลงานที่ได้รับรางวัลระดับนานาชาติ                 
ค่าน้ำหนัก 1.00 คะแนน    ผลงานที่ได้รับรางวัลระดับภูมิภาค/โลก
เกณฑ์การพิจารณาระดับผลการดำเนินงานของสถาบัน ดังนี้
ระดับ 1   รางวัลด้านผู้ประกอบการใหม่ น้อยกว่าหรือเท่ากับ ร้อยละ 5
ระดับ 2   รางวัลด้านผู้ประกอบการใหม่ น้อยกว่าหรือเท่ากับ ร้อยละ 10
ระดับ 3   รางวัลด้านผู้ประกอบการใหม่ น้อยกว่าหรือเท่ากับ ร้อยละ 20
ระดับ 4   รางวัลด้านผู้ประกอบการใหม่ น้อยกว่าหรือเท่ากับ ร้อยละ 30
ระดับ 5   รางวัลด้านผู้ประกอบการใหม่ เท่ากับหรือมากกว่า ร้อยละ 31 ขึ้นไป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 shapeId="0" xr:uid="{00000000-0006-0000-0100-000037000000}">
      <text>
        <r>
          <rPr>
            <b/>
            <sz val="9"/>
            <color indexed="81"/>
            <rFont val="Tahoma"/>
            <family val="2"/>
          </rPr>
          <t xml:space="preserve">ร้อยละของผลรวมถ่วงน้ำหนักรางวัลด้านผู้ประกอบการใหม่                          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 xr:uid="{00000000-0006-0000-0100-000038000000}">
      <text>
        <r>
          <rPr>
            <b/>
            <sz val="9"/>
            <color indexed="81"/>
            <rFont val="Tahoma"/>
            <family val="2"/>
          </rPr>
          <t>((ร้อยละของผลรวมถ่วงน้ำหนักรางวัลด้านผู้ประกอบการใหม่)/40) X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9" authorId="0" shapeId="0" xr:uid="{07D7992C-7BDC-4252-85E2-846D19AD84C3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 shapeId="0" xr:uid="{00000000-0006-0000-0100-000039000000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0" shapeId="0" xr:uid="{00000000-0006-0000-0100-00003A000000}">
      <text>
        <r>
          <rPr>
            <b/>
            <sz val="9"/>
            <color indexed="81"/>
            <rFont val="Tahoma"/>
            <family val="2"/>
          </rPr>
          <t>จำนวนงบประมาณจากแหล่งทุนภายนอกสนับสนุนสร้างผู้ประกอบการใหม่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 xr:uid="{00000000-0006-0000-0100-00003B000000}">
      <text>
        <r>
          <rPr>
            <b/>
            <sz val="9"/>
            <color indexed="81"/>
            <rFont val="Tahoma"/>
            <family val="2"/>
          </rPr>
          <t>จำนวนงบประมาณทั้งหมด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0" shapeId="0" xr:uid="{00000000-0006-0000-0100-00003C000000}">
      <text>
        <r>
          <rPr>
            <b/>
            <sz val="9"/>
            <color indexed="81"/>
            <rFont val="Tahoma"/>
            <family val="2"/>
          </rPr>
          <t>((จำนวนงบประมาณจากแหล่งทุนภายนอกสนับสนุนสร้างผู้ประกอบการใหม่)/(จำนวนงบประมาณทั้งหมด))X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0" authorId="0" shapeId="0" xr:uid="{00000000-0006-0000-0100-00003D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เกณฑ์การพิจารณาระดับผลการดำเนินงานของสถาบัน ดังนี้
ระดับ 1  งบประมาณจากแหล่งทุนภายนอก   น้อยกว่าหรือเท่ากับ ร้อยละ 5 
ระดับ 2  งบประมาณจากแหล่งทุนภายนอก   น้อยกว่าหรือเท่ากับ ร้อยละ 10
 ระดับ 3  งบประมาณจากแหล่งทุนภายนอก   น้อยกว่าหรือเท่ากับ ร้อยละ 20 
 ระดับ 4  งบประมาณจากแหล่งทุนภายนอก   น้อยกว่าหรือเท่ากับ ร้อยละ 30
 ระดับ 5  งบประมาณจากแหล่งทุนภายนอก   เท่ากับหรือมากกว่า ร้อยละ 31 ขึ้นไป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0" authorId="0" shapeId="0" xr:uid="{C4913F93-0726-4015-BAD4-DDB691ABF5EA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0" authorId="0" shapeId="0" xr:uid="{E969488E-A4E2-4FA4-A845-B459F69755CD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 xr:uid="{00000000-0006-0000-0100-00003E000000}">
      <text>
        <r>
          <rPr>
            <b/>
            <sz val="9"/>
            <color indexed="81"/>
            <rFont val="Tahoma"/>
            <family val="2"/>
          </rPr>
          <t>ข้อมูลด้านบุคลากรตามโครงการ Talent Mobility 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00000000-0006-0000-0100-00003F000000}">
      <text>
        <r>
          <rPr>
            <b/>
            <sz val="9"/>
            <color indexed="81"/>
            <rFont val="Tahoma"/>
            <family val="2"/>
          </rPr>
          <t>จำนวนบุคลากรที่แลกเปลี่ยนความรู้สู่ภาคธุรกิจ/อุตสาหกรรม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0" shapeId="0" xr:uid="{00000000-0006-0000-0100-000040000000}">
      <text>
        <r>
          <rPr>
            <b/>
            <sz val="9"/>
            <color indexed="81"/>
            <rFont val="Tahoma"/>
            <family val="2"/>
          </rPr>
          <t>จำนวนบุคลากรทั้งหมด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 shapeId="0" xr:uid="{00000000-0006-0000-0100-000041000000}">
      <text>
        <r>
          <rPr>
            <b/>
            <sz val="9"/>
            <color indexed="81"/>
            <rFont val="Tahoma"/>
            <family val="2"/>
          </rPr>
          <t>((จำนวนบุคลากรที่แลกเปลี่ยนความรู้สู่ภาคธุรกิจ/อุตสาหกรรม)/(จำนวนบุคลากรทั้งหมด)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1" authorId="0" shapeId="0" xr:uid="{00000000-0006-0000-0100-000042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เกณฑ์การพิจารณาระดับผลการดำเนินงานของสถาบัน ดังนี้
ระดับ 1  จำนวนบุคลากรที่แลกเปลี่ยนความรู้สู่ภาคธุรกิจ/อุตสาหกรรม
            น้อยกว่าหรือเท่ากับ ร้อยละ 5 
ระดับ 2  จำนวนบุคลากรที่แลกเปลี่ยนความรู้สู่ภาคธุรกิจ/อุตสาหกรรม            
            น้อยกว่าหรือเท่ากับ ร้อยละ 10
ระดับ 3  จำนวนบุคลากรที่แลกเปลี่ยนความรู้สู่ภาคธุรกิจ/อุตสาหกรรม
            น้อยกว่าหรือเท่ากับ ร้อยละ 20
ระดับ 4  จำนวนบุคลากรที่แลกเปลี่ยนความรู้สู่ภาคธุรกิจ/อุตสาหกรรม            
            น้อยกว่าหรือเท่ากับ ร้อยละ 30
ระดับ 5   จำนวนบุคลากรที่แลกเปลี่ยนความรู้สู่ภาคธุรกิจ/อุตสาหกรรม            
             เท่ากับหรือมากกว่า ร้อยละ 31 ขึ้นไป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1" authorId="0" shapeId="0" xr:uid="{36CD3648-C7DC-4313-8B12-A443ED85F396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 xr:uid="{00000000-0006-0000-0100-000043000000}">
      <text>
        <r>
          <rPr>
            <b/>
            <sz val="9"/>
            <color indexed="81"/>
            <rFont val="Tahoma"/>
            <family val="2"/>
          </rPr>
          <t>ข้อมูลด้านผู้ประกอบการและส่งเสริมการสร้างนวัตกรรมของสถาบัน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 xr:uid="{00000000-0006-0000-0100-000044000000}">
      <text>
        <r>
          <rPr>
            <b/>
            <sz val="9"/>
            <color indexed="81"/>
            <rFont val="Tahoma"/>
            <family val="2"/>
          </rPr>
          <t xml:space="preserve">มีการดำเนินงานพัฒนาระบบนิเวศน์เพื่อเร่งพัฒนาความเป็นผู้ประกอบการ ดังนี้
A – มีนโยบายส่งเสริมการพัฒนาผู้ประกอบการและส่งเสริมการสร้างนวัตกรรม
B – มีเครือข่ายผู้ประกอบการและส่งเสริมการสร้างนวัตกรรม
C - มีโครงการ/กิจกรรมพัฒนาผู้ประกอบการและส่งเสริมการสร้างนวัตกรรม
D – มีรายวิชาเฉพาะสำหรับพัฒนาผู้ประกอบการและส่งเสริมการสร้างนวัตกรรม
E – มี Platform กลางในการพัฒนาผู้ประกอบการและส่งเสริมการสร้างนวัตกรรม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2" authorId="0" shapeId="0" xr:uid="{00000000-0006-0000-0100-000045000000}">
      <text>
        <r>
          <rPr>
            <sz val="9"/>
            <color indexed="81"/>
            <rFont val="Tahoma"/>
            <family val="2"/>
          </rPr>
          <t xml:space="preserve">เกณฑ์พิจารณาศักยภาพการดำเนินงานของสถาบัน ดังนี้
ระดับ 1  สถาบันอุดมศึกษามีการดำเนินงานแบบ  A
ระดับ 2  สถาบันอุดมศึกษามีการดำเนินงานแบบ A + B
ระดับ 3  สถาบันอุดมศึกษามีการดำเนินงานแบบ A + B + C
ระดับ 4  สถาบันอุดมศึกษามีการดำเนินงานแบบ A + B + C + D
ระดับ 5  สถาบันอุดมศึกษามีการดำเนินงานแบบ A + B + C + D + E
</t>
        </r>
      </text>
    </comment>
    <comment ref="B23" authorId="0" shapeId="0" xr:uid="{00000000-0006-0000-0100-000046000000}">
      <text>
        <r>
          <rPr>
            <b/>
            <sz val="9"/>
            <color indexed="81"/>
            <rFont val="Tahoma"/>
            <family val="2"/>
          </rPr>
          <t>ข้อมูลด้านผู้ประกอบการ (Entrepreneur) 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 shapeId="0" xr:uid="{00000000-0006-0000-0100-000047000000}">
      <text>
        <r>
          <rPr>
            <b/>
            <sz val="9"/>
            <color indexed="81"/>
            <rFont val="Tahoma"/>
            <family val="2"/>
          </rPr>
          <t xml:space="preserve">จำนวนหลักสูตร/โปรแกรมเฉพาะ
เพื่อพัฒนาผู้ประกอบการ/นวัตกรรม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 xr:uid="{00000000-0006-0000-0100-000048000000}">
      <text>
        <r>
          <rPr>
            <b/>
            <sz val="9"/>
            <color indexed="81"/>
            <rFont val="Tahoma"/>
            <family val="2"/>
          </rPr>
          <t>จำนวนหลักสูตร/โปรแกรมทั้งหมด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 xr:uid="{00000000-0006-0000-0100-000049000000}">
      <text>
        <r>
          <rPr>
            <b/>
            <sz val="9"/>
            <color indexed="81"/>
            <rFont val="Tahoma"/>
            <family val="2"/>
          </rPr>
          <t>((จำนวนหลักสูตร/โปรแกรมเฉพาะเพื่อพัฒนาผู้ประกอบการ/นวัตกรรม)/(จำนวนหลักสูตร/โปรแกรมทั้งหมด))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3" authorId="0" shapeId="0" xr:uid="{00000000-0006-0000-0100-00004A000000}">
      <text>
        <r>
          <rPr>
            <b/>
            <sz val="9"/>
            <color indexed="81"/>
            <rFont val="Tahoma"/>
            <family val="2"/>
          </rPr>
          <t xml:space="preserve">เกณฑ์พิจารณาระดับศักยภาพการดำเนินงานของสถาบัน ดังนี้
ระดับ 1  จำนวนหลักสูตร/โปรแกรมเฉพาะ มีน้อยกว่าหรือเท่ากับ ร้อยละ 5
ระดับ 2  จำนวนหลักสูตร/โปรแกรมเฉพาะ มีน้อยกว่าหรือเท่ากับ ร้อยละ 10
ระดับ 3  จำนวนหลักสูตร/โปรแกรมเฉพาะ มีน้อยกว่าหรือเท่ากับ ร้อยละ 20  
ระดับ 4  จำนวนหลักสูตร/โปรแกรมเฉพาะ มีน้อยกว่าหรือเท่ากับ ร้อยละ 30  
ระดับ 5  จำนวนหลักสูตร/โปรแกรมเฉพาะ เท่ากับหรือมากกว่า ร้อยละ 31 ขึ้นไป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3" authorId="0" shapeId="0" xr:uid="{5E53FF2F-7933-4DE6-AA5D-8E9A8C5F52C3}">
      <text>
        <r>
          <rPr>
            <b/>
            <sz val="9"/>
            <color indexed="81"/>
            <rFont val="Tahoma"/>
            <family val="2"/>
          </rPr>
          <t>ข้อมูลงบประมาณส่งเสริมการพัฒนาผู้ประกอบการของสถาบันอุดมศึกษา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 xr:uid="{00000000-0006-0000-0100-00004B000000}">
      <text>
        <r>
          <rPr>
            <b/>
            <sz val="9"/>
            <color indexed="81"/>
            <rFont val="Tahoma"/>
            <family val="2"/>
          </rPr>
          <t>ข้อมูลงบประมาณส่งเสริมการพัฒนาผู้ประกอบการของสถาบันอุดมศึกษา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 shapeId="0" xr:uid="{00000000-0006-0000-0100-00004C000000}">
      <text>
        <r>
          <rPr>
            <b/>
            <sz val="9"/>
            <color indexed="81"/>
            <rFont val="Tahoma"/>
            <family val="2"/>
          </rPr>
          <t xml:space="preserve">ผลรวมงบประมาณสนับสนุนการพัฒนาผู้ประกอบการ/นวัตกรรม
ของทุกหน่วยงานในสถาบันอุดมศึกษา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 xr:uid="{00000000-0006-0000-0100-00004D000000}">
      <text>
        <r>
          <rPr>
            <b/>
            <sz val="9"/>
            <color indexed="81"/>
            <rFont val="Tahoma"/>
            <family val="2"/>
          </rPr>
          <t>งบประมาณดำเนินงานทั้งหมด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 shapeId="0" xr:uid="{00000000-0006-0000-0100-00004E000000}">
      <text>
        <r>
          <rPr>
            <b/>
            <sz val="9"/>
            <color indexed="81"/>
            <rFont val="Tahoma"/>
            <family val="2"/>
          </rPr>
          <t>((ผลรวมงบประมาณสนับสนุนการพัฒนาผู้ประกอบการ/นวัตกรรมของทุกหน่วยงานในสถาบันอุดมศึกษา)/(งบประมาณดำเนินงานทั้งหมด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4" authorId="0" shapeId="0" xr:uid="{00000000-0006-0000-0100-00004F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เกณฑ์การพิจารณาระดับศักยภาพการดำเนินงานของสถาบัน ดังนี้
ระดับ 1  งบประมาณการพัฒนาผู้ประกอบการและส่งเสริมการสร้างนวัตกรรม
            น้อยกว่าหรือเท่ากับ ร้อยละ 5 
ระดับ 2  งบประมาณการพัฒนาผู้ประกอบการและส่งเสริมการสร้างนวัตกรรม
            น้อยกว่าหรือเท่ากับ ร้อยละ 10
 ระดับ 3  งบประมาณการพัฒนาผู้ประกอบการและส่งเสริมการสร้างนวัตกรรม
             น้อยกว่าหรือเท่ากับ ร้อยละ 20 
 ระดับ 4  งบประมาณการพัฒนาผู้ประกอบการและส่งเสริมการสร้างนวัตกรรม
             น้อยกว่าหรือเท่ากับ ร้อยละ 30
 ระดับ 5  งบประมาณการพัฒนาผู้ประกอบการและส่งเสริมการสร้างนวัตกรรม
             เท่ากับหรือมากกว่า ร้อยละ 31 ขึ้นไป
</t>
        </r>
      </text>
    </comment>
    <comment ref="AC24" authorId="0" shapeId="0" xr:uid="{016EF793-E041-4DE5-9A13-486CD9D830B8}">
      <text>
        <r>
          <rPr>
            <b/>
            <sz val="9"/>
            <color indexed="81"/>
            <rFont val="Tahoma"/>
            <family val="2"/>
          </rPr>
          <t>ข้อมูลงบประมาณส่งเสริมการพัฒนาผู้ประกอบการของสถาบันอุดมศึกษา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4" authorId="0" shapeId="0" xr:uid="{234843EB-8005-4EB6-90D6-9AB327F1037C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0" shapeId="0" xr:uid="{00000000-0006-0000-0100-000050000000}">
      <text>
        <r>
          <rPr>
            <b/>
            <sz val="9"/>
            <color indexed="81"/>
            <rFont val="Tahoma"/>
            <family val="2"/>
          </rPr>
          <t>ข้อมูลความร่วมมือระหว่างสถาบันอุดมศึกษากับภาคธุรกิจ/อุตสาหกรรม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 xr:uid="{00000000-0006-0000-0100-000051000000}">
      <text>
        <r>
          <rPr>
            <b/>
            <sz val="9"/>
            <color indexed="81"/>
            <rFont val="Tahoma"/>
            <family val="2"/>
          </rPr>
          <t>ผลรวมถ่วงน้ำหนักความร่วมมือกับภาคธุรกิจ/อุตสาหกรรม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0" shapeId="0" xr:uid="{00000000-0006-0000-0100-000052000000}">
      <text>
        <r>
          <rPr>
            <b/>
            <sz val="9"/>
            <color indexed="81"/>
            <rFont val="Tahoma"/>
            <family val="2"/>
          </rPr>
          <t>จำนวนความร่วมมือกับหน่วยงานภายนอกทั้งหมด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 shapeId="0" xr:uid="{00000000-0006-0000-0100-000053000000}">
      <text>
        <r>
          <rPr>
            <b/>
            <sz val="9"/>
            <color indexed="81"/>
            <rFont val="Tahoma"/>
            <charset val="222"/>
          </rPr>
          <t>((ผลรวมถ่วงน้ำหนักความร่วมมือกับภาคธุรกิจ/อุตสาหกรรม)/(จำนวนความร่วมมือกับหน่วยงานภายนอกทั้งหมด)) X 100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Y25" authorId="0" shapeId="0" xr:uid="{00000000-0006-0000-0100-000054000000}">
      <text>
        <r>
          <rPr>
            <b/>
            <sz val="9"/>
            <color indexed="81"/>
            <rFont val="Tahoma"/>
            <family val="2"/>
          </rPr>
          <t xml:space="preserve">ค่าถ่วงน้ำหนักของความร่วมมือเพื่อพัฒนาผู้ประกอบการและส่งเสริมการสร้างนวัตกรรมกับภาคธุรกิจ/อุตสาหกรรมของสถาบันอุดมศึกษา มีดังนี้
ค่าน้ำหนัก 0.25 คะแนน    ความร่วมมือกับองค์กรขนาดย่อม
ค่าน้ำหนัก 0.50 คะแนน    ความร่วมมือกับองค์กรขนาดกลาง
ค่าน้ำหนัก 0.75 คะแนน    ความร่วมมือกับองค์กรขนาดใหญ่               
ค่าน้ำหนัก 1.00 คะแนน    ความร่วมมือกับองค์กรต่างประเทศ
เกณฑ์พิจารณาระดับศักยภาพการดำเนินงานของสถาบัน ดังนี้   
ระดับ 1  ความร่วมมือกับภาคธุรกิจ/อุตสาหกรรม น้อยกว่าร้อยละ 10
ระดับ 2  ความร่วมมือกับภาคธุรกิจ/อุตสาหกรรม น้อยกว่าหรือเท่ากับร้อยละ 10
ระดับ 3  ความร่วมมือกับภาคธุรกิจ/อุตสาหกรรม น้อยกว่าหรือเท่ากับร้อยละ 20
ระดับ 4  ความร่วมมือกับภาคธุรกิจ/อุตสาหกรรม น้อยกว่าหรือเท่ากับร้อยละ 30
ระดับ 5  ความร่วมมือกับภาคธุรกิจ/อุตสาหกรรม เท่ากับหรือมากกว่า ร้อยละ 31 ขึ้นไป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5" authorId="0" shapeId="0" xr:uid="{288BB8EE-948A-466D-B48D-D0BF281043B3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 shapeId="0" xr:uid="{00000000-0006-0000-0100-000055000000}">
      <text>
        <r>
          <rPr>
            <b/>
            <sz val="9"/>
            <color indexed="81"/>
            <rFont val="Tahoma"/>
            <family val="2"/>
          </rPr>
          <t>ร้อยละของผลรวมถ่วงน้ำหนักความร่วมมือกับภาคธุรกิจ/อุตสาหกรรม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 xr:uid="{00000000-0006-0000-0100-000056000000}">
      <text>
        <r>
          <rPr>
            <sz val="9"/>
            <color indexed="81"/>
            <rFont val="Tahoma"/>
            <charset val="222"/>
          </rPr>
          <t xml:space="preserve">((ร้อยละของผลรวมถ่วงน้ำหนักความร่วมมือกับภาคธุรกิจ/อุตสาหกรรม)/40) X 5
</t>
        </r>
      </text>
    </comment>
    <comment ref="B28" authorId="0" shapeId="0" xr:uid="{00000000-0006-0000-0100-000057000000}">
      <text>
        <r>
          <rPr>
            <b/>
            <sz val="9"/>
            <color indexed="81"/>
            <rFont val="Tahoma"/>
            <charset val="222"/>
          </rPr>
          <t>ข้อมูลภาวะการมีงานทำของมหาวิทยาลัย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28" authorId="0" shapeId="0" xr:uid="{00000000-0006-0000-0100-000058000000}">
      <text>
        <r>
          <rPr>
            <b/>
            <sz val="9"/>
            <color indexed="81"/>
            <rFont val="Tahoma"/>
            <charset val="222"/>
          </rPr>
          <t>จำนวนบัณฑิต(ปริญญาตรี และ บัณฑิตศึกษา) ที่สำเร็จการศึกษาได้งานทำในพื้นที่หรือภูมิภาค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8" authorId="0" shapeId="0" xr:uid="{00000000-0006-0000-0100-000059000000}">
      <text>
        <r>
          <rPr>
            <b/>
            <sz val="9"/>
            <color indexed="81"/>
            <rFont val="Tahoma"/>
            <charset val="222"/>
          </rPr>
          <t>จำนวนบัณฑิตทั้งหมด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F28" authorId="0" shapeId="0" xr:uid="{00000000-0006-0000-0100-00005A000000}">
      <text>
        <r>
          <rPr>
            <b/>
            <sz val="9"/>
            <color indexed="81"/>
            <rFont val="Tahoma"/>
            <charset val="222"/>
          </rPr>
          <t>((จำนวนบัณฑิต(ปริญญาตรี และ บัณฑิตศึกษา) ที่สำเร็จการศึกษาได้งานทำในพื้นที่หรือภูมิภาค)/(จำนวนบัณฑิตทั้งหมด)) X 100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Y28" authorId="0" shapeId="0" xr:uid="{00000000-0006-0000-0100-00005B000000}">
      <text>
        <r>
          <rPr>
            <b/>
            <sz val="9"/>
            <color indexed="81"/>
            <rFont val="Tahoma"/>
            <charset val="222"/>
          </rPr>
          <t xml:space="preserve">เกณฑ์การพิจารณาระดับผลการดำเนินงานของสถาบัน ดังนี้
ระดับ 1  จำนวนบัณฑิต(ปริญญาตรีและบัณฑิตศึกษา) ที่สำเร็จการศึกษา
            ได้งานทำในพื้นที่หรือภูมิภาค น้อยกว่าหรือเท่ากับ ร้อยละ 20
ระดับ 2  จำนวนบัณฑิต(ปริญญาตรีและบัณฑิตศึกษา) ที่สำเร็จการศึกษา
            ได้งานทำในพื้นที่หรือภูมิภาค น้อยกว่าหรือเท่ากับ ร้อยละ 40
 ระดับ 3  จำนวนบัณฑิต(ปริญญาตรีและบัณฑิตศึกษา) ที่สำเร็จการศึกษา
            ได้งานทำในพื้นที่หรือภูมิภาค น้อยกว่าหรือเท่ากับ ร้อยละ 60
 ระดับ 4  จำนวนบัณฑิต(ปริญญาตรีและบัณฑิตศึกษา) ที่สำเร็จการศึกษา
            ได้งานทำในพื้นที่หรือภูมิภาค น้อยกว่าหรือเท่ากับ ร้อยละ 80
 ระดับ 5  จำนวนบัณฑิต(ปริญญาตรีและบัณฑิตศึกษา) ที่สำเร็จการศึกษา
            ได้งานทำในพื้นที่หรือภูมิภาค เท่ากับหรือมากกว่า ร้อยละ 81 ขึ้นไป
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B29" authorId="0" shapeId="0" xr:uid="{00000000-0006-0000-0100-00005C000000}">
      <text>
        <r>
          <rPr>
            <b/>
            <sz val="9"/>
            <color indexed="81"/>
            <rFont val="Tahoma"/>
            <charset val="222"/>
          </rPr>
          <t>ข้อมูลโครงการด้านการบริการวิชาการหรือโครงการที่ตอบสนองต่อ Area Based  เช่น โครงการในลักษณะระบบเศรษฐกิจชีวภาพ ระบบเศรษฐกิจหมุนเวียน ระบบเศรษฐกิจสีเขียว (BCG) และหรือการพัฒนาอย่างยั่งยืน (SDG)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29" authorId="0" shapeId="0" xr:uid="{00000000-0006-0000-0100-00005D000000}">
      <text>
        <r>
          <rPr>
            <b/>
            <sz val="9"/>
            <color indexed="81"/>
            <rFont val="Tahoma"/>
            <charset val="222"/>
          </rPr>
          <t xml:space="preserve">จำนวนโครงการด้านการบริการวิชาการหรือโครงการที่ตอบสนองต่อ Area Based  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9" authorId="0" shapeId="0" xr:uid="{00000000-0006-0000-0100-00005E000000}">
      <text>
        <r>
          <rPr>
            <b/>
            <sz val="9"/>
            <color indexed="81"/>
            <rFont val="Tahoma"/>
            <charset val="222"/>
          </rPr>
          <t>จำนวนโครงการบริการวิชาการทั้งหมด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F29" authorId="0" shapeId="0" xr:uid="{00000000-0006-0000-0100-00005F000000}">
      <text>
        <r>
          <rPr>
            <b/>
            <sz val="9"/>
            <color indexed="81"/>
            <rFont val="Tahoma"/>
            <charset val="222"/>
          </rPr>
          <t>((จำนวนโครงการด้านการบริการวิชาการหรือโครงการที่ตอบสนองต่อ Area Based)/(จำนวนโครงการบริการวิชาการทั้งหมด))   X 100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Y29" authorId="0" shapeId="0" xr:uid="{00000000-0006-0000-0100-000060000000}">
      <text>
        <r>
          <rPr>
            <b/>
            <sz val="9"/>
            <color indexed="81"/>
            <rFont val="Tahoma"/>
            <charset val="222"/>
          </rPr>
          <t xml:space="preserve">เกณฑ์การพิจารณาระดับผลการดำเนินงานของสถาบัน ดังนี้
ระดับ 1  จำนวนโครงการด้านการบริการวิชาการหรือโครงการที่ตอบสนองต่อ
            Area Based น้อยกว่าหรือเท่ากับ ร้อยละ 20
ระดับ 2  จำนวนโครงการด้านการบริการวิชาการหรือโครงการที่ตอบสนองต่อ
           Area Based  น้อยกว่าหรือเท่ากับ ร้อยละ 40
ระดับ 3  จำนวนโครงการด้านการบริการวิชาการหรือโครงการที่ตอบสนองต่อ
            Area Based น้อยกว่าหรือเท่ากับ ร้อยละ 60
ระดับ 4  จำนวนโครงการด้านการบริการวิชาการหรือโครงการที่ตอบสนองต่อ
           Area Based  น้อยกว่าหรือเท่ากับ  ร้อยละ 80
 ระดับ 5  จำนวนโครงการด้านการบริการวิชาการหรือโครงการที่ตอบสนองต่อ
           Area Based  เท่ากับหรือมากกว่า ร้อยละ 81 ขึ้นไป
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B30" authorId="0" shapeId="0" xr:uid="{00000000-0006-0000-0100-000061000000}">
      <text>
        <r>
          <rPr>
            <b/>
            <sz val="9"/>
            <color indexed="81"/>
            <rFont val="Tahoma"/>
            <family val="2"/>
          </rPr>
          <t>ข้อมูลโครงการหรือกิจกรรมเพื่อแก้ไข/ลดปัญหา/ส่งเสริมการเรียนรู้ของชุมชน สังคมของมหาวิทยาลัย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0" authorId="0" shapeId="0" xr:uid="{00000000-0006-0000-0100-000062000000}">
      <text>
        <r>
          <rPr>
            <b/>
            <sz val="9"/>
            <color indexed="81"/>
            <rFont val="Tahoma"/>
            <family val="2"/>
          </rPr>
          <t>จำนวนบุคคลหรือหน่วยงานในชุมชน พื้นที่ที่เข้าร่วมโครงการหรือกิจกรรมเพื่อแก้ไข/ลดปัญหา/ส่งเสริมการเรียนรู้ของชุมชน สังคม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shapeId="0" xr:uid="{00000000-0006-0000-0100-000063000000}">
      <text>
        <r>
          <rPr>
            <b/>
            <sz val="9"/>
            <color indexed="81"/>
            <rFont val="Tahoma"/>
            <family val="2"/>
          </rPr>
          <t>จำนวนโครงการหรือกิจกรรมเพื่อแก้ไข/ลดปัญหา/ส่งเสริมการเรียนรู้ของชุมชน สังคมทั้งหมด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0" authorId="0" shapeId="0" xr:uid="{00000000-0006-0000-0100-000064000000}">
      <text>
        <r>
          <rPr>
            <b/>
            <sz val="9"/>
            <color indexed="81"/>
            <rFont val="Tahoma"/>
            <family val="2"/>
          </rPr>
          <t xml:space="preserve">(จำนวนบุคคลหรือหน่วยงานในชุมชน พื้นที่ที่เข้าร่วมโครงการหรือกิจกรรมเพื่อแก้ไข/ลดปัญหา/ส่งเสริมการเรียนรู้ของชุมชน สังคม) 
/(จำนวนโครงการหรือกิจกรรมเพื่อแก้ไข/ลดปัญหา/ส่งเสริมการเรียนรู้ของชุมชน สังคมทั้งหมด)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30" authorId="0" shapeId="0" xr:uid="{00000000-0006-0000-0100-000065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เกณฑ์การพิจารณาระดับผลการดำเนินงานของสถาบัน ดังนี้
ระดับ 1  จำนวนบุคคลหรือหน่วยงานในชุมชน พื้นที่ที่เข้าร่วมโครงการหรือ
            กิจกรรมเพื่อแก้ไข/ลดปัญหา/ส่งเสริมการเรียนรู้ของชุมชน สังคม
            น้อยกว่าหรือเท่ากับ   750 คน
ระดับ 2  จำนวนบุคคลหรือหน่วยงานในชุมชน พื้นที่ที่เข้าร่วมโครงการหรือ
            กิจกรรมเพื่อแก้ไข/ลดปัญหา/ส่งเสริมการเรียนรู้ของชุมชน สังคม
            น้อยกว่าหรือเท่ากับ  1,000 คน
ระดับ 3  จำนวนบุคคลหรือหน่วยงานในชุมชน พื้นที่ที่เข้าร่วมโครงการหรือ
            กิจกรรมเพื่อแก้ไข/ลดปัญหา/ส่งเสริมการเรียนรู้ของชุมชน สังคม
             น้อยกว่าหรือเท่ากับ  1,250 คน
ระดับ 4  จำนวนบุคคลหรือหน่วยงานในชุมชน พื้นที่ที่เข้าร่วมโครงการหรือ
            กิจกรรมเพื่อแก้ไข/ลดปัญหา/ส่งเสริมการเรียนรู้ของชุมชน สังคม
             น้อยกว่าหรือเท่ากับ  1,500 คน
ระดับ 5  จำนวนบุคคลหรือหน่วยงานในชุมชน พื้นที่ที่เข้าร่วมโครงการหรือ
            กิจกรรมเพื่อแก้ไข/ลดปัญหา/ส่งเสริมการเรียนรู้ของชุมชน สังคม
             เท่ากับหรือมากกว่า 1,501 คน ขึ้นไป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 xr:uid="{00000000-0006-0000-0100-000066000000}">
      <text>
        <r>
          <rPr>
            <b/>
            <sz val="9"/>
            <color indexed="81"/>
            <rFont val="Tahoma"/>
            <family val="2"/>
          </rPr>
          <t>ข้อมูล THE Impact Ranking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 shapeId="0" xr:uid="{00000000-0006-0000-0100-000067000000}">
      <text>
        <r>
          <rPr>
            <b/>
            <sz val="9"/>
            <color indexed="81"/>
            <rFont val="Tahoma"/>
            <family val="2"/>
          </rPr>
          <t>ผลการจัดอันดับตาม THE Impact Ranking</t>
        </r>
      </text>
    </comment>
    <comment ref="Y31" authorId="0" shapeId="0" xr:uid="{00000000-0006-0000-0100-000068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เกณฑ์การพิจารณาระดับผลการดำเนินงานของสถาบัน ดังนี้
ระดับ 1  ได้รับการจัดอันดับอยู่ในอันดับ 400 ของโลก
ระดับ 2  ได้รับการจัดอันดับอยู่ในอันดับ ระหว่าง 300 - 399 ของโลก
ระดับ 3  ได้รับการจัดอันดับอยู่ในอันดับ ระหว่าง 200 - 299 ของโลก
ระดับ 4  ได้รับการจัดอันดับอยู่ในอันดับ ระหว่าง 100 - 199 ของโลก
ระดับ 5  ได้รับการจัดอันดับอยู่ในอันดับ 1- 100 ของโลก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 shapeId="0" xr:uid="{00000000-0006-0000-0100-000069000000}">
      <text>
        <r>
          <rPr>
            <b/>
            <sz val="9"/>
            <color indexed="81"/>
            <rFont val="Tahoma"/>
            <family val="2"/>
          </rPr>
          <t>ข้อมูลหลักสูตร (Curriculum Area Mapping)  และข้อมูลหลักสูตร Upskill/Reskill 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0" shapeId="0" xr:uid="{00000000-0006-0000-0100-00006A000000}">
      <text>
        <r>
          <rPr>
            <b/>
            <sz val="9"/>
            <color indexed="81"/>
            <rFont val="Tahoma"/>
            <family val="2"/>
          </rPr>
          <t>จำนวนหลักสูตรเชิงพื้นที่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 xr:uid="{00000000-0006-0000-0100-00006B000000}">
      <text>
        <r>
          <rPr>
            <b/>
            <sz val="9"/>
            <color indexed="81"/>
            <rFont val="Tahoma"/>
            <family val="2"/>
          </rPr>
          <t>จำนวนหลักสูตรทั้งหมด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2" authorId="0" shapeId="0" xr:uid="{00000000-0006-0000-0100-00006C000000}">
      <text>
        <r>
          <rPr>
            <b/>
            <sz val="9"/>
            <color indexed="81"/>
            <rFont val="Tahoma"/>
            <family val="2"/>
          </rPr>
          <t>((จำนวนหลักสูตรเชิงพื้นที่)/(จำนวนหลักสูตรทั้งหมด))X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32" authorId="0" shapeId="0" xr:uid="{00000000-0006-0000-0100-00006D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เกณฑ์การพิจารณาระดับศักยภาพการดำเนินงานของสถาบัน ดังนี้
ระดับ 1  จำนวนหลักสูตรเชิงพื้นที่น้อยกว่าหรือเท่ากับ ร้อยละ 20
ระดับ 2  จำนวนหลักสูตรเชิงพื้นที่น้อยกว่าหรือเท่ากับ ร้อยละ 40
ระดับ 3  จำนวนหลักสูตรเชิงพื้นที่น้อยกว่าหรือเท่ากับ ร้อยละ 60
ระดับ 4  จำนวนหลักสูตรเชิงพื้นที่น้อยกว่าหรือเท่ากับ ร้อยละ 80
ระดับ 5  จำนวนหลักสูตรเชิงพื้นที่ตั้งแต่เท่ากับ ร้อยละ 81 ขึ้นไป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 xr:uid="{00000000-0006-0000-0100-00006E000000}">
      <text>
        <r>
          <rPr>
            <b/>
            <sz val="9"/>
            <color indexed="81"/>
            <rFont val="Tahoma"/>
            <family val="2"/>
          </rPr>
          <t>ข้อมูลผลงานทางวิชาการรับใช้สังคม ตามประกาศ ก.พ.อ.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0" shapeId="0" xr:uid="{00000000-0006-0000-0100-00006F000000}">
      <text>
        <r>
          <rPr>
            <b/>
            <sz val="9"/>
            <color indexed="81"/>
            <rFont val="Tahoma"/>
            <family val="2"/>
          </rPr>
          <t>จำนวนผลงานทางวิชาการรับใช้สังคม</t>
        </r>
      </text>
    </comment>
    <comment ref="D33" authorId="0" shapeId="0" xr:uid="{00000000-0006-0000-0100-000070000000}">
      <text>
        <r>
          <rPr>
            <b/>
            <sz val="9"/>
            <color indexed="81"/>
            <rFont val="Tahoma"/>
            <family val="2"/>
          </rPr>
          <t>จำนวนผลงานทางวิชาการทั้งหมด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3" authorId="0" shapeId="0" xr:uid="{00000000-0006-0000-0100-000071000000}">
      <text>
        <r>
          <rPr>
            <b/>
            <sz val="9"/>
            <color indexed="81"/>
            <rFont val="Tahoma"/>
            <family val="2"/>
          </rPr>
          <t>((จำนวนผลงานทางวิชาการรับใช้สังคม)/(จำนวนผลงานทางวิชาการทั้งหมด))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33" authorId="0" shapeId="0" xr:uid="{00000000-0006-0000-0100-000072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เกณฑ์การพิจารณาระดับศักยภาพการดำเนินงานของสถาบัน ดังนี้
ระดับ 1  จำนวนผลงานทางวิชาการรับใช้สังคมน้อยกว่าหรือเท่ากับ ร้อยละ 10
ระดับ 2  จำนวนผลงานทางวิชาการรับใช้สังคมน้อยกว่าหรือเท่ากับ ร้อยละ 20
 ระดับ 3  จำนวนผลงานทางวิชาการรับใช้สังคมน้อยกว่าหรือเท่ากับ ร้อยละ 30
 ระดับ 4  จำนวนผลงานทางวิชาการรับใช้สังคมน้อยกว่าหรือเท่ากับ ร้อยละ 40
 ระดับ 5  จำนวนผลงานทางวิชาการรับใช้สังคมเท่ากับ ร้อยละ 41 ขึ้นไป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" authorId="0" shapeId="0" xr:uid="{00000000-0006-0000-0100-000073000000}">
      <text>
        <r>
          <rPr>
            <b/>
            <sz val="9"/>
            <color indexed="81"/>
            <rFont val="Tahoma"/>
            <family val="2"/>
          </rPr>
          <t>ข้อมูลหลักสูตร (Curriculum Area Mapping)  และข้อมูลหลักสูตร Upskill/Reskill/Long Life Learning 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" authorId="0" shapeId="0" xr:uid="{00000000-0006-0000-0100-000074000000}">
      <text>
        <r>
          <rPr>
            <b/>
            <sz val="9"/>
            <color indexed="81"/>
            <rFont val="Tahoma"/>
            <family val="2"/>
          </rPr>
          <t>จำนวนหลักสูตร Upskill/Reskill/Long Life Learning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 xr:uid="{00000000-0006-0000-0100-000075000000}">
      <text>
        <r>
          <rPr>
            <b/>
            <sz val="9"/>
            <color indexed="81"/>
            <rFont val="Tahoma"/>
            <family val="2"/>
          </rPr>
          <t>จำนวนหลักสูตรทั้งหมดของสถาบัน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4" authorId="0" shapeId="0" xr:uid="{00000000-0006-0000-0100-000076000000}">
      <text>
        <r>
          <rPr>
            <b/>
            <sz val="9"/>
            <color indexed="81"/>
            <rFont val="Tahoma"/>
            <family val="2"/>
          </rPr>
          <t>((จำนวนหลักสูตร Upskill/Reskill/Long Life Learning)/(จำนวนหลักสูตรทั้งหมดของสถาบัน))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34" authorId="0" shapeId="0" xr:uid="{00000000-0006-0000-0100-000077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เกณฑ์การพิจารณาระดับศักยภาพการดำเนินงานของสถาบัน ดังนี้
ระดับ 1  จำนวนหลักสูตร Upskill/Reskill/Long Life Learning 
            น้อยกว่าหรือเท่ากับ ร้อยละ 10
ระดับ 2  จำนวนหลักสูตร Upskill/Reskill/Long Life Learning 
            น้อยกว่าหรือเท่ากับ ร้อยละ 20
ระดับ 3  จำนวนหลักสูตร Upskill/Reskill/Long Life Learning 
             น้อยกว่าหรือเท่ากับ  ร้อยละ 30
ระดับ 4  จำนวนหลักสูตร Upskill/Reskill/Long Life Learning 
             น้อยกว่าหรือเท่ากับ  ร้อยละ 40
ระดับ 5  จำนวนหลักสูตร Upskill/Reskill/Long Life Learning 
             เท่ากับ ร้อยละ 41 ขึ้นไป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 shapeId="0" xr:uid="{00000000-0006-0000-0100-000078000000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0" shapeId="0" xr:uid="{00000000-0006-0000-0100-000079000000}">
      <text>
        <r>
          <rPr>
            <b/>
            <sz val="9"/>
            <color indexed="81"/>
            <rFont val="Tahoma"/>
            <family val="2"/>
          </rPr>
          <t>จำนวนเงินจากภาครัฐและเอกชนเพื่อพัฒนาชุมชนและสังคมในพื้นที่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 xr:uid="{00000000-0006-0000-0100-00007A000000}">
      <text>
        <r>
          <rPr>
            <b/>
            <sz val="9"/>
            <color indexed="81"/>
            <rFont val="Tahoma"/>
            <family val="2"/>
          </rPr>
          <t>งบดำเนินการทั้งหมด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5" authorId="0" shapeId="0" xr:uid="{00000000-0006-0000-0100-00007B000000}">
      <text>
        <r>
          <rPr>
            <b/>
            <sz val="9"/>
            <color indexed="81"/>
            <rFont val="Tahoma"/>
            <family val="2"/>
          </rPr>
          <t>((จำนวนเงินจากภาครัฐและเอกชนเพื่อพัฒนาชุมชนและสังคมในพื้นที่)/(งบดำเนินการทั้งหมด)) X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35" authorId="0" shapeId="0" xr:uid="{00000000-0006-0000-0100-00007C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เกณฑ์การพิจารณาศักยภาพการดำเนินงานของสถาบัน
ระดับ 1  จำนวนเงินจากภาครัฐและเอกชนเพื่อพัฒนาชุมชนและสังคมในพื้นที่ 
            น้อยกว่าหรือเท่ากับ ร้อยละ 10
ระดับ 2  จำนวนเงินจากภาครัฐและเอกชนเพื่อพัฒนาชุมชนและสังคมในพื้นที่ 
            น้อยกว่าหรือเท่ากับ  ร้อยละ 20
ระดับ 3  จำนวนเงินจากภาครัฐและเอกชนเพื่อพัฒนาชุมชนและสังคมในพื้นที่ 
             น้อยกว่าหรือเท่ากับ  ร้อยละ 30
ระดับ 4  จำนวนเงินจากภาครัฐและเอกชนเพื่อพัฒนาชุมชนและสังคมในพื้นที่ 
             น้อยกว่าหรือเท่ากับ  ร้อยละ 40
ระดับ 5  จำนวนเงินจากภาครัฐและเอกชนเพื่อพัฒนาชุมชนและสังคมในพื้นที่ 
             เท่ากับหรือมากกว่า ร้อยละ 41 ขึ้นไป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" authorId="0" shapeId="0" xr:uid="{00000000-0006-0000-0100-00007D000000}">
      <text>
        <r>
          <rPr>
            <b/>
            <sz val="9"/>
            <color indexed="81"/>
            <rFont val="Tahoma"/>
            <family val="2"/>
          </rPr>
          <t>ข้อมูลภาวะการมีงานทำของมหาวิทยาลัย</t>
        </r>
      </text>
    </comment>
    <comment ref="C37" authorId="0" shapeId="0" xr:uid="{00000000-0006-0000-0100-00007E000000}">
      <text>
        <r>
          <rPr>
            <b/>
            <sz val="9"/>
            <color indexed="81"/>
            <rFont val="Tahoma"/>
            <family val="2"/>
          </rPr>
          <t>จำนวนบัณฑิตที่ตอบแบบสำรวจว่าได้ทำงานหลังจบการศึกษาในระยะเวลา 6 เดือน (ทั้งที่ทำงานอิสระ ก่อตั้งกิจการ และทำงานในองค์กรผู้จ้างงาน และ/หรือ จำแนกตามกลุ่มอุตสาหกรรมที่บัณฑิตทำงาน)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7" authorId="0" shapeId="0" xr:uid="{00000000-0006-0000-0100-00007F000000}">
      <text>
        <r>
          <rPr>
            <b/>
            <sz val="9"/>
            <color indexed="81"/>
            <rFont val="Tahoma"/>
            <family val="2"/>
          </rPr>
          <t>จำนวนบัณฑิตของสถาบันที่ตอบรับผลสำรวจ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 shapeId="0" xr:uid="{00000000-0006-0000-0100-000080000000}">
      <text>
        <r>
          <rPr>
            <b/>
            <sz val="9"/>
            <color indexed="81"/>
            <rFont val="Tahoma"/>
            <family val="2"/>
          </rPr>
          <t xml:space="preserve">
จำนวนบัณฑิตที่ตอบแบบสำรวจว่าได้ทำงานหลังจบการศึกษาในระยะเวลา 6 เดือน (ทั้งที่ทำงานอิสระ ก่อตั้งกิจการ และทำงานในองค์กรผู้จ้างงาน และ/หรือ จำแนกตามกลุ่มอุตสาหกรรมที่บัณฑิตทำงาน)
จำนวนบัณฑิตของสถาบันที่ตอบรับผลสำรวจ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37" authorId="0" shapeId="0" xr:uid="{00000000-0006-0000-0100-000081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เกณฑ์การพิจารณาระดับศักยภาพการดำเนินงานของสถาบัน 
วัดจากตำแหน่งเปอร์เซ็นต์ไทล์ของค่าตัวชี้วัดซึ่งคำนวนจากข้อมูลของสถาบัน
ระดับ 1  ต่ำกว่าตำแหน่งเปอร์เซ็นต์ไทล์ที่ 50
ระดับ 2  ตั้งแต่ตำแหน่งเปอร์เซ็นต์ไทล์ที่ 50 - 64
ระดับ 3  ตั้งแต่ตำแหน่งเปอร์เซ็นต์ไทล์ที่ 65 - 79 
ระดับ 4  ตั้งแต่ตำแหน่งเปอร์เซ็นต์ไทล์ที่ 80 - 89 
ระดับ 5  ตั้งแต่ตำแหน่งเปอร์เซ็นต์ไทล์ที่ 90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" authorId="0" shapeId="0" xr:uid="{00000000-0006-0000-0100-000082000000}">
      <text>
        <r>
          <rPr>
            <b/>
            <sz val="9"/>
            <color indexed="81"/>
            <rFont val="Tahoma"/>
            <family val="2"/>
          </rPr>
          <t>ข้อมูลความพึงพอใจของนายจ้างของมหาวิทยาลัย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8" authorId="0" shapeId="0" xr:uid="{00000000-0006-0000-0100-000083000000}">
      <text>
        <r>
          <rPr>
            <b/>
            <sz val="9"/>
            <color indexed="81"/>
            <rFont val="Tahoma"/>
            <family val="2"/>
          </rPr>
          <t>จำนวนบัณฑิตผู้ตอบแบบสอบถามซึ่งทำงานในกลุ่มอุตสาหกรรมที่สอดคล้องกับแผนพัฒนาเศรษฐกิจและสังคมแห่งชา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8" authorId="0" shapeId="0" xr:uid="{00000000-0006-0000-0100-000084000000}">
      <text>
        <r>
          <rPr>
            <b/>
            <sz val="9"/>
            <color indexed="81"/>
            <rFont val="Tahoma"/>
            <family val="2"/>
          </rPr>
          <t>จำนวนผู้ตอบแบบสอบถามทั้งหมด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8" authorId="0" shapeId="0" xr:uid="{00000000-0006-0000-0100-000085000000}">
      <text>
        <r>
          <rPr>
            <b/>
            <sz val="9"/>
            <color indexed="81"/>
            <rFont val="Tahoma"/>
            <family val="2"/>
          </rPr>
          <t>(จำนวนบัณฑิตผู้ตอบแบบสอบถามซึ่งทำงานในกลุ่มอุตสาหกรรมที่สอดคล้องกับแผนพัฒนาเศรษฐกิจและสังคมแห่งชาติ)/(จำนวนผู้ตอบแบบสอบถามทั้งหมด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38" authorId="0" shapeId="0" xr:uid="{00000000-0006-0000-0100-000086000000}">
      <text>
        <r>
          <rPr>
            <b/>
            <sz val="9"/>
            <color indexed="81"/>
            <rFont val="Tahoma"/>
            <family val="2"/>
          </rPr>
          <t xml:space="preserve">เกณฑ์การพิจารณาระดับศักยภาพการดำเนินงานของสถาบัน 
วัดจากตำแหน่งเปอร์เซ็นต์ไทล์ของค่าตัวชี้วัดซึ่งคำนวนจากข้อมูลของสถาบัน
ระดับ 1  ต่ำกว่าตำแหน่งเปอร์เซ็นต์ไทล์ที่ 50
ระดับ 2  ตั้งแต่ตำแหน่งเปอร์เซ็นต์ไทล์ที่ 50 - 64
ระดับ 3  ตั้งแต่ตำแหน่งเปอร์เซ็นต์ไทล์ที่ 65 - 79 
ระดับ 4  ตั้งแต่ตำแหน่งเปอร์เซ็นต์ไทล์ที่ 80 - 89 
ระดับ 5  ตั้งแต่ตำแหน่งเปอร์เซ็นต์ไทล์ที่วัดจากตำแหน่งเปอร์เซ็นต์ไทล์ของค่าตัวชี้วัดซึ่งคำนวนจากข้อมูลของสถาบัน
ระดับ 1  ต่ำกว่าตำแหน่งเปอร์เซ็นต์ไทล์ที่ 50
ระดับ 2  ตั้งแต่ตำแหน่งเปอร์เซ็นต์ไทล์ที่ 50 - 64
ระดับ 3  ตั้งแต่ตำแหน่งเปอร์เซ็นต์ไทล์ที่ 65 - 79 
ระดับ 4  ตั้งแต่ตำแหน่งเปอร์เซ็นต์ไทล์ที่ 80 - 89 
ระดับ 5  ตั้งแต่ตำแหน่งเปอร์เซ็นต์ไทล์ที่ 90 90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0" shapeId="0" xr:uid="{00000000-0006-0000-0100-000087000000}">
      <text>
        <r>
          <rPr>
            <b/>
            <sz val="9"/>
            <color indexed="81"/>
            <rFont val="Tahoma"/>
            <family val="2"/>
          </rPr>
          <t>ข้อมูลความพึงพอใจของนายจ้างของมหาวิทยาลัย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00000000-0006-0000-0100-000088000000}">
      <text>
        <r>
          <rPr>
            <b/>
            <sz val="9"/>
            <color indexed="81"/>
            <rFont val="Tahoma"/>
            <family val="2"/>
          </rPr>
          <t>จำนวนของผู้ตอบแบบสอบถามความพึงพอใจของผู้ใช้บัณฑิต ที่ให้คะแนนสูงสุด 2 ระดับแรก จากแบบสอบถาม 5 หรือ 10 ระดับ (จำแนกตามกลุ่มลักษณะองค์กรผู้จ้างงาน และ/หรือกลุ่มอุตสาหกรรม)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9" authorId="0" shapeId="0" xr:uid="{00000000-0006-0000-0100-000089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>จำนวนผู้ตอบแบบสอบถามทั้งหมด</t>
        </r>
      </text>
    </comment>
    <comment ref="F39" authorId="0" shapeId="0" xr:uid="{00000000-0006-0000-0100-00008A000000}">
      <text>
        <r>
          <rPr>
            <b/>
            <sz val="9"/>
            <color indexed="81"/>
            <rFont val="Tahoma"/>
            <family val="2"/>
          </rPr>
          <t xml:space="preserve">(จำนวนของผู้ตอบแบบสอบถามความพึงพอใจของผู้ใช้บัณฑิต ที่ให้คะแนนสูงสุด 2 ระดับแรก จากแบบสอบถาม 5 หรือ 10 ระดับ (จำแนกตามกลุ่มลักษณะองค์กรผู้จ้างงาน และ/หรือกลุ่มอุตสาหกรรม))/(จำนวนผู้ตอบแบบสอบถามทั้งหมด)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39" authorId="0" shapeId="0" xr:uid="{00000000-0006-0000-0100-00008B000000}">
      <text>
        <r>
          <rPr>
            <b/>
            <sz val="9"/>
            <color indexed="81"/>
            <rFont val="Tahoma"/>
            <family val="2"/>
          </rPr>
          <t>วัดจากตำแหน่งเปอร์เซ็นต์ไทล์ของค่าตัวชี้วัดซึ่งคำนวนจากข้อมูลของสถาบัน
ระดับ 1  ต่ำกว่าตำแหน่งเปอร์เซ็นต์ไทล์ที่ 50
ระดับ 2  ตั้งแต่ตำแหน่งเปอร์เซ็นต์ไทล์ที่ 50 - 64
ระดับ 3  ตั้งแต่ตำแหน่งเปอร์เซ็นต์ไทล์ที่ 65 - 79 
ระดับ 4  ตั้งแต่ตำแหน่งเปอร์เซ็นต์ไทล์ที่ 80 - 89 
ระดับ 5  ตั้งแต่ตำแหน่งเปอร์เซ็นต์ไทล์ที่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0" shapeId="0" xr:uid="{00000000-0006-0000-0100-00008C000000}">
      <text>
        <r>
          <rPr>
            <b/>
            <sz val="9"/>
            <color indexed="81"/>
            <rFont val="Tahoma"/>
            <family val="2"/>
          </rPr>
          <t>ข้อมูลความพึงพอใจของนายจ้างของมหาวิทยาลัย</t>
        </r>
      </text>
    </comment>
    <comment ref="C40" authorId="0" shapeId="0" xr:uid="{00000000-0006-0000-0100-00008D000000}">
      <text>
        <r>
          <rPr>
            <b/>
            <sz val="9"/>
            <color indexed="81"/>
            <rFont val="Tahoma"/>
            <family val="2"/>
          </rPr>
          <t>รายได้จากเงินบริจาค และเงินสนับสนุนการจัดการศึกษาจากหน่วยงานผู้จ้างบัณฑิต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 shapeId="0" xr:uid="{00000000-0006-0000-0100-00008E000000}">
      <text>
        <r>
          <rPr>
            <b/>
            <sz val="9"/>
            <color indexed="81"/>
            <rFont val="Tahoma"/>
            <family val="2"/>
          </rPr>
          <t>จำนวนบัณฑิตที่จบการศึกษาในแต่ละปี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00000000-0006-0000-0100-00008F000000}">
      <text>
        <r>
          <rPr>
            <b/>
            <sz val="9"/>
            <color indexed="81"/>
            <rFont val="Tahoma"/>
            <family val="2"/>
          </rPr>
          <t>(รายได้จากเงินบริจาค และเงินสนับสนุนการจัดการศึกษาจากหน่วยงานผู้จ้างบัณฑิต)/(จำนวนบัณฑิตที่จบการศึกษาในแต่ละปี)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0" authorId="0" shapeId="0" xr:uid="{00000000-0006-0000-0100-000090000000}">
      <text>
        <r>
          <rPr>
            <b/>
            <sz val="9"/>
            <color indexed="81"/>
            <rFont val="Tahoma"/>
            <family val="2"/>
          </rPr>
          <t>วัดจากตำแหน่งเปอร์เซ็นต์ไทล์ของค่าตัวชี้วัดซึ่งคำนวนจากข้อมูลของสถาบัน
ระดับ 1  ต่ำกว่าตำแหน่งเปอร์เซ็นต์ไทล์ที่ 50
ระดับ 2  ตั้งแต่ตำแหน่งเปอร์เซ็นต์ไทล์ที่ 50 - 64
ระดับ 3  ตั้งแต่ตำแหน่งเปอร์เซ็นต์ไทล์ที่ 65 - 79 
ระดับ 4  ตั้งแต่ตำแหน่งเปอร์เซ็นต์ไทล์ที่ 80 - 89 
ระดับ 5  ตั้งแต่ตำแหน่งเปอร์เซ็นต์ไทล์ที่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 xr:uid="{00000000-0006-0000-0100-000091000000}">
      <text>
        <r>
          <rPr>
            <b/>
            <sz val="9"/>
            <color indexed="81"/>
            <rFont val="Tahoma"/>
            <family val="2"/>
          </rPr>
          <t>ข้อมูลหลักสูตรของมหาวิทยาลัย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00000000-0006-0000-0100-000092000000}">
      <text>
        <r>
          <rPr>
            <b/>
            <sz val="9"/>
            <color indexed="81"/>
            <rFont val="Tahoma"/>
            <family val="2"/>
          </rPr>
          <t>ผลรวมถ่วงน้ำหนักหลักสูตรที่ผ่านการตรวจรับรองมาตรฐานหลักสูตรจากสถาบันมาตรฐานหลักสูตรที่ได้รับการรับรองจากหน่วยงานระดับชาติ และนานาชาติ</t>
        </r>
      </text>
    </comment>
    <comment ref="D41" authorId="0" shapeId="0" xr:uid="{00000000-0006-0000-0100-000093000000}">
      <text>
        <r>
          <rPr>
            <b/>
            <sz val="9"/>
            <color indexed="81"/>
            <rFont val="Tahoma"/>
            <family val="2"/>
          </rPr>
          <t>จำนวนหลักสูตรทั้งหมด</t>
        </r>
      </text>
    </comment>
    <comment ref="F41" authorId="0" shapeId="0" xr:uid="{00000000-0006-0000-0100-000094000000}">
      <text>
        <r>
          <rPr>
            <b/>
            <sz val="9"/>
            <color indexed="81"/>
            <rFont val="Tahoma"/>
            <family val="2"/>
          </rPr>
          <t xml:space="preserve">(ผลรวมถ่วงน้ำหนักหลักสูตรที่ผ่านการตรวจรับรองมาตรฐานหลักสูตรจากสถาบันมาตรฐานหลักสูตรที่ได้รับการรับรองจากหน่วยงานระดับชาติ และนานาชาติ)/(จำนวนหลักสูตรทั้งหมด)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1" authorId="0" shapeId="0" xr:uid="{00000000-0006-0000-0100-000095000000}">
      <text>
        <r>
          <rPr>
            <b/>
            <sz val="9"/>
            <color indexed="81"/>
            <rFont val="Tahoma"/>
            <family val="2"/>
          </rPr>
          <t xml:space="preserve">ค่าถ่วงน้ำหนักของหลักสูตรที่ผ่านการตรวจรับรองมาตรฐาน คือ
หลักสูตรที่ได้รับการรับรองระดับชาติ    มีค่าน้ำหนัก 0.5 คะแนน     
หลักสูตรที่ได้รับการรับรองระดับนานาชาติ  มีค่าน้ำหนัก 1.00 คะแนน   
เกณฑ์การพิจารณาระดับศักยภาพการดำเนินงานของสถาบัน  
วัดจากตำแหน่งเปอร์เซ็นต์ไทล์ของค่าตัวชี้วัดซึ่งคำนวนจากข้อมูลของสถาบัน
ระดับ 1  ต่ำกว่าตำแหน่งเปอร์เซ็นต์ไทล์ที่ 50
ระดับ 2  ตั้งแต่ตำแหน่งเปอร์เซ็นต์ไทล์ที่ 50 - 64
ระดับ 3  ตั้งแต่ตำแหน่งเปอร์เซ็นต์ไทล์ที่ 65 - 79 
ระดับ 4  ตั้งแต่ตำแหน่งเปอร์เซ็นต์ไทล์ที่ 80 - 89 
ระดับ 5  ตั้งแต่ตำแหน่งเปอร์เซ็นต์ไทล์ที่ 90 
</t>
        </r>
      </text>
    </comment>
    <comment ref="B42" authorId="0" shapeId="0" xr:uid="{00000000-0006-0000-0100-000096000000}">
      <text>
        <r>
          <rPr>
            <b/>
            <sz val="9"/>
            <color indexed="81"/>
            <rFont val="Tahoma"/>
            <family val="2"/>
          </rPr>
          <t>ข้อมูลหลักสูตรใหม่การจัดการเรียนการสอนเชิงบูรณาการกับการทํางาน (CWIL/WIL) และใช้ข้อมูล มคอ.4,6 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00000000-0006-0000-0100-000097000000}">
      <text>
        <r>
          <rPr>
            <b/>
            <sz val="9"/>
            <color indexed="81"/>
            <rFont val="Tahoma"/>
            <family val="2"/>
          </rPr>
          <t>จำนวนหลักสูตรที่เน้นประสบการณ์ภาคสนาม (CWIL/ WIL)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2" authorId="0" shapeId="0" xr:uid="{00000000-0006-0000-0100-000098000000}">
      <text>
        <r>
          <rPr>
            <b/>
            <sz val="9"/>
            <color indexed="81"/>
            <rFont val="Tahoma"/>
            <family val="2"/>
          </rPr>
          <t>จำนวนหลักสูตรทั้งหมด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00000000-0006-0000-0100-000099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>(จำนวนหลักสูตรที่เน้นประสบการณ์ภาคสนาม (CWIL/ WIL))/(จำนวนหลักสูตรทั้งหมด)</t>
        </r>
      </text>
    </comment>
    <comment ref="Y42" authorId="0" shapeId="0" xr:uid="{00000000-0006-0000-0100-00009A000000}">
      <text>
        <r>
          <rPr>
            <b/>
            <sz val="9"/>
            <color indexed="81"/>
            <rFont val="Tahoma"/>
            <family val="2"/>
          </rPr>
          <t>วัดจากตำแหน่งเปอร์เซ็นต์ไทล์ของค่าตัวชี้วัดซึ่งคำนวนจากข้อมูลของสถาบัน
ระดับ 1  ต่ำกว่าตำแหน่งเปอร์เซ็นต์ไทล์ที่ 50
ระดับ 2  ตั้งแต่ตำแหน่งเปอร์เซ็นต์ไทล์ที่ 50 - 64
ระดับ 3  ตั้งแต่ตำแหน่งเปอร์เซ็นต์ไทล์ที่ 65 - 79 
ระดับ 4  ตั้งแต่ตำแหน่งเปอร์เซ็นต์ไทล์ที่ 80 - 89 
ระดับ 5  ตั้งแต่ตำแหน่งเปอร์เซ็นต์ไทล์ที่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 xr:uid="{00000000-0006-0000-0100-00009B000000}">
      <text>
        <r>
          <rPr>
            <b/>
            <sz val="9"/>
            <color indexed="81"/>
            <rFont val="Tahoma"/>
            <family val="2"/>
          </rPr>
          <t>ข้อมูลด้านบุคลากรของมหาวิทยาลัย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00000000-0006-0000-0100-00009C000000}">
      <text>
        <r>
          <rPr>
            <b/>
            <sz val="9"/>
            <color indexed="81"/>
            <rFont val="Tahoma"/>
            <family val="2"/>
          </rPr>
          <t>จำนวนอาจารย์ที่ดำรงตำแหน่งวิชาการ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 shapeId="0" xr:uid="{00000000-0006-0000-0100-00009D000000}">
      <text>
        <r>
          <rPr>
            <b/>
            <sz val="9"/>
            <color indexed="81"/>
            <rFont val="Tahoma"/>
            <family val="2"/>
          </rPr>
          <t>จำนวนอาจารย์ทั้งหมด</t>
        </r>
      </text>
    </comment>
    <comment ref="F43" authorId="0" shapeId="0" xr:uid="{00000000-0006-0000-0100-00009E000000}">
      <text>
        <r>
          <rPr>
            <b/>
            <sz val="9"/>
            <color indexed="81"/>
            <rFont val="Tahoma"/>
            <family val="2"/>
          </rPr>
          <t>(จำนวนอาจารย์ที่ดำรงตำแหน่งวิชาการ)/(จำนวนอาจารย์ทั้งหมด)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3" authorId="0" shapeId="0" xr:uid="{00000000-0006-0000-0100-00009F000000}">
      <text>
        <r>
          <rPr>
            <sz val="9"/>
            <color indexed="81"/>
            <rFont val="Tahoma"/>
            <family val="2"/>
          </rPr>
          <t xml:space="preserve">ค่าถ่วงน้ำหนักของอาจารย์ที่ดำรงตำแหน่งวิชาการ มีดังนี้
ค่าน้ำหนัก 0.25 คะแนน     ดำรงตำแหน่ง อาจารย์ ดร.
ค่าน้ำหนัก 0.5   คะแนน     ดำรงตำแหน่ง ผู้ช่วยศาสตราจารย์
ค่าน้ำหนัก 0.75  คะแนน    ดำรงตำแหน่ง รองศาสตราจารย์
ค่าน้ำหนัก 1.00  คะแนน    ดำรงตำแหน่ง ศาสตราจารย์
เกณฑ์การพิจารณาระดับศักยภาพการดำเนินงานของสถาบัน 
วัดจากตำแหน่งเปอร์เซ็นต์ไทล์ของค่าตัวชี้วัดซึ่งคำนวนจากข้อมูลของสถาบัน
ระดับ 1  ต่ำกว่าตำแหน่งเปอร์เซ็นต์ไทล์ที่ 50
ระดับ 2  ตั้งแต่ตำแหน่งเปอร์เซ็นต์ไทล์ที่ 50 - 64
ระดับ 3  ตั้งแต่ตำแหน่งเปอร์เซ็นต์ไทล์ที่ 65 - 79 
ระดับ 4  ตั้งแต่ตำแหน่งเปอร์เซ็นต์ไทล์ที่ 80 - 89 
ระดับ 5  ตั้งแต่ตำแหน่งเปอร์เซ็นต์ไทล์ที่ 90
</t>
        </r>
      </text>
    </comment>
    <comment ref="B44" authorId="0" shapeId="0" xr:uid="{00000000-0006-0000-0100-0000A0000000}">
      <text>
        <r>
          <rPr>
            <b/>
            <sz val="9"/>
            <color indexed="81"/>
            <rFont val="Tahoma"/>
            <family val="2"/>
          </rPr>
          <t>ข้อมูลด้านนักศึกษาของมหาวิทยาลัย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 xr:uid="{00000000-0006-0000-0100-0000A1000000}">
      <text>
        <r>
          <rPr>
            <b/>
            <sz val="9"/>
            <color indexed="81"/>
            <rFont val="Tahoma"/>
            <family val="2"/>
          </rPr>
          <t>จำนวนนักศึกษาแรกเข้าที่ลงทะเบียนเรียนอย่างต่อเนื่อง เมื่อขึ้นทะเบียนในหลักสูตรเป็นระยะเวลา 1 ใน 4 ของหลักสูตร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4" authorId="0" shapeId="0" xr:uid="{00000000-0006-0000-0100-0000A2000000}">
      <text>
        <r>
          <rPr>
            <b/>
            <sz val="9"/>
            <color indexed="81"/>
            <rFont val="Tahoma"/>
            <family val="2"/>
          </rPr>
          <t>จำนวนนักศึกษาแรกเข้าในหลักสูตร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 shapeId="0" xr:uid="{00000000-0006-0000-0100-0000A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>(จำนวนนักศึกษาแรกเข้าที่ลงทะเบียนเรียนอย่างต่อเนื่อง เมื่อขึ้นทะเบียนในหลักสูตรเป็นระยะเวลา 1 ใน 4 ของหลักสูตร)/(จำนวนนักศึกษาแรกเข้าในหลักสูตร)</t>
        </r>
      </text>
    </comment>
    <comment ref="Y44" authorId="0" shapeId="0" xr:uid="{00000000-0006-0000-0100-0000A4000000}">
      <text>
        <r>
          <rPr>
            <b/>
            <sz val="9"/>
            <color indexed="81"/>
            <rFont val="Tahoma"/>
            <family val="2"/>
          </rPr>
          <t>วัดจากตำแหน่งเปอร์เซ็นต์ไทล์ของค่าตัวชี้วัดซึ่งคำนวนจากข้อมูลของสถาบัน
ระดับ 1  ต่ำกว่าตำแหน่งเปอร์เซ็นต์ไทล์ที่ 50
ระดับ 2  ตั้งแต่ตำแหน่งเปอร์เซ็นต์ไทล์ที่ 50 - 64
ระดับ 3  ตั้งแต่ตำแหน่งเปอร์เซ็นต์ไทล์ที่ 65 - 79 
ระดับ 4  ตั้งแต่ตำแหน่งเปอร์เซ็นต์ไทล์ที่ 80 - 89 
ระดับ 5  ตั้งแต่ตำแหน่งเปอร์เซ็นต์ไทล์ที่ 90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ข้อมูลด้านจำนวนนักศึกษา/บัณฑิตที่ได้รางวัลด้านผู้ประกอบการใหม่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ข้อมูลด้านผู้ประกอบการและส่งเสริมการสร้างนวัตกรรมของสถาบัน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ข้อมูลด้านผู้ประกอบการ (Entrepreneur) 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ข้อมูลงบประมาณส่งเสริมการพัฒนาผู้ประกอบการของสถาบันอุดมศึกษา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ข้อมูลความร่วมมือระหว่างสถาบันอุดมศึกษากับภาคธุรกิจ/อุตสาหกรรม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ข้อมูลด้านจำนวนนักศึกษา/บัณฑิตที่ได้รางวัลด้านผู้ประกอบการใหม่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ข้อมูลด้านผู้ประกอบการและส่งเสริมการสร้างนวัตกรรมของสถาบัน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ข้อมูลด้านผู้ประกอบการ (Entrepreneur) 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ข้อมูลงบประมาณส่งเสริมการพัฒนาผู้ประกอบการของสถาบันอุดมศึกษา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ข้อมูลความร่วมมือระหว่างสถาบันอุดมศึกษากับภาคธุรกิจ/อุตสาหกรรม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B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ข้อมูลด้านจำนวนนักศึกษา/บัณฑิตที่ได้รางวัลด้านผู้ประกอบการใหม่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ข้อมูลด้านผู้ประกอบการและส่งเสริมการสร้างนวัตกรรมของสถาบัน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ข้อมูลด้านผู้ประกอบการ (Entrepreneur) 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ข้อมูลด้านการเงินของมหาวิทยาลัย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ข้อมูลงบประมาณส่งเสริมการพัฒนาผู้ประกอบการของสถาบันอุดมศึกษา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ข้อมูลความร่วมมือระหว่างสถาบันอุดมศึกษากับภาคธุรกิจ/อุตสาหกรรม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<sst xmlns="http://schemas.openxmlformats.org/spreadsheetml/2006/main" count="1245" uniqueCount="338">
  <si>
    <t>Data Set</t>
  </si>
  <si>
    <t>ลำดับ</t>
  </si>
  <si>
    <t>ชื่อตัวชี้วัด</t>
  </si>
  <si>
    <t xml:space="preserve">ข้อมูลนำเข้าลำดับ </t>
  </si>
  <si>
    <t>การคำนวน</t>
  </si>
  <si>
    <t>เกณฑ์</t>
  </si>
  <si>
    <t>(Input Data From Data List)</t>
  </si>
  <si>
    <t>ระดับ 1</t>
  </si>
  <si>
    <t>ระดับ 2</t>
  </si>
  <si>
    <t>ระดับ 3</t>
  </si>
  <si>
    <t>ระดับ 4</t>
  </si>
  <si>
    <t>ระดับ 5</t>
  </si>
  <si>
    <t>อัตราการอ้างอิงของผลงานที่ได้รับการตีพิมพ์ (Citation /Publication)</t>
  </si>
  <si>
    <t xml:space="preserve"> =1/2</t>
  </si>
  <si>
    <t>ระดับนานาชาติ  มากกว่า 2</t>
  </si>
  <si>
    <t>ระดับนานาชาติ  มากกว่า 4</t>
  </si>
  <si>
    <t>ระดับนานาชาติ  มากกว่า 6</t>
  </si>
  <si>
    <t>ระดับนานาชาติ  มากกว่า 8</t>
  </si>
  <si>
    <t>ระดับนานาชาติ  มากกว่า 10</t>
  </si>
  <si>
    <t>ชื่อเสียงของมหาวิทยาลัย (Academic Reputation)</t>
  </si>
  <si>
    <t>เท่ากับหรือไม่ต่ำกว่า Top 90</t>
  </si>
  <si>
    <t>เท่ากับหรือไม่ต่ำกว่า Top 80</t>
  </si>
  <si>
    <t>เท่ากับหรือไม่ต่ำกว่า Top 70</t>
  </si>
  <si>
    <t>เท่ากับหรือไม่ต่ำกว่า Top 60</t>
  </si>
  <si>
    <t>เท่ากับหรือไม่ต่ำกว่า Top 50</t>
  </si>
  <si>
    <t>การเคลื่อนย้ายของอาจารย์/นักวิจัย และนักศึกษา (Staff &amp; Student Mobility)</t>
  </si>
  <si>
    <t>(4/5) X 100</t>
  </si>
  <si>
    <t>น้อยกว่าหรือเท่ากับ ร้อยละ 5</t>
  </si>
  <si>
    <t>น้อยกว่าหรือเท่ากับ ร้อยละ 10</t>
  </si>
  <si>
    <t>น้อยกว่าหรือเท่ากับ ร้อยละ 20</t>
  </si>
  <si>
    <t>น้อยกว่าหรือเท่ากับ ร้อยละ 30</t>
  </si>
  <si>
    <t>น้อยกว่าหรือเท่ากับ ร้อยละ 40</t>
  </si>
  <si>
    <t>(6/7) X 100</t>
  </si>
  <si>
    <t>รางวัลยกย่องเชิดชูเกียรติระดับระดับชาติและ/หรือนานาชาติของบุคลากร (Prize winner) ต่อจำนวนอาจารย์/นักวิจัยทั้งหมด</t>
  </si>
  <si>
    <t>(8/9) X 100</t>
  </si>
  <si>
    <t>น้อยกว่า ร้อยละ 5</t>
  </si>
  <si>
    <t>(10/11) X 5</t>
  </si>
  <si>
    <t>จำนวนอาจารย์ต่อนักศึกษา (Staff/Student Ratio)</t>
  </si>
  <si>
    <t xml:space="preserve"> =12/13</t>
  </si>
  <si>
    <t xml:space="preserve"> 1:15</t>
  </si>
  <si>
    <t xml:space="preserve"> 1:13</t>
  </si>
  <si>
    <t xml:space="preserve"> 1:11</t>
  </si>
  <si>
    <t xml:space="preserve"> 1:9</t>
  </si>
  <si>
    <t xml:space="preserve"> 1:7</t>
  </si>
  <si>
    <t>ความร่วมมือวิจัยระดับนานาชาติ (Active International Research Collaboration)</t>
  </si>
  <si>
    <t>(14/15) X 100</t>
  </si>
  <si>
    <t>น้อยกว่าหรือเท่ากับร้อยละ 50</t>
  </si>
  <si>
    <t>น้อยกว่าหรือเท่ากับร้อยละ 60</t>
  </si>
  <si>
    <t>น้อยกว่าหรือเท่ากับร้อยละ 70</t>
  </si>
  <si>
    <t>น้อยกว่าหรือเท่ากับ ร้อยละ 80</t>
  </si>
  <si>
    <t>H-index จำนวนครั้งที่ได้รับการอ้างอิงเท่ากับหรือมากกว่าจำนวนผลงานวิจัย</t>
  </si>
  <si>
    <t>16/17</t>
  </si>
  <si>
    <t>น้อยกว่าหรือเท่ากับ 10</t>
  </si>
  <si>
    <t>น้อยกว่าหรือเท่ากับ 15</t>
  </si>
  <si>
    <t>น้อยกว่าหรือเท่ากับ 20</t>
  </si>
  <si>
    <t>น้อยกว่าหรือเท่ากับ 25</t>
  </si>
  <si>
    <t>เท่ากับหรือมากกว่า 30</t>
  </si>
  <si>
    <t>งบประมาณด้านการวิจัยต่อหัวบุคลากร (Research Funding/Faculty)</t>
  </si>
  <si>
    <t xml:space="preserve"> =18/19</t>
  </si>
  <si>
    <t>น้อยกว่าหรือเท่ากับ 50,000 บาท</t>
  </si>
  <si>
    <t>น้อยกว่าหรือเท่ากับ 100,000 บาท</t>
  </si>
  <si>
    <t>น้อยกว่าหรือเท่ากับ 500,000 บาท</t>
  </si>
  <si>
    <t>น้อยกว่าหรือเท่ากับ 1 ล้านบาท</t>
  </si>
  <si>
    <t>เท่ากับหรือมากกว่า 2 ล้านบาท</t>
  </si>
  <si>
    <t>(20/21) X 100</t>
  </si>
  <si>
    <t>เท่ากับหรือมากกว่า ร้อยละ 31 ขึ้นไป</t>
  </si>
  <si>
    <t>(22/23) X 100</t>
  </si>
  <si>
    <t>(24/25) X 5</t>
  </si>
  <si>
    <t>งบประมาณจากแหล่งทุนภายนอกสนับสนุนการสร้างผู้ประกอบการ/ธุรกิจใหม่ (Startup Co-Investment Funding)</t>
  </si>
  <si>
    <t xml:space="preserve"> =26/27</t>
  </si>
  <si>
    <t>บุคลากรสถาบันอุดมศึกษาแลกเปลี่ยนความรู้สู่ภาคธุรกิจ/อุตสาหกรรม (Talent Mobility Consultation)</t>
  </si>
  <si>
    <t xml:space="preserve"> =28/29</t>
  </si>
  <si>
    <t>มีการดำเนินงานแบบ  A</t>
  </si>
  <si>
    <t>มีการดำเนินงานแบบ A + B</t>
  </si>
  <si>
    <t>มีการดำเนินงานแบบ A + B + C</t>
  </si>
  <si>
    <t>มีการดำเนินงานแบบ A + B + C + D</t>
  </si>
  <si>
    <t>มีการดำเนินงานแบบ A + B + C + D + E</t>
  </si>
  <si>
    <t>(31/32) X 100</t>
  </si>
  <si>
    <t>มีน้อยกว่าหรือเท่ากับ ร้อยละ 5</t>
  </si>
  <si>
    <t>มีน้อยกว่าหรือเท่ากับ ร้อยละ 10</t>
  </si>
  <si>
    <t>มีน้อยกว่าหรือเท่ากับ ร้อยละ 20</t>
  </si>
  <si>
    <t>มีน้อยกว่าหรือเท่ากับ ร้อยละ 30</t>
  </si>
  <si>
    <t xml:space="preserve"> =33/34</t>
  </si>
  <si>
    <t>ความร่วมมือเพื่อพัฒนาผู้ประกอบการและส่งเสริมการสร้างนวัตกรรมกับภาคธุรกิจ/อุตสาหกรรมของสถาบันอุดมศึกษา (University - Industry Linkage)</t>
  </si>
  <si>
    <t>(35/36) X 100</t>
  </si>
  <si>
    <t>น้อยกว่าร้อยละ 10</t>
  </si>
  <si>
    <t>น้อยกว่าหรือเท่ากับร้อยละ 10</t>
  </si>
  <si>
    <t>น้อยกว่าหรือเท่ากับร้อยละ 20</t>
  </si>
  <si>
    <t>น้อยกว่าหรือเท่ากับร้อยละ 30</t>
  </si>
  <si>
    <t>(37/38) X 5</t>
  </si>
  <si>
    <t>อัตราการได้งานทำในพื้นที่หรือภูมิภาคของบัณฑิต (Percentage of Graduate Employed in Region)</t>
  </si>
  <si>
    <t>(39/40) X 100</t>
  </si>
  <si>
    <t>น้อยกว่าหรือเท่ากับ ร้อยละ 60</t>
  </si>
  <si>
    <t>เท่ากับหรือมากกว่า ร้อยละ 81 ขึ้นไป</t>
  </si>
  <si>
    <t>การพัฒนาเชิงพื้นที่ (โครงสร้างพื้นฐาน ด้านภูมิศาสตร์และสิ่งแวดล้อม สังคม)(Area Based Development)</t>
  </si>
  <si>
    <t>(41/42) X 100</t>
  </si>
  <si>
    <t>น้อยกว่าหรือเท่ากับ  ร้อยละ 80</t>
  </si>
  <si>
    <t>การมีส่วนร่วมของบุคคลหรือหน่วยงานในชุมชน พื้นที่ หรือภูมิภาค (Non Age Group Participation)</t>
  </si>
  <si>
    <t xml:space="preserve"> =43/44</t>
  </si>
  <si>
    <t>น้อยกว่าหรือเท่ากับ   750 คน</t>
  </si>
  <si>
    <t>น้อยกว่าหรือเท่ากับ  1,000 คน</t>
  </si>
  <si>
    <t>น้อยกว่าหรือเท่ากับ  1,250 คน</t>
  </si>
  <si>
    <t>น้อยกว่าหรือเท่ากับ  1,500 คน</t>
  </si>
  <si>
    <t>เท่ากับหรือมากกว่า 1,501 คน ขึ้นไป</t>
  </si>
  <si>
    <t>ความยั่งยืนของมหาวิทยาลัย ชุมชนและสังคม (Green/Sustainability)</t>
  </si>
  <si>
    <t>อยู่ในอันดับ 400 ของโลก</t>
  </si>
  <si>
    <t>อยู่ในอันดับ ระหว่าง 300 - 399 ของโลก</t>
  </si>
  <si>
    <t>อยู่ในอันดับ ระหว่าง 200 - 299 ของโลก</t>
  </si>
  <si>
    <t>อยู่ในอันดับ ระหว่าง 100 - 199 ของโลก</t>
  </si>
  <si>
    <t>อยู่ในอันดับ 1- 100 ของโลก</t>
  </si>
  <si>
    <t>ความสอดคล้องของหลักสูตร (Curriculum Alignment)</t>
  </si>
  <si>
    <t>(46/47) X 100</t>
  </si>
  <si>
    <t>ตั้งแต่เท่ากับ ร้อยละ 81 ขึ้นไป</t>
  </si>
  <si>
    <t>การวิจัยและบริการวิชาการเพื่อการพัฒนาในพื้นที่ภูมิภาค (Research/Service in Region)</t>
  </si>
  <si>
    <t>(48/49) X 100</t>
  </si>
  <si>
    <t>เท่ากับ ร้อยละ 41 ขึ้นไป</t>
  </si>
  <si>
    <t>การมีส่วนร่วมของสังคมและชุมชน (Inclusive Community)</t>
  </si>
  <si>
    <t>(50/51) X 100</t>
  </si>
  <si>
    <t>น้อยกว่าหรือเท่ากับ  ร้อยละ 30</t>
  </si>
  <si>
    <t>น้อยกว่าหรือเท่ากับ  ร้อยละ 40</t>
  </si>
  <si>
    <t>การบูรณาการงบประมาณจากภาครัฐและเอกชนในการดำเนินงานเพื่อพัฒนาชุมชนและสังคมในพื้นที่ (Integrated Government Budget)</t>
  </si>
  <si>
    <t>(52/53) X 100</t>
  </si>
  <si>
    <t>น้อยกว่าหรือเท่ากับ  ร้อยละ 20</t>
  </si>
  <si>
    <t>เท่ากับหรือมากกว่า ร้อยละ 41 ขึ้นไป</t>
  </si>
  <si>
    <t>อัตราการได้งานทำหรือประกอบอาชีพหลังสำเร็จการศึกษา (Employability Rate)</t>
  </si>
  <si>
    <t xml:space="preserve"> =54/55</t>
  </si>
  <si>
    <t>ต่ำกว่าตำแหน่งเปอร์เซ็นต์ไทล์ที่ 50</t>
  </si>
  <si>
    <t>ตั้งแต่ตำแหน่งเปอร์เซ็นต์ไทล์ที่ 50 - 64</t>
  </si>
  <si>
    <t>ตั้งแต่ตำแหน่งเปอร์เซ็นต์ไทล์ที่ 65 - 79</t>
  </si>
  <si>
    <t>ตั้งแต่ตำแหน่งเปอร์เซ็นต์ไทล์ที่ 80 - 89</t>
  </si>
  <si>
    <t>ตั้งแต่ตำแหน่งเปอร์เซ็นต์ไทล์ที่ 90</t>
  </si>
  <si>
    <t>สัดส่วนผู้จบการศึกษาที่ทำงานในอุตสาหกรรมมูลค่าเพิ่มสูง (Ratio of Graduates Working in High Value-added Sectors)</t>
  </si>
  <si>
    <t xml:space="preserve"> =56/57</t>
  </si>
  <si>
    <t>อัตราส่วนผู้จ้างงานหรือลูกค้าที่พอใจในคุณลักษณะของบัณฑิต (Employer Satisfaction)</t>
  </si>
  <si>
    <t xml:space="preserve"> =58/59</t>
  </si>
  <si>
    <t>การตอบแทนคุณจากผู้ได้รับประโยชน์ด้านการจัดบริการการศึกษา (Alumni &amp; Employer Contribution)</t>
  </si>
  <si>
    <t xml:space="preserve"> =60/61</t>
  </si>
  <si>
    <t>การรับรองประสิทธิผลการเรียนรู้ที่ได้มาตรฐานระดับชาติและนานาชาติ (Assurance of Learning Outcomes)</t>
  </si>
  <si>
    <t>(62/63) X 100</t>
  </si>
  <si>
    <t>พันธมิตรในการจัดการหลักสูตร (Collaboration in Study Programs)</t>
  </si>
  <si>
    <t xml:space="preserve"> =64/65</t>
  </si>
  <si>
    <t>คุณภาพของผู้สอน (Learning Facilitators)</t>
  </si>
  <si>
    <t xml:space="preserve"> =66/67</t>
  </si>
  <si>
    <t>อัตราการคงอยู่ของผู้เรียน (Students Retention)</t>
  </si>
  <si>
    <t xml:space="preserve"> =68/69</t>
  </si>
  <si>
    <t>สูตรคำนวน</t>
  </si>
  <si>
    <t>ผลลัพธ์</t>
  </si>
  <si>
    <t>ผลการประเมิน</t>
  </si>
  <si>
    <t>ระดับ</t>
  </si>
  <si>
    <t>ค่านำมาคำนวน</t>
  </si>
  <si>
    <t>(1/2)</t>
  </si>
  <si>
    <t>&gt;2</t>
  </si>
  <si>
    <t>&gt;4</t>
  </si>
  <si>
    <t>&gt;6</t>
  </si>
  <si>
    <t>&gt;8</t>
  </si>
  <si>
    <t>&gt;10</t>
  </si>
  <si>
    <t>&gt;=90</t>
  </si>
  <si>
    <t>&gt;=80</t>
  </si>
  <si>
    <t>&gt;=70</t>
  </si>
  <si>
    <t>&gt;=60</t>
  </si>
  <si>
    <t>&gt;=50</t>
  </si>
  <si>
    <t>(1/2) X 100</t>
  </si>
  <si>
    <t>&lt;=5</t>
  </si>
  <si>
    <t>&lt;=10</t>
  </si>
  <si>
    <t>&lt;=20</t>
  </si>
  <si>
    <t>&lt;=30</t>
  </si>
  <si>
    <t>&lt;=40</t>
  </si>
  <si>
    <t>&lt;5</t>
  </si>
  <si>
    <t>(1/40) X5</t>
  </si>
  <si>
    <t>&lt;=50</t>
  </si>
  <si>
    <t>&lt;=60</t>
  </si>
  <si>
    <t>&lt;=70</t>
  </si>
  <si>
    <t>&lt;=80</t>
  </si>
  <si>
    <t>&lt;=15</t>
  </si>
  <si>
    <t>&lt;=25</t>
  </si>
  <si>
    <t>&gt;=30</t>
  </si>
  <si>
    <t>&lt;=50000</t>
  </si>
  <si>
    <t>&lt;=100000</t>
  </si>
  <si>
    <t>&lt;=500000</t>
  </si>
  <si>
    <t>&lt;=1000000</t>
  </si>
  <si>
    <t>&gt;=2000000</t>
  </si>
  <si>
    <t>&gt;=31</t>
  </si>
  <si>
    <t>ABCDE</t>
  </si>
  <si>
    <t>A</t>
  </si>
  <si>
    <t>AB</t>
  </si>
  <si>
    <t>ABC</t>
  </si>
  <si>
    <t>ABCD</t>
  </si>
  <si>
    <t>&lt;10</t>
  </si>
  <si>
    <t>&gt;=81</t>
  </si>
  <si>
    <t>&lt;=750</t>
  </si>
  <si>
    <t>&lt;=1000</t>
  </si>
  <si>
    <t>&lt;=1250</t>
  </si>
  <si>
    <t>&lt;=1500</t>
  </si>
  <si>
    <t>&gt;=1501</t>
  </si>
  <si>
    <t xml:space="preserve"> =400</t>
  </si>
  <si>
    <t>&gt;=300</t>
  </si>
  <si>
    <t>&gt;=200</t>
  </si>
  <si>
    <t>&gt;=100</t>
  </si>
  <si>
    <t>&gt;=1</t>
  </si>
  <si>
    <t>&gt;=41</t>
  </si>
  <si>
    <t>&lt;50</t>
  </si>
  <si>
    <t>&gt;=65</t>
  </si>
  <si>
    <t xml:space="preserve"> =90</t>
  </si>
  <si>
    <t xml:space="preserve"> &gt;=90</t>
  </si>
  <si>
    <t xml:space="preserve">คำอธิบาย </t>
  </si>
  <si>
    <t>ระดับการประเมิน</t>
  </si>
  <si>
    <t xml:space="preserve">Global &amp; Frontier Research </t>
  </si>
  <si>
    <t>1.    จำนวนอาจารย์ต่อนักศึกษา (Staff/student Ratio)</t>
  </si>
  <si>
    <t xml:space="preserve"> จำนวนอาจารย์ต่อจำนวนนักศึกษา</t>
  </si>
  <si>
    <t xml:space="preserve">2.    ความร่วมมือวิจัยระดับนานาชาติ (Active International Research Collaboration) </t>
  </si>
  <si>
    <t>ร้อยละจำนวนบทความวิจัยที่มีความร่วมมือกับนานาชาติ ต่อจำนวน Paper ทั้งหมดในฐานข้อมูล Scopus</t>
  </si>
  <si>
    <t>3.    H-index จำนวนครั้งที่ได้รับการอ้างอิงเท่ากับหรือมากกว่าจำนวนผลงานวิจัย</t>
  </si>
  <si>
    <t>ค่าเฉลี่ย H-index รวมของอาจารย์ทั้งหมด</t>
  </si>
  <si>
    <t>4.    งบประมาณด้านการวิจัยต่อหัวของบุคลากร (Research funding/Faculty)</t>
  </si>
  <si>
    <t>งบประมาณวิจัยต่อหัวของบุคลากรสถาบันอุดมศึกษา</t>
  </si>
  <si>
    <t>Entrepreneur/ Innovation</t>
  </si>
  <si>
    <t>การพัฒนาผู้ประกอบการและส่งเสริมการสร้างนวัตกรรม</t>
  </si>
  <si>
    <t>Area-Based and Community</t>
  </si>
  <si>
    <t xml:space="preserve"> การพัฒนาชุมชนเชิงพื้นที่</t>
  </si>
  <si>
    <t xml:space="preserve">9. ความสอดคล้องของหลักสูตร (Curriculum Alignment) </t>
  </si>
  <si>
    <t>จำนวนหลักสูตรที่สอดคล้องกับความต้องการของสังคมและชุมชนต่อหลักสูตรทั้งหมดของสถาบันการศึกษา</t>
  </si>
  <si>
    <t>10. การวิจัยและบริการวิชาการ เพื่อการพัฒนาในพื้นที่ภูมิภาค  (Research/Service in Region)</t>
  </si>
  <si>
    <t>สัดส่วนของผลงานทางวิชาการรับใช้สังคมสามารถแก้ไขปัญหาของชุมชนและสังคมในพื้นที่ต่อผลงานทางวิชาการที่ได้ดำเนินการทั้งหมด</t>
  </si>
  <si>
    <t>11. การมีส่วนร่วมของสังคมและชุมชน  (Inclusive Community)</t>
  </si>
  <si>
    <t>จำนวนหลักสูตร Up skill/Re skill/Long Life Learning ที่เปิดโอกาสให้ชุมชน ปราชญ์ชุมชน ได้มีโอกาสการกำหนดทิศทางการดำเนินงานในการสอน การบริหาร(คล้ายกับ สมาคมศิษย์เก่า)เป็นสิ่งที่แสดงให้เห็นถึงการมีส่วนร่วมของผู้มีส่วนได้ส่วนเสียของมหาวิทยาลัยในพื้นที่ ภูมิภาคที่สามารถนำไปสู่การพัฒนาสังคมและชุมชนในพื้นที่ ภูมิภาค</t>
  </si>
  <si>
    <t>12.การบูรณาการงบประมาณจากภาครัฐและเอกชนในการดำเนินงานเพื่อพัฒนาชุมชนและสังคมในพื้นที่ (Integrated Government Budget)</t>
  </si>
  <si>
    <t>จำนวนเงินทุนจากภาครัฐและเอกชนเพื่อพัฒนาชุมชนและสังคมในพื้นที่ รวมถึงเงินที่มาจากการบริจาคของชุมชนในพื้นที่เป็นสิ่งที่แสดงให้เห็นว่ามหาวิทยาลัยได้มุ่งจัดสรรทรัพยากรให้เกิดประโยชน์สูงสุดจากแหล่งสนับสนุนด้านงบประมาณเพื่อนำไปสู่การพัฒนาชุมชนและสังคมในพื้นที่</t>
  </si>
  <si>
    <t>Professional Development</t>
  </si>
  <si>
    <t xml:space="preserve"> การผลิตบุคลากรวิชาชีพสาขาต่างๆ</t>
  </si>
  <si>
    <t>13.การรับรองประสิทธิผลการเรียนรู้ที่ได้มาตรฐานระดับชาติและนานาชาติ (Assurance of Learning Outcomes)</t>
  </si>
  <si>
    <t xml:space="preserve">คุณภาพหลักสูตรที่ผ่านการตรวจรับรองมาตรฐานหลักสูตรจากสถาบันมาตรฐานหลักสูตรที่ได้รับการรับรองจากหน่วยงานระดับชาติและนานาชาติ                                                                     </t>
  </si>
  <si>
    <t>14.พันธมิตรในการจัดการหลักสูตร (Collaboration in Study Programs)</t>
  </si>
  <si>
    <t>หลักสูตรมีจุดเน้นในการสร้างประสบการณ์และความเชี่ยวชาญให้ผู้เรียน สามารถนำความรู้ไปปฏิบัติใช้งานได้จริง</t>
  </si>
  <si>
    <t>15.คุณภาพของผู้สอน (Learning Facilitators)</t>
  </si>
  <si>
    <t xml:space="preserve">คุณสมบัติของผู้สอน หรือผู้อำนวยการเรียนรู้ (Learning facilitator) เช่น เป็นอาจารย์ประจำ เป็นผู้เชี่ยวชาญเฉพาะด้านในวงการที่เกี่ยวข้อง ที่ได้รับการพัฒนาความสามารถหรือมีความสามารถโดดเด่นด้านการเรียนการสอน                                   </t>
  </si>
  <si>
    <t>16.อัตราการคงอยู่ของผู้เรียน (Students Retention)</t>
  </si>
  <si>
    <t>อัตราการคงอยู่ของผู้เรียนในหลักสูตรต่าง ๆ เมื่อผ่านกรอบเวลาของหลักสูตรไป 25%</t>
  </si>
  <si>
    <t>1.อัตราการอ้างอิงของผลงานที่ได้รับการตีพิมพ์ (Citation /Publication)</t>
  </si>
  <si>
    <t>อัตราการอ้างอิงของผลงานที่ได้รับการตีพิมพ์</t>
  </si>
  <si>
    <t>2.ชื่อเสียงของมหาวิทยาลัย (Academic Reputation)</t>
  </si>
  <si>
    <t>อันดับหรือคะแนนจากการสำรวจชื่อเสียงของมหาวิทยาลัย/สาขา จากคณาจารย์ ผู้บริหาร และนักวิชาการจากสถาบันอุดมศึกษาทั่วโลก</t>
  </si>
  <si>
    <t xml:space="preserve">3.การเคลื่อนย้ายของอาจารย์&amp;นักศึกษา (Staff &amp; Student Mobility) </t>
  </si>
  <si>
    <t xml:space="preserve">1. อัตราจำนวนอาจารย์แลกเปลี่ยนต่ออาจารย์ทั้งหมดของมหาวิทยาลัย    และ    </t>
  </si>
  <si>
    <t xml:space="preserve">2. อัตราจำนวนนักศึกษาแลกเปลี่ยนต่อนักศึกษาทั้งหมดของมหาวิทยาลัย </t>
  </si>
  <si>
    <t>4.รางวัลยกย่องเชิดชูเกียรติระดับระดับชาติและหรือนานาชาติที่บุคลากรของมหาวิทยาลัย (Prize winner)</t>
  </si>
  <si>
    <t xml:space="preserve">จำนวนรางวัลยกย่องเชิดชูเกียรติระดับชาติ และหรือ นานาชาติด้านการวิจัยที่บุคลากรของมหาวิทยาลัยได้รับ ย้อนหลัง 3 ปี                           </t>
  </si>
  <si>
    <t>การพัฒนาผู้ประกอบการ และส่งเสริมการสร้างนวัตกรรม</t>
  </si>
  <si>
    <t>5. นักศึกษาและบัณฑิตผู้ประกอบการใหม่  (Student and Graduate Entrepreneur)</t>
  </si>
  <si>
    <t xml:space="preserve">จำนวนนักศึกษา/บัณฑิตศึกษาที่เป็นผู้ประกอบการใหม่  (จบการศึกษาไม่เกิน 5 ปี) ที่เข้ามารับการอบรมพัฒนาตนเองกับสถาบันการศึกษา     </t>
  </si>
  <si>
    <t>6. รางวัลด้านผู้ประกอบการใหม่ (Startup Awards)</t>
  </si>
  <si>
    <t xml:space="preserve">จำนวนรางวัลสำหรับผู้ประกอบการใหม่ที่เป็นนักศึกษาหรือบัณฑิตของสถาบันอุดมศึกษาที่ได้รับการยอมรับในระดับชาติและนานาชาติ ต่อจำนวนนักศึกษาทั้งหมด                                  </t>
  </si>
  <si>
    <t>7. งบประมาณจากแหล่งทุนภายนอกสนับสนุนการสร้างผู้ประกอบการ/ธุรกิจใหม่ (Startup Co-Investment Funding)</t>
  </si>
  <si>
    <t xml:space="preserve">สัดส่วนงบประมาณจากแหล่งทุนภายนอกในการสนับสนุนการสร้างผู้ประกอบการ/ธุรกิจใหม่ อาทิ ศิษย์เก่า ภาคธุรกิจ/อุตสาหกรรม หรือ บุคคลภายนอก    </t>
  </si>
  <si>
    <t>8. บุคลากรสถาบันอุดมศึกษาแลกเปลี่ยน  ความรู้สู่ภาคธุรกิจ/อุตสาหกรรม (Talent Mobility Consultation)</t>
  </si>
  <si>
    <t xml:space="preserve">สัดส่วนบุคลากรจากสถาบันอุดมศึกษาทั้งอาจารย์และนักศึกษาไปแลกเปลี่ยนความรู้เพื่อพัฒนาสินค้าและบริการแก่สถานประกอบการในภาคธุรกิจ/อุตสาหกรรม ต่อจำนวนบุคลากรทั้งหมดต่อปี    </t>
  </si>
  <si>
    <t>9.อัตราการได้งานทำในพื้นที่หรือภูมิภาคของบัณฑิต (Percentage of Graduate Employed in Region)</t>
  </si>
  <si>
    <t>อัตราการได้งานในพื้นที่หรือประกอบอาชีพหลังสำเร็จการศึกษาภายในระยะเวลา 1 ปี  ในพื้นที่ที่มหาวิทยาลัยได้รับผิดชอบดูแล (350 กม.)</t>
  </si>
  <si>
    <t>10.การพัฒนาเชิงพื้นที่ (โครงสร้างพื้นฐาน ด้านภูมิศาสตร์และสิ่งแวดล้อม สังคม) (Area Based Development)</t>
  </si>
  <si>
    <t>จำนวนโครงการบริการวิชาการหรือโครงการเพื่อพัฒนาเชิงพื้นที่ของมหาวิทยาลัยในการถ่ายทอดองค์ความรู้และเทคโนโลยี รวมถึงการอนุรักษ์และพัฒนาศิลปวัฒนธรรมและภูมิปัญญาของท้องถิ่น  เพื่อแก้ไข ลดปัญหาและสร้างความเข้มแข็งให้แก่ท้องถิ่นและภูมิภาค</t>
  </si>
  <si>
    <t>11.การมีส่วนร่วมของบุคคลหรือหน่วยงาน ในชุมชน พื้นที่ หรือภูมิภาค (Non Age Group Participation)</t>
  </si>
  <si>
    <t xml:space="preserve">โครงการหรือกิจกรรมโดยการมีส่วนร่วมของบุคคลหรือหน่วยงานในชุมชน/พื้นที่ สะท้อนการมีส่วนร่วมเพื่อแก้ไข/ลดปัญหา/ส่งเสริมการเรียนรู้ของชุมชน สังคม </t>
  </si>
  <si>
    <t>12.ความยั่งยืนของมหาวิทยาลัย ชุมชน และสังคม (Green/Sustainability)</t>
  </si>
  <si>
    <t>ผลของการจัดอันดับด้านความยั่งยืนแสดงให้เห็นถึงการที่บัณฑิตที่จบการศึกษาไปแล้วมีคุณธรรม จริยธรรม ความดี ความรับผิดชอบต่อตนเอง ชุมชน สังคม หน่วยงานองค์กรที่ว่าจ้างให้ทำงาน ตลอดจนตระหนักถึงความสำคัญของเศรษฐกิจ สังคมและสิ่งแวดล้อม</t>
  </si>
  <si>
    <t>13. อัตราการได้งานทำหรือประกอบอาชีพหลังสำเร็จการศึกษา (Employability Rate)</t>
  </si>
  <si>
    <t>อัตราการได้งานทำหรือประกอบอาชีพหลังสำเร็จการศึกษา ณ จุดเวลาหนึ่ง เช่น ภายใน 6 เดือน คำนวณโดยนับรวมผู้ที่ศึกษาต่อและนับแยกผู้ศึกษาต่อค่าวัดควรจำแนกเป็น 2 ตัวชี้วัด และนำมาประมาณค่าช่วงด้วยวิธีการทางสถิติ เพื่อให้เห็นสภาพจริงของการทำงานหลังจบการศึกษา</t>
  </si>
  <si>
    <t>14. สัดส่วนผู้จบการศึกษาที่ทำงานในอุตสาหกรรมมูลค่าเพิ่มสูง (Ratio of Graduates Working in High Value-added Sectors)</t>
  </si>
  <si>
    <t xml:space="preserve">อัตราส่วนผู้จบการศึกษาที่เข้าทำงานอุตสาหกรรมมูลค่าเพิ่มสูง สอดคล้องแผนพัฒนาเศรษฐกิจและสังคมแห่งชาติ แผนยุทธศาสตร์ชาติ และ/หรือแผนยุทธศาสตร์อุดมศึกษา </t>
  </si>
  <si>
    <t>15. อัตราส่วนผู้จ้างงานหรือลูกค้าที่พอใจในคุณลักษณะของบัณฑิต (Employer Satisfaction)</t>
  </si>
  <si>
    <t>อัตราส่วนผู้จ้างงานหรือลูกค้าที่พึงพอใจต่อคุณลักษณะด้านต่าง ๆ ของบัณฑิต ตามที่ สกอ. ระบุในมาตรฐานบัณฑิตพึงประสงค์ และ/หรือสอดคล้องกับวัตถุประสงค์ของหลักสูตร</t>
  </si>
  <si>
    <t>16. การตอบแทนคุณจากผู้ได้รับประโยชน์ด้านการจัดบริการการศึกษา (Alumni &amp; Employer Contribution)</t>
  </si>
  <si>
    <t>เงินอุดหนุนเพื่อการจัดการศึกษา การตอบแทนนี้แสดงถึงความผูกพันที่ศิษย์เก่ามีต่อสถาบัน ซึ่งอาจจะอยู่ในรูปของการบริจาคทรัพย์ หรือการให้ความช่วยเหลืออื่น ๆ</t>
  </si>
  <si>
    <t>ต่ำกว่าตำแหน่งเปอร์เซ็นต์ไทล์ที่ 51</t>
  </si>
  <si>
    <t>ตั้งแต่ตำแหน่งเปอร์เซ็นต์ไทล์ที่ 50 - 65</t>
  </si>
  <si>
    <t>ตั้งแต่ตำแหน่งเปอร์เซ็นต์ไทล์ที่ 65 - 80</t>
  </si>
  <si>
    <t>ตั้งแต่ตำแหน่งเปอร์เซ็นต์ไทล์ที่ 80 - 90</t>
  </si>
  <si>
    <t>ตั้งแต่ตำแหน่งเปอร์เซ็นต์ไทล์ที่ 91</t>
  </si>
  <si>
    <t>ver 1.0</t>
  </si>
  <si>
    <t>Level</t>
  </si>
  <si>
    <t>1.จำนวนอาจารย์ต่อนักศึกษา (Staff/student Ratio)</t>
  </si>
  <si>
    <t xml:space="preserve">2.ความร่วมมือวิจัยระดับนานาชาติ (Active International Research Collaboration) </t>
  </si>
  <si>
    <t>3.H-index จำนวนครั้งที่ได้รับการอ้างอิงเท่ากับหรือมากกว่าจำนวนผลงานวิจัย</t>
  </si>
  <si>
    <t>4.งบประมาณด้านการวิจัยต่อหัวของบุคลากร (Research funding/Faculty)</t>
  </si>
  <si>
    <t>Area-Based and Community
Potential indicators</t>
  </si>
  <si>
    <t>ผลการดำเนินงาน (Performance)</t>
  </si>
  <si>
    <t xml:space="preserve"> </t>
  </si>
  <si>
    <t xml:space="preserve">ระดับ </t>
  </si>
  <si>
    <t xml:space="preserve">1. อัตราจำนวนอาจารย์แลกเปลี่ยนต่ออาจารย์ทั้งหมดของมหาวิทยาลัย     </t>
  </si>
  <si>
    <t>Area-Based and Community
Performance indicators</t>
  </si>
  <si>
    <t>Professional Development
Performance indicators</t>
  </si>
  <si>
    <t>Professional Development
Potential indicator</t>
  </si>
  <si>
    <t>ver 2.0</t>
  </si>
  <si>
    <t>นักศึกษาและบัณฑิตผู้ประกอบการ (Student and Graduate Entrepreneur)</t>
  </si>
  <si>
    <t>รางวัลด้านผู้ประกอบการ (Startup Awards)</t>
  </si>
  <si>
    <t>ระบบนิเวศน์ด้านเทคโนโลยีและนวัตกรรมเพื่อเร่งพัฒนาผู้ประกอบการในสถาบันอุดมศึกษา (Technological/ Innovation-Driven Entrepreneurial Ecosystem)</t>
  </si>
  <si>
    <t>หลักสูตร/โปรแกรมเฉพาะที่ใช้เทคโนโลยี/นวัตกรรมเพื่อพัฒนาความเป็นผู้ประกอบการ (Technological/ Innovation- Driven Entrepreneurial Education)</t>
  </si>
  <si>
    <t>งบประมาณการพัฒนาเทคโนโลยี/นวัตกรรมเพื่อพัฒนาความเป็นผู้ประกอบการของสถาบันอุดมศึกษา(Technological/Innovative Development Funding)</t>
  </si>
  <si>
    <t>การวิจัยระดับแนวหน้าของโลก (Global and Frontier Research)</t>
  </si>
  <si>
    <t>การพัฒนาเทคโนโลยีและนวัตกรรม (Technology and Innovation)</t>
  </si>
  <si>
    <t>การพัฒนาชุมชนเชิงพื้นที่ (Area Based and Community)</t>
  </si>
  <si>
    <t>การผลิตบุคลากรวิชาชีพสาขาต่างๆ  (Professional Development)</t>
  </si>
  <si>
    <t>5. นักศึกษาและบัณฑิตผู้ประกอบการ (Student and Graduate Entrepreneur)</t>
  </si>
  <si>
    <t>6. รางวัลด้านผู้ประกอบการ (Startup Awards)</t>
  </si>
  <si>
    <t>Technology and Innovation</t>
  </si>
  <si>
    <t>5. ระบบนิเวศน์ด้านเทคโนโลยีและนวัตกรรมเพื่อเร่งพัฒนาผู้ประกอบการในสถาบันอุดมศึกษา (Technological/ Innovation-Driven Entrepreneurial Ecosystem)</t>
  </si>
  <si>
    <t>6. หลักสูตร/โปรแกรมเฉพาะที่ใช้เทคโนโลยี/นวัตกรรมเพื่อพัฒนาความเป็นผู้ประกอบการ (Technological/ Innovation- Driven Entrepreneurial Education)</t>
  </si>
  <si>
    <t>7. งบประมาณการพัฒนาเทคโนโลยี/นวัตกรรมเพื่อพัฒนาความเป็นผู้ประกอบการของสถาบันอุดมศึกษา(Technological/Innovative Development Funding)</t>
  </si>
  <si>
    <t>8. ความร่วมมือเพื่อพัฒนาผู้ประกอบการและส่งเสริมการสร้างนวัตกรรมกับภาคธุรกิจ/อุตสาหกรรมของสถาบันอุดมศึกษา (University - Industry Linkage)</t>
  </si>
  <si>
    <t xml:space="preserve">สัดส่วนของจำนวนนักศึกษา/บัณฑิตที่เป็นผู้ประกอบการ  (จบการศึกษา ไม่เกิน 5 ปี) ที่เกิดจากกระบวนการพัฒนาผู้ประกอบการ และส่งเสริมการสร้างนวัตกรรมของสถาบันอุดมศึกษา ต่อจำนวนผู้สำเร็จการศึกษาทั้งหมด (ทุกระดับชั้น)  
    </t>
  </si>
  <si>
    <t xml:space="preserve">จำนวนรางวัลสำหรับผู้ประกอบการใหม่ที่เป็นนักศึกษาหรือบัณฑิตของสถาบันอุดมศึกษาที่ได้รับการยอมรับในระดับชาติและนานาชาติ ต่อจำนวนนักศึกษาทั้งหมด (ทุกระดับการศึกษา) 
                                 </t>
  </si>
  <si>
    <t xml:space="preserve">สัดส่วนงบประมาณจากแหล่งทุนภายนอกสนับสนุนการสร้างผู้ประกอบการ/ธุรกิจใหม่ อาทิ ศิษย์เก่า ภาคธุรกิจ/อุตสาหกรรม หรือ บุคคลภายนอก ต่องบประมาณดำเนินงานทั้งหมดของสถาบันอุดมศึกษา   </t>
  </si>
  <si>
    <t>ศักยภาพองค์กร (Potential)</t>
  </si>
  <si>
    <t>แบบประเมินผลศักยภาพองค์กรและผลการดำเนินงานตามจุดเน้นเชิงยุทธศาสตร์ (Strategic Focus Analysis)</t>
  </si>
  <si>
    <t xml:space="preserve"> การวิจัยระดับแนวหน้าของโลก</t>
  </si>
  <si>
    <t xml:space="preserve">สิ่งสนับสนุนด้านเทคโนโลยีและนวัตกรรมเพื่อการเร่งพัฒนาผู้ประกอบการในสถาบันอุดมศึกษา
</t>
  </si>
  <si>
    <t xml:space="preserve">ร้อยละของจำนวนหลักสูตร/โปรแกรมเฉพาะที่ใช้เทคโนโลยี/นวัตกรรมเพื่อพัฒนาความเป็นผู้ประกอบการ  ทั้งหลักสูตรมีปริญญาและไม่มีปริญญา (Degree and Non-degree program) ต่อจำนวนหลักสูตรทั้งหมด
</t>
  </si>
  <si>
    <t xml:space="preserve">สัดส่วนงบประมาณการพัฒนาเทคโนโลยี/นวัตกรรมเพื่อพัฒนาความเป็นผู้ประกอบการ ของสถาบันอุดมศึกษา ต่องบประมาณดำเนินงานทั้งหมด
</t>
  </si>
  <si>
    <t xml:space="preserve">จำนวนความร่วมมือเพื่อพัฒนาผู้ประกอบการและส่งเสริมการสร้างนวัตกรรมระหว่างภาคธุรกิจ/อุตสาหกรรมร่วมกับสถาบันอุดม ศึกษาต่อจำนวนความร่วมมือกับหน่วยงานภายนอกทั้งหมดของสถาบันอุดมศึกษา </t>
  </si>
  <si>
    <t xml:space="preserve">Global and Frontier Research </t>
  </si>
  <si>
    <t xml:space="preserve">การพัฒนาเทคโนโลยีและนวัตกรรม </t>
  </si>
  <si>
    <t>Global and Frontier Research Potential  indicator</t>
  </si>
  <si>
    <t>Global and Frontier Research  Performance indicators</t>
  </si>
  <si>
    <t xml:space="preserve">Global and Frontier Research  </t>
  </si>
  <si>
    <t>แบบประเมินผลศักยภาพองค์กรและผลการดำเนินงานตามจุดเน้นเชิงยุทธศาสตร์ (Strategic Focus Analysis)  V.2</t>
  </si>
  <si>
    <t xml:space="preserve">ผลประเมินตนเองของสถาบันอุดมศึกษา ด้านศักยภาพองค์กรและผลการดำเนินงานตามจุดเน้นเชิงยุทธศาสตร์ </t>
  </si>
  <si>
    <t>สถาบันวิจัยและพัฒนา</t>
  </si>
  <si>
    <t>งานวิเทศน์สัมพันธ์ สถาบันภาษาฯ</t>
  </si>
  <si>
    <t>สำนักส่งเสริมวิชาการฯ</t>
  </si>
  <si>
    <t xml:space="preserve">คณะวิทยาการจัดการ
</t>
  </si>
  <si>
    <t xml:space="preserve">คณะวิทยาการจัดการ
</t>
  </si>
  <si>
    <t>สำนักวิทยบริการฯ</t>
  </si>
  <si>
    <t>กองพัฒนานักศึกษา</t>
  </si>
  <si>
    <t>กองกลาง สำนักงานอธิการบดี</t>
  </si>
  <si>
    <t>งานบริหารบุคคลฯ สำนักงานอธิการบดี</t>
  </si>
  <si>
    <t>กองนโยบายและแผน สำนักงานอธิการบดี</t>
  </si>
  <si>
    <t>หมายเหตุ</t>
  </si>
  <si>
    <t>ผู้รับผิดชอย</t>
  </si>
  <si>
    <t>งานวิเทศน์สัมพันธ์
สถาบันภาษาฯ</t>
  </si>
  <si>
    <t>ผู้รับผิดชอบ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</si>
</sst>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222"/>
    </font>
    <font>
      <sz val="9"/>
      <color indexed="81"/>
      <name val="Tahoma"/>
      <charset val="22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name val="TH Sarabun New"/>
      <family val="2"/>
    </font>
    <font>
      <sz val="16"/>
      <color rgb="FFFF0000"/>
      <name val="TH Sarabun New"/>
      <family val="2"/>
    </font>
    <font>
      <sz val="16"/>
      <color theme="0"/>
      <name val="TH Sarabun New"/>
      <family val="2"/>
    </font>
    <font>
      <b/>
      <sz val="16"/>
      <color theme="0"/>
      <name val="TH Sarabun New"/>
      <family val="2"/>
    </font>
    <font>
      <b/>
      <sz val="11"/>
      <color theme="1"/>
      <name val="Tahoma"/>
      <family val="2"/>
      <charset val="222"/>
      <scheme val="minor"/>
    </font>
    <font>
      <b/>
      <sz val="18"/>
      <color theme="1"/>
      <name val="TH Sarabun New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6" fillId="0" borderId="0" xfId="0" applyFont="1"/>
    <xf numFmtId="0" fontId="6" fillId="0" borderId="0" xfId="0" applyFont="1" applyAlignment="1">
      <alignment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4" borderId="2" xfId="0" applyFont="1" applyFill="1" applyBorder="1" applyAlignment="1">
      <alignment vertical="top" wrapText="1"/>
    </xf>
    <xf numFmtId="0" fontId="6" fillId="13" borderId="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/>
    </xf>
    <xf numFmtId="0" fontId="6" fillId="0" borderId="0" xfId="0" applyFont="1" applyBorder="1"/>
    <xf numFmtId="0" fontId="6" fillId="0" borderId="2" xfId="0" applyFont="1" applyBorder="1" applyAlignment="1">
      <alignment wrapText="1"/>
    </xf>
    <xf numFmtId="0" fontId="9" fillId="0" borderId="0" xfId="0" applyFont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horizontal="left" vertical="top"/>
    </xf>
    <xf numFmtId="0" fontId="7" fillId="9" borderId="2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 vertical="top"/>
    </xf>
    <xf numFmtId="0" fontId="11" fillId="11" borderId="2" xfId="0" applyFont="1" applyFill="1" applyBorder="1" applyAlignment="1">
      <alignment vertical="top" wrapText="1"/>
    </xf>
    <xf numFmtId="0" fontId="10" fillId="11" borderId="2" xfId="0" applyFont="1" applyFill="1" applyBorder="1" applyAlignment="1">
      <alignment horizontal="center" vertical="top"/>
    </xf>
    <xf numFmtId="0" fontId="11" fillId="11" borderId="2" xfId="0" applyFont="1" applyFill="1" applyBorder="1" applyAlignment="1">
      <alignment horizontal="center" vertical="top"/>
    </xf>
    <xf numFmtId="0" fontId="11" fillId="13" borderId="2" xfId="0" applyFont="1" applyFill="1" applyBorder="1" applyAlignment="1">
      <alignment wrapText="1"/>
    </xf>
    <xf numFmtId="0" fontId="11" fillId="13" borderId="2" xfId="0" applyFont="1" applyFill="1" applyBorder="1"/>
    <xf numFmtId="0" fontId="12" fillId="11" borderId="6" xfId="0" applyFont="1" applyFill="1" applyBorder="1" applyAlignment="1">
      <alignment horizontal="center" vertical="top"/>
    </xf>
    <xf numFmtId="0" fontId="11" fillId="13" borderId="2" xfId="0" applyFont="1" applyFill="1" applyBorder="1" applyAlignment="1">
      <alignment vertical="top" wrapText="1"/>
    </xf>
    <xf numFmtId="0" fontId="11" fillId="13" borderId="2" xfId="0" applyFont="1" applyFill="1" applyBorder="1" applyAlignment="1">
      <alignment horizontal="center" vertical="top"/>
    </xf>
    <xf numFmtId="0" fontId="6" fillId="14" borderId="2" xfId="0" applyFont="1" applyFill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11" fillId="1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4" borderId="2" xfId="0" applyFont="1" applyFill="1" applyBorder="1"/>
    <xf numFmtId="1" fontId="6" fillId="0" borderId="2" xfId="0" applyNumberFormat="1" applyFont="1" applyBorder="1" applyAlignment="1">
      <alignment horizontal="center" vertical="top"/>
    </xf>
    <xf numFmtId="0" fontId="7" fillId="8" borderId="2" xfId="0" applyFont="1" applyFill="1" applyBorder="1" applyAlignment="1">
      <alignment vertical="top" wrapText="1"/>
    </xf>
    <xf numFmtId="0" fontId="7" fillId="8" borderId="2" xfId="0" applyFont="1" applyFill="1" applyBorder="1" applyAlignment="1">
      <alignment horizontal="center" vertical="top"/>
    </xf>
    <xf numFmtId="0" fontId="7" fillId="10" borderId="2" xfId="0" applyFont="1" applyFill="1" applyBorder="1" applyAlignment="1">
      <alignment vertical="top" wrapText="1"/>
    </xf>
    <xf numFmtId="0" fontId="7" fillId="10" borderId="2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7" xfId="0" applyFont="1" applyBorder="1"/>
    <xf numFmtId="0" fontId="13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/>
    </xf>
    <xf numFmtId="0" fontId="7" fillId="12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top"/>
    </xf>
    <xf numFmtId="0" fontId="11" fillId="13" borderId="9" xfId="0" applyFont="1" applyFill="1" applyBorder="1" applyAlignment="1">
      <alignment horizontal="center" vertical="top"/>
    </xf>
    <xf numFmtId="0" fontId="11" fillId="13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0" fontId="11" fillId="13" borderId="2" xfId="0" applyFont="1" applyFill="1" applyBorder="1" applyAlignment="1">
      <alignment horizontal="center" vertical="top"/>
    </xf>
    <xf numFmtId="0" fontId="11" fillId="15" borderId="2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top"/>
    </xf>
    <xf numFmtId="0" fontId="7" fillId="16" borderId="2" xfId="0" applyFont="1" applyFill="1" applyBorder="1" applyAlignment="1">
      <alignment vertical="top"/>
    </xf>
    <xf numFmtId="43" fontId="6" fillId="16" borderId="2" xfId="1" applyFont="1" applyFill="1" applyBorder="1" applyAlignment="1">
      <alignment horizontal="center" vertical="top"/>
    </xf>
    <xf numFmtId="2" fontId="6" fillId="16" borderId="2" xfId="0" applyNumberFormat="1" applyFont="1" applyFill="1" applyBorder="1" applyAlignment="1">
      <alignment horizontal="center" vertical="top"/>
    </xf>
    <xf numFmtId="0" fontId="6" fillId="16" borderId="2" xfId="0" applyFont="1" applyFill="1" applyBorder="1" applyAlignment="1">
      <alignment vertical="top"/>
    </xf>
    <xf numFmtId="0" fontId="6" fillId="16" borderId="10" xfId="0" applyFont="1" applyFill="1" applyBorder="1" applyAlignment="1">
      <alignment vertical="top"/>
    </xf>
    <xf numFmtId="0" fontId="6" fillId="16" borderId="0" xfId="0" applyFont="1" applyFill="1" applyBorder="1" applyAlignment="1">
      <alignment vertical="top"/>
    </xf>
    <xf numFmtId="0" fontId="6" fillId="16" borderId="0" xfId="0" applyFont="1" applyFill="1" applyBorder="1" applyAlignment="1">
      <alignment horizontal="center" vertical="top"/>
    </xf>
    <xf numFmtId="0" fontId="6" fillId="16" borderId="0" xfId="0" applyFont="1" applyFill="1" applyAlignment="1">
      <alignment vertical="top"/>
    </xf>
    <xf numFmtId="0" fontId="6" fillId="16" borderId="2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left" vertical="top"/>
    </xf>
    <xf numFmtId="0" fontId="6" fillId="16" borderId="2" xfId="0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6" fillId="16" borderId="0" xfId="0" applyFont="1" applyFill="1" applyBorder="1"/>
    <xf numFmtId="0" fontId="6" fillId="16" borderId="0" xfId="0" applyFont="1" applyFill="1" applyBorder="1" applyAlignment="1">
      <alignment horizontal="center" vertical="center"/>
    </xf>
    <xf numFmtId="43" fontId="6" fillId="16" borderId="2" xfId="1" applyNumberFormat="1" applyFont="1" applyFill="1" applyBorder="1" applyAlignment="1">
      <alignment horizontal="center" vertical="top"/>
    </xf>
    <xf numFmtId="0" fontId="6" fillId="16" borderId="0" xfId="0" applyFont="1" applyFill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8" fillId="6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2" fontId="6" fillId="4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4" borderId="2" xfId="0" applyFont="1" applyFill="1" applyBorder="1" applyAlignment="1">
      <alignment horizontal="left" vertical="top" wrapText="1"/>
    </xf>
    <xf numFmtId="43" fontId="6" fillId="5" borderId="2" xfId="1" applyNumberFormat="1" applyFont="1" applyFill="1" applyBorder="1" applyAlignment="1">
      <alignment horizontal="center" vertical="top" wrapText="1"/>
    </xf>
    <xf numFmtId="43" fontId="6" fillId="4" borderId="2" xfId="1" applyNumberFormat="1" applyFont="1" applyFill="1" applyBorder="1" applyAlignment="1">
      <alignment horizontal="center" vertical="top" wrapText="1"/>
    </xf>
    <xf numFmtId="43" fontId="6" fillId="0" borderId="2" xfId="1" applyFont="1" applyBorder="1" applyAlignment="1">
      <alignment horizontal="right" vertical="top" wrapText="1"/>
    </xf>
    <xf numFmtId="43" fontId="6" fillId="5" borderId="2" xfId="1" applyFont="1" applyFill="1" applyBorder="1" applyAlignment="1">
      <alignment horizontal="center" vertical="top" wrapText="1"/>
    </xf>
    <xf numFmtId="43" fontId="6" fillId="5" borderId="2" xfId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7" fillId="16" borderId="2" xfId="0" applyFont="1" applyFill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3399FF"/>
      <color rgb="FF00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Global &amp; Frontier Research</a:t>
            </a:r>
          </a:p>
          <a:p>
            <a:pPr>
              <a:defRPr b="1"/>
            </a:pPr>
            <a:r>
              <a:rPr lang="en-US" b="1"/>
              <a:t>(Potential)</a:t>
            </a:r>
          </a:p>
        </c:rich>
      </c:tx>
      <c:layout>
        <c:manualLayout>
          <c:xMode val="edge"/>
          <c:yMode val="edge"/>
          <c:x val="2.5711583665635415E-2"/>
          <c:y val="4.8537235676123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30165253796660318"/>
          <c:y val="0.20495172763029851"/>
          <c:w val="0.39669492406679363"/>
          <c:h val="0.62947264380834378"/>
        </c:manualLayout>
      </c:layout>
      <c:radarChart>
        <c:radarStyle val="marker"/>
        <c:varyColors val="0"/>
        <c:ser>
          <c:idx val="0"/>
          <c:order val="0"/>
          <c:tx>
            <c:strRef>
              <c:f>'SFA-C1'!$E$2</c:f>
              <c:strCache>
                <c:ptCount val="1"/>
                <c:pt idx="0">
                  <c:v>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'SFA-C1'!$D$3:$D$6</c:f>
              <c:strCache>
                <c:ptCount val="4"/>
                <c:pt idx="0">
                  <c:v>1.จำนวนอาจารย์ต่อนักศึกษา (Staff/student Ratio)</c:v>
                </c:pt>
                <c:pt idx="1">
                  <c:v>2.ความร่วมมือวิจัยระดับนานาชาติ (Active International Research Collaboration) </c:v>
                </c:pt>
                <c:pt idx="2">
                  <c:v>3.H-index จำนวนครั้งที่ได้รับการอ้างอิงเท่ากับหรือมากกว่าจำนวนผลงานวิจัย</c:v>
                </c:pt>
                <c:pt idx="3">
                  <c:v>4.งบประมาณด้านการวิจัยต่อหัวของบุคลากร (Research funding/Faculty)</c:v>
                </c:pt>
              </c:strCache>
            </c:strRef>
          </c:cat>
          <c:val>
            <c:numRef>
              <c:f>'SFA-C1'!$E$3:$E$6</c:f>
              <c:numCache>
                <c:formatCode>0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C-4E31-A390-A28171209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985776"/>
        <c:axId val="-8982512"/>
      </c:radarChart>
      <c:catAx>
        <c:axId val="-898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8982512"/>
        <c:crosses val="autoZero"/>
        <c:auto val="1"/>
        <c:lblAlgn val="ctr"/>
        <c:lblOffset val="100"/>
        <c:noMultiLvlLbl val="0"/>
      </c:catAx>
      <c:valAx>
        <c:axId val="-898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898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Global &amp; Frontier Research</a:t>
            </a:r>
            <a:endParaRPr lang="en-US" sz="1400" b="1">
              <a:effectLst/>
            </a:endParaRPr>
          </a:p>
          <a:p>
            <a:pPr>
              <a:defRPr b="1"/>
            </a:pPr>
            <a:r>
              <a:rPr lang="en-US" sz="1400" b="1" i="0" baseline="0">
                <a:effectLst/>
              </a:rPr>
              <a:t>(Performance)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1.3965633476389728E-2"/>
          <c:y val="8.0740545501986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'SFA-C1'!$C$2</c:f>
              <c:strCache>
                <c:ptCount val="1"/>
                <c:pt idx="0">
                  <c:v>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('SFA-C1'!$B$3:$B$5,'SFA-C1'!$B$6)</c:f>
              <c:strCache>
                <c:ptCount val="4"/>
                <c:pt idx="0">
                  <c:v>1.อัตราการอ้างอิงของผลงานที่ได้รับการตีพิมพ์ (Citation /Publication)</c:v>
                </c:pt>
                <c:pt idx="1">
                  <c:v>2.ชื่อเสียงของมหาวิทยาลัย (Academic Reputation)</c:v>
                </c:pt>
                <c:pt idx="2">
                  <c:v>3.การเคลื่อนย้ายของอาจารย์&amp;นักศึกษา (Staff &amp; Student Mobility) </c:v>
                </c:pt>
                <c:pt idx="3">
                  <c:v>4.รางวัลยกย่องเชิดชูเกียรติระดับระดับชาติและหรือนานาชาติที่บุคลากรของมหาวิทยาลัย (Prize winner)</c:v>
                </c:pt>
              </c:strCache>
            </c:strRef>
          </c:cat>
          <c:val>
            <c:numRef>
              <c:f>('SFA-C1'!$C$3:$C$5,'SFA-C1'!$C$6)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9-4E4C-AE92-4389D78F9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979792"/>
        <c:axId val="-8981424"/>
      </c:radarChart>
      <c:catAx>
        <c:axId val="-897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8981424"/>
        <c:crosses val="autoZero"/>
        <c:auto val="1"/>
        <c:lblAlgn val="ctr"/>
        <c:lblOffset val="100"/>
        <c:noMultiLvlLbl val="0"/>
      </c:catAx>
      <c:valAx>
        <c:axId val="-898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897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Technology and Innovation</a:t>
            </a:r>
            <a:br>
              <a:rPr lang="en-US" sz="1400" b="1" i="0" baseline="0">
                <a:effectLst/>
              </a:rPr>
            </a:br>
            <a:r>
              <a:rPr lang="en-US" sz="1400" b="1" i="0" baseline="0">
                <a:effectLst/>
              </a:rPr>
              <a:t>(Potential)</a:t>
            </a:r>
            <a:endParaRPr lang="en-US" sz="1100" b="1">
              <a:effectLst/>
            </a:endParaRPr>
          </a:p>
        </c:rich>
      </c:tx>
      <c:layout>
        <c:manualLayout>
          <c:xMode val="edge"/>
          <c:yMode val="edge"/>
          <c:x val="6.8733514656130366E-3"/>
          <c:y val="4.6189490853975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'SFA-C1'!$E$7</c:f>
              <c:strCache>
                <c:ptCount val="1"/>
                <c:pt idx="0">
                  <c:v>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'SFA-C1'!$D$8:$D$11</c:f>
              <c:strCache>
                <c:ptCount val="4"/>
                <c:pt idx="0">
                  <c:v>5. ระบบนิเวศน์ด้านเทคโนโลยีและนวัตกรรมเพื่อเร่งพัฒนาผู้ประกอบการในสถาบันอุดมศึกษา (Technological/ Innovation-Driven Entrepreneurial Ecosystem)</c:v>
                </c:pt>
                <c:pt idx="1">
                  <c:v>6. หลักสูตร/โปรแกรมเฉพาะที่ใช้เทคโนโลยี/นวัตกรรมเพื่อพัฒนาความเป็นผู้ประกอบการ (Technological/ Innovation- Driven Entrepreneurial Education)</c:v>
                </c:pt>
                <c:pt idx="2">
                  <c:v>7. งบประมาณการพัฒนาเทคโนโลยี/นวัตกรรมเพื่อพัฒนาความเป็นผู้ประกอบการของสถาบันอุดมศึกษา(Technological/Innovative Development Funding)</c:v>
                </c:pt>
                <c:pt idx="3">
                  <c:v>8. ความร่วมมือเพื่อพัฒนาผู้ประกอบการและส่งเสริมการสร้างนวัตกรรมกับภาคธุรกิจ/อุตสาหกรรมของสถาบันอุดมศึกษา (University - Industry Linkage)</c:v>
                </c:pt>
              </c:strCache>
            </c:strRef>
          </c:cat>
          <c:val>
            <c:numRef>
              <c:f>'SFA-C1'!$E$8:$E$11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24-417F-868B-26780D7EA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980336"/>
        <c:axId val="-8985232"/>
      </c:radarChart>
      <c:catAx>
        <c:axId val="-898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8985232"/>
        <c:crosses val="autoZero"/>
        <c:auto val="1"/>
        <c:lblAlgn val="ctr"/>
        <c:lblOffset val="100"/>
        <c:noMultiLvlLbl val="0"/>
      </c:catAx>
      <c:valAx>
        <c:axId val="-898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898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Technology and Innovation</a:t>
            </a:r>
            <a:br>
              <a:rPr lang="en-US" sz="1400" b="1" i="0" u="none" strike="noStrike" baseline="0">
                <a:effectLst/>
              </a:rPr>
            </a:br>
            <a:r>
              <a:rPr lang="en-US" sz="1400" b="1" i="0" baseline="0">
                <a:effectLst/>
              </a:rPr>
              <a:t>(Performance)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3.007106452929318E-2"/>
          <c:y val="4.768687371864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'SFA-C1'!$C$7</c:f>
              <c:strCache>
                <c:ptCount val="1"/>
                <c:pt idx="0">
                  <c:v>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'SFA-C1'!$B$8:$B$11</c:f>
              <c:strCache>
                <c:ptCount val="4"/>
                <c:pt idx="0">
                  <c:v>5. นักศึกษาและบัณฑิตผู้ประกอบการ (Student and Graduate Entrepreneur)</c:v>
                </c:pt>
                <c:pt idx="1">
                  <c:v>6. รางวัลด้านผู้ประกอบการ (Startup Awards)</c:v>
                </c:pt>
                <c:pt idx="2">
                  <c:v>7. งบประมาณจากแหล่งทุนภายนอกสนับสนุนการสร้างผู้ประกอบการ/ธุรกิจใหม่ (Startup Co-Investment Funding)</c:v>
                </c:pt>
                <c:pt idx="3">
                  <c:v>8. บุคลากรสถาบันอุดมศึกษาแลกเปลี่ยน  ความรู้สู่ภาคธุรกิจ/อุตสาหกรรม (Talent Mobility Consultation)</c:v>
                </c:pt>
              </c:strCache>
            </c:strRef>
          </c:cat>
          <c:val>
            <c:numRef>
              <c:f>'SFA-C1'!$C$8:$C$11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4-489C-B12F-24F24B376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990128"/>
        <c:axId val="-8987408"/>
      </c:radarChart>
      <c:catAx>
        <c:axId val="-899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8987408"/>
        <c:crosses val="autoZero"/>
        <c:auto val="1"/>
        <c:lblAlgn val="ctr"/>
        <c:lblOffset val="100"/>
        <c:noMultiLvlLbl val="0"/>
      </c:catAx>
      <c:valAx>
        <c:axId val="-898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899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Area-Based and Community</a:t>
            </a:r>
          </a:p>
          <a:p>
            <a:pPr>
              <a:defRPr b="1"/>
            </a:pPr>
            <a:r>
              <a:rPr lang="en-US" sz="1400" b="1" i="0" baseline="0">
                <a:effectLst/>
              </a:rPr>
              <a:t>(Potential)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3.2884195862510096E-2"/>
          <c:y val="3.5650723962339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'SFA-C1'!$E$12</c:f>
              <c:strCache>
                <c:ptCount val="1"/>
                <c:pt idx="0">
                  <c:v>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'SFA-C1'!$D$13:$D$16</c:f>
              <c:strCache>
                <c:ptCount val="4"/>
                <c:pt idx="0">
                  <c:v>9. ความสอดคล้องของหลักสูตร (Curriculum Alignment) </c:v>
                </c:pt>
                <c:pt idx="1">
                  <c:v>10. การวิจัยและบริการวิชาการ เพื่อการพัฒนาในพื้นที่ภูมิภาค  (Research/Service in Region)</c:v>
                </c:pt>
                <c:pt idx="2">
                  <c:v>11. การมีส่วนร่วมของสังคมและชุมชน  (Inclusive Community)</c:v>
                </c:pt>
                <c:pt idx="3">
                  <c:v>12.การบูรณาการงบประมาณจากภาครัฐและเอกชนในการดำเนินงานเพื่อพัฒนาชุมชนและสังคมในพื้นที่ (Integrated Government Budget)</c:v>
                </c:pt>
              </c:strCache>
            </c:strRef>
          </c:cat>
          <c:val>
            <c:numRef>
              <c:f>'SFA-C1'!$E$13:$E$16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F-417C-B9E8-3DD36AB69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986320"/>
        <c:axId val="-8984144"/>
      </c:radarChart>
      <c:catAx>
        <c:axId val="-898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8984144"/>
        <c:crosses val="autoZero"/>
        <c:auto val="1"/>
        <c:lblAlgn val="ctr"/>
        <c:lblOffset val="100"/>
        <c:noMultiLvlLbl val="0"/>
      </c:catAx>
      <c:valAx>
        <c:axId val="-898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898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Area-Based and Community</a:t>
            </a:r>
            <a:endParaRPr lang="en-US" sz="1400" b="1">
              <a:effectLst/>
            </a:endParaRPr>
          </a:p>
          <a:p>
            <a:pPr>
              <a:defRPr b="1"/>
            </a:pPr>
            <a:r>
              <a:rPr lang="en-US" sz="1400" b="1" i="0" baseline="0">
                <a:effectLst/>
              </a:rPr>
              <a:t>(Performance)</a:t>
            </a:r>
          </a:p>
        </c:rich>
      </c:tx>
      <c:layout>
        <c:manualLayout>
          <c:xMode val="edge"/>
          <c:yMode val="edge"/>
          <c:x val="2.5062147560490178E-2"/>
          <c:y val="3.26533703326950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'SFA-C1'!$C$12</c:f>
              <c:strCache>
                <c:ptCount val="1"/>
                <c:pt idx="0">
                  <c:v>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'SFA-C1'!$B$13:$B$16</c:f>
              <c:strCache>
                <c:ptCount val="4"/>
                <c:pt idx="0">
                  <c:v>9.อัตราการได้งานทำในพื้นที่หรือภูมิภาคของบัณฑิต (Percentage of Graduate Employed in Region)</c:v>
                </c:pt>
                <c:pt idx="1">
                  <c:v>10.การพัฒนาเชิงพื้นที่ (โครงสร้างพื้นฐาน ด้านภูมิศาสตร์และสิ่งแวดล้อม สังคม) (Area Based Development)</c:v>
                </c:pt>
                <c:pt idx="2">
                  <c:v>11.การมีส่วนร่วมของบุคคลหรือหน่วยงาน ในชุมชน พื้นที่ หรือภูมิภาค (Non Age Group Participation)</c:v>
                </c:pt>
                <c:pt idx="3">
                  <c:v>12.ความยั่งยืนของมหาวิทยาลัย ชุมชน และสังคม (Green/Sustainability)</c:v>
                </c:pt>
              </c:strCache>
            </c:strRef>
          </c:cat>
          <c:val>
            <c:numRef>
              <c:f>'SFA-C1'!$C$13:$C$16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7-4D21-96A2-32712DB7F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38135696"/>
        <c:axId val="-1938128624"/>
      </c:radarChart>
      <c:catAx>
        <c:axId val="-193813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1938128624"/>
        <c:crosses val="autoZero"/>
        <c:auto val="1"/>
        <c:lblAlgn val="ctr"/>
        <c:lblOffset val="100"/>
        <c:noMultiLvlLbl val="0"/>
      </c:catAx>
      <c:valAx>
        <c:axId val="-193812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193813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Professional Development</a:t>
            </a:r>
          </a:p>
          <a:p>
            <a:pPr>
              <a:defRPr/>
            </a:pPr>
            <a:r>
              <a:rPr lang="en-US"/>
              <a:t>(Potential indicators)</a:t>
            </a:r>
          </a:p>
        </c:rich>
      </c:tx>
      <c:layout>
        <c:manualLayout>
          <c:xMode val="edge"/>
          <c:yMode val="edge"/>
          <c:x val="0.31027663051552512"/>
          <c:y val="7.65950366487205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'SFA-C1'!$E$17</c:f>
              <c:strCache>
                <c:ptCount val="1"/>
                <c:pt idx="0">
                  <c:v>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'SFA-C1'!$D$18:$D$21</c:f>
              <c:strCache>
                <c:ptCount val="4"/>
                <c:pt idx="0">
                  <c:v>13.การรับรองประสิทธิผลการเรียนรู้ที่ได้มาตรฐานระดับชาติและนานาชาติ (Assurance of Learning Outcomes)</c:v>
                </c:pt>
                <c:pt idx="1">
                  <c:v>14.พันธมิตรในการจัดการหลักสูตร (Collaboration in Study Programs)</c:v>
                </c:pt>
                <c:pt idx="2">
                  <c:v>15.คุณภาพของผู้สอน (Learning Facilitators)</c:v>
                </c:pt>
                <c:pt idx="3">
                  <c:v>16.อัตราการคงอยู่ของผู้เรียน (Students Retention)</c:v>
                </c:pt>
              </c:strCache>
            </c:strRef>
          </c:cat>
          <c:val>
            <c:numRef>
              <c:f>'SFA-C1'!$E$18:$E$21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0-4D5D-87B8-140065257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38136240"/>
        <c:axId val="-1938135152"/>
      </c:radarChart>
      <c:catAx>
        <c:axId val="-193813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1938135152"/>
        <c:crosses val="autoZero"/>
        <c:auto val="1"/>
        <c:lblAlgn val="ctr"/>
        <c:lblOffset val="100"/>
        <c:noMultiLvlLbl val="0"/>
      </c:catAx>
      <c:valAx>
        <c:axId val="-193813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193813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Professional Development</a:t>
            </a:r>
          </a:p>
          <a:p>
            <a:pPr>
              <a:defRPr/>
            </a:pPr>
            <a:r>
              <a:rPr lang="en-US"/>
              <a:t>(Performance indicators)</a:t>
            </a:r>
          </a:p>
        </c:rich>
      </c:tx>
      <c:layout>
        <c:manualLayout>
          <c:xMode val="edge"/>
          <c:yMode val="edge"/>
          <c:x val="0.29919219346187259"/>
          <c:y val="7.2089459045240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'SFA-C1'!$C$17</c:f>
              <c:strCache>
                <c:ptCount val="1"/>
                <c:pt idx="0">
                  <c:v>Level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'SFA-C1'!$B$18:$B$21</c:f>
              <c:strCache>
                <c:ptCount val="4"/>
                <c:pt idx="0">
                  <c:v>13. อัตราการได้งานทำหรือประกอบอาชีพหลังสำเร็จการศึกษา (Employability Rate)</c:v>
                </c:pt>
                <c:pt idx="1">
                  <c:v>14. สัดส่วนผู้จบการศึกษาที่ทำงานในอุตสาหกรรมมูลค่าเพิ่มสูง (Ratio of Graduates Working in High Value-added Sectors)</c:v>
                </c:pt>
                <c:pt idx="2">
                  <c:v>15. อัตราส่วนผู้จ้างงานหรือลูกค้าที่พอใจในคุณลักษณะของบัณฑิต (Employer Satisfaction)</c:v>
                </c:pt>
                <c:pt idx="3">
                  <c:v>16. การตอบแทนคุณจากผู้ได้รับประโยชน์ด้านการจัดบริการการศึกษา (Alumni &amp; Employer Contribution)</c:v>
                </c:pt>
              </c:strCache>
            </c:strRef>
          </c:cat>
          <c:val>
            <c:numRef>
              <c:f>'SFA-C1'!$C$18:$C$21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A-44D9-A4E4-060D8BF5B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38134608"/>
        <c:axId val="-1938125360"/>
      </c:radarChart>
      <c:catAx>
        <c:axId val="-193813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1938125360"/>
        <c:crosses val="autoZero"/>
        <c:auto val="1"/>
        <c:lblAlgn val="ctr"/>
        <c:lblOffset val="100"/>
        <c:noMultiLvlLbl val="0"/>
      </c:catAx>
      <c:valAx>
        <c:axId val="-193812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193813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61231</xdr:colOff>
      <xdr:row>0</xdr:row>
      <xdr:rowOff>265340</xdr:rowOff>
    </xdr:from>
    <xdr:to>
      <xdr:col>11</xdr:col>
      <xdr:colOff>578303</xdr:colOff>
      <xdr:row>5</xdr:row>
      <xdr:rowOff>836840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18555</xdr:colOff>
      <xdr:row>0</xdr:row>
      <xdr:rowOff>242453</xdr:rowOff>
    </xdr:from>
    <xdr:to>
      <xdr:col>20</xdr:col>
      <xdr:colOff>522019</xdr:colOff>
      <xdr:row>6</xdr:row>
      <xdr:rowOff>51644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13605</xdr:colOff>
      <xdr:row>6</xdr:row>
      <xdr:rowOff>9525</xdr:rowOff>
    </xdr:from>
    <xdr:to>
      <xdr:col>12</xdr:col>
      <xdr:colOff>27213</xdr:colOff>
      <xdr:row>10</xdr:row>
      <xdr:rowOff>1483179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54429</xdr:colOff>
      <xdr:row>6</xdr:row>
      <xdr:rowOff>9525</xdr:rowOff>
    </xdr:from>
    <xdr:to>
      <xdr:col>20</xdr:col>
      <xdr:colOff>517072</xdr:colOff>
      <xdr:row>10</xdr:row>
      <xdr:rowOff>1455964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47624</xdr:colOff>
      <xdr:row>11</xdr:row>
      <xdr:rowOff>21770</xdr:rowOff>
    </xdr:from>
    <xdr:to>
      <xdr:col>11</xdr:col>
      <xdr:colOff>591911</xdr:colOff>
      <xdr:row>16</xdr:row>
      <xdr:rowOff>25173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68035</xdr:colOff>
      <xdr:row>10</xdr:row>
      <xdr:rowOff>1337582</xdr:rowOff>
    </xdr:from>
    <xdr:to>
      <xdr:col>20</xdr:col>
      <xdr:colOff>489857</xdr:colOff>
      <xdr:row>16</xdr:row>
      <xdr:rowOff>426585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54427</xdr:colOff>
      <xdr:row>16</xdr:row>
      <xdr:rowOff>9524</xdr:rowOff>
    </xdr:from>
    <xdr:to>
      <xdr:col>11</xdr:col>
      <xdr:colOff>571500</xdr:colOff>
      <xdr:row>20</xdr:row>
      <xdr:rowOff>1292678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108857</xdr:colOff>
      <xdr:row>15</xdr:row>
      <xdr:rowOff>2077811</xdr:rowOff>
    </xdr:from>
    <xdr:to>
      <xdr:col>21</xdr:col>
      <xdr:colOff>13609</xdr:colOff>
      <xdr:row>20</xdr:row>
      <xdr:rowOff>1224643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view="pageBreakPreview" zoomScale="60" zoomScaleNormal="70" workbookViewId="0">
      <selection activeCell="L1" sqref="L1:M1048576"/>
    </sheetView>
  </sheetViews>
  <sheetFormatPr defaultColWidth="9.125" defaultRowHeight="20.25"/>
  <cols>
    <col min="1" max="1" width="6" style="6" bestFit="1" customWidth="1"/>
    <col min="2" max="2" width="41" style="7" customWidth="1"/>
    <col min="3" max="5" width="11.875" style="6" customWidth="1"/>
    <col min="6" max="6" width="16.125" style="2" customWidth="1"/>
    <col min="7" max="7" width="31.625" style="2" hidden="1" customWidth="1"/>
    <col min="8" max="10" width="46.75" style="2" hidden="1" customWidth="1"/>
    <col min="11" max="11" width="48.625" style="2" hidden="1" customWidth="1"/>
    <col min="12" max="13" width="41" style="7" customWidth="1"/>
    <col min="14" max="16384" width="9.125" style="2"/>
  </cols>
  <sheetData>
    <row r="1" spans="1:29">
      <c r="A1" s="70" t="s">
        <v>1</v>
      </c>
      <c r="B1" s="71" t="s">
        <v>2</v>
      </c>
      <c r="C1" s="70" t="s">
        <v>3</v>
      </c>
      <c r="D1" s="70"/>
      <c r="E1" s="70"/>
      <c r="F1" s="70" t="s">
        <v>4</v>
      </c>
      <c r="G1" s="70" t="s">
        <v>5</v>
      </c>
      <c r="H1" s="70"/>
      <c r="I1" s="70"/>
      <c r="J1" s="70"/>
      <c r="K1" s="70"/>
      <c r="L1" s="71" t="s">
        <v>335</v>
      </c>
      <c r="M1" s="71" t="s">
        <v>334</v>
      </c>
    </row>
    <row r="2" spans="1:29">
      <c r="A2" s="70"/>
      <c r="B2" s="71"/>
      <c r="C2" s="70" t="s">
        <v>6</v>
      </c>
      <c r="D2" s="70"/>
      <c r="E2" s="70"/>
      <c r="F2" s="70"/>
      <c r="G2" s="70"/>
      <c r="H2" s="70"/>
      <c r="I2" s="70"/>
      <c r="J2" s="70"/>
      <c r="K2" s="70"/>
      <c r="L2" s="71"/>
      <c r="M2" s="71"/>
    </row>
    <row r="3" spans="1:29">
      <c r="A3" s="70"/>
      <c r="B3" s="71"/>
      <c r="C3" s="68">
        <v>1</v>
      </c>
      <c r="D3" s="68">
        <v>2</v>
      </c>
      <c r="E3" s="68">
        <v>3</v>
      </c>
      <c r="F3" s="70"/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71"/>
      <c r="M3" s="71"/>
    </row>
    <row r="4" spans="1:29" s="106" customFormat="1">
      <c r="A4" s="107"/>
      <c r="B4" s="108" t="s">
        <v>296</v>
      </c>
      <c r="C4" s="109"/>
      <c r="D4" s="109"/>
      <c r="E4" s="109"/>
      <c r="F4" s="107"/>
      <c r="G4" s="107"/>
      <c r="H4" s="109"/>
      <c r="I4" s="109"/>
      <c r="J4" s="109"/>
      <c r="K4" s="110"/>
      <c r="L4" s="108"/>
      <c r="M4" s="108"/>
      <c r="N4" s="111"/>
      <c r="O4" s="111"/>
      <c r="P4" s="111"/>
      <c r="Q4" s="111"/>
      <c r="R4" s="111"/>
      <c r="S4" s="112"/>
      <c r="T4" s="111"/>
      <c r="U4" s="111"/>
      <c r="V4" s="111"/>
      <c r="W4" s="111"/>
      <c r="X4" s="111"/>
      <c r="Y4" s="111"/>
      <c r="Z4" s="113"/>
      <c r="AA4" s="113"/>
      <c r="AB4" s="113"/>
      <c r="AC4" s="104"/>
    </row>
    <row r="5" spans="1:29" ht="40.5">
      <c r="A5" s="3">
        <v>1</v>
      </c>
      <c r="B5" s="4" t="s">
        <v>12</v>
      </c>
      <c r="C5" s="3">
        <v>1</v>
      </c>
      <c r="D5" s="3">
        <v>2</v>
      </c>
      <c r="E5" s="3"/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22" t="s">
        <v>18</v>
      </c>
      <c r="L5" s="4" t="s">
        <v>324</v>
      </c>
      <c r="M5" s="4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40.5">
      <c r="A6" s="3">
        <v>2</v>
      </c>
      <c r="B6" s="4" t="s">
        <v>19</v>
      </c>
      <c r="C6" s="3">
        <v>3</v>
      </c>
      <c r="D6" s="3"/>
      <c r="E6" s="3"/>
      <c r="F6" s="5"/>
      <c r="G6" s="5" t="s">
        <v>20</v>
      </c>
      <c r="H6" s="5" t="s">
        <v>21</v>
      </c>
      <c r="I6" s="5" t="s">
        <v>22</v>
      </c>
      <c r="J6" s="5" t="s">
        <v>23</v>
      </c>
      <c r="K6" s="22" t="s">
        <v>24</v>
      </c>
      <c r="L6" s="4" t="s">
        <v>331</v>
      </c>
      <c r="M6" s="4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60.75">
      <c r="A7" s="3">
        <v>3</v>
      </c>
      <c r="B7" s="4" t="s">
        <v>25</v>
      </c>
      <c r="C7" s="3">
        <v>4</v>
      </c>
      <c r="D7" s="3">
        <v>5</v>
      </c>
      <c r="E7" s="3"/>
      <c r="F7" s="5" t="s">
        <v>26</v>
      </c>
      <c r="G7" s="5" t="s">
        <v>27</v>
      </c>
      <c r="H7" s="5" t="s">
        <v>28</v>
      </c>
      <c r="I7" s="5" t="s">
        <v>29</v>
      </c>
      <c r="J7" s="5" t="s">
        <v>30</v>
      </c>
      <c r="K7" s="22" t="s">
        <v>31</v>
      </c>
      <c r="L7" s="4" t="s">
        <v>325</v>
      </c>
      <c r="M7" s="4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>
      <c r="A8" s="3"/>
      <c r="B8" s="4"/>
      <c r="C8" s="3">
        <v>6</v>
      </c>
      <c r="D8" s="3">
        <v>7</v>
      </c>
      <c r="E8" s="3"/>
      <c r="F8" s="5" t="s">
        <v>32</v>
      </c>
      <c r="G8" s="5" t="s">
        <v>27</v>
      </c>
      <c r="H8" s="5" t="s">
        <v>28</v>
      </c>
      <c r="I8" s="5" t="s">
        <v>29</v>
      </c>
      <c r="J8" s="5" t="s">
        <v>30</v>
      </c>
      <c r="K8" s="22" t="s">
        <v>31</v>
      </c>
      <c r="L8" s="4"/>
      <c r="M8" s="4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81">
      <c r="A9" s="3">
        <v>4</v>
      </c>
      <c r="B9" s="4" t="s">
        <v>33</v>
      </c>
      <c r="C9" s="3">
        <v>8</v>
      </c>
      <c r="D9" s="3">
        <v>9</v>
      </c>
      <c r="E9" s="3"/>
      <c r="F9" s="5" t="s">
        <v>34</v>
      </c>
      <c r="G9" s="5" t="s">
        <v>35</v>
      </c>
      <c r="H9" s="5" t="s">
        <v>28</v>
      </c>
      <c r="I9" s="5" t="s">
        <v>29</v>
      </c>
      <c r="J9" s="5" t="s">
        <v>30</v>
      </c>
      <c r="K9" s="22" t="s">
        <v>31</v>
      </c>
      <c r="L9" s="4" t="s">
        <v>324</v>
      </c>
      <c r="M9" s="4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>
      <c r="A10" s="3"/>
      <c r="B10" s="4"/>
      <c r="C10" s="3">
        <v>10</v>
      </c>
      <c r="D10" s="3">
        <v>11</v>
      </c>
      <c r="E10" s="3"/>
      <c r="F10" s="48" t="s">
        <v>36</v>
      </c>
      <c r="G10" s="5" t="s">
        <v>35</v>
      </c>
      <c r="H10" s="5" t="s">
        <v>28</v>
      </c>
      <c r="I10" s="5" t="s">
        <v>29</v>
      </c>
      <c r="J10" s="5" t="s">
        <v>30</v>
      </c>
      <c r="K10" s="22" t="s">
        <v>31</v>
      </c>
      <c r="L10" s="4"/>
      <c r="M10" s="4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40.5">
      <c r="A11" s="3">
        <v>5</v>
      </c>
      <c r="B11" s="4" t="s">
        <v>37</v>
      </c>
      <c r="C11" s="3">
        <v>12</v>
      </c>
      <c r="D11" s="3">
        <v>13</v>
      </c>
      <c r="E11" s="3"/>
      <c r="F11" s="5" t="s">
        <v>38</v>
      </c>
      <c r="G11" s="5" t="s">
        <v>39</v>
      </c>
      <c r="H11" s="5" t="s">
        <v>40</v>
      </c>
      <c r="I11" s="5" t="s">
        <v>41</v>
      </c>
      <c r="J11" s="5" t="s">
        <v>42</v>
      </c>
      <c r="K11" s="22" t="s">
        <v>43</v>
      </c>
      <c r="L11" s="4" t="s">
        <v>326</v>
      </c>
      <c r="M11" s="4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60.75">
      <c r="A12" s="3">
        <v>6</v>
      </c>
      <c r="B12" s="4" t="s">
        <v>44</v>
      </c>
      <c r="C12" s="3">
        <v>14</v>
      </c>
      <c r="D12" s="3">
        <v>15</v>
      </c>
      <c r="E12" s="3"/>
      <c r="F12" s="5" t="s">
        <v>45</v>
      </c>
      <c r="G12" s="5" t="s">
        <v>31</v>
      </c>
      <c r="H12" s="5" t="s">
        <v>46</v>
      </c>
      <c r="I12" s="5" t="s">
        <v>47</v>
      </c>
      <c r="J12" s="5" t="s">
        <v>48</v>
      </c>
      <c r="K12" s="22" t="s">
        <v>49</v>
      </c>
      <c r="L12" s="4" t="s">
        <v>324</v>
      </c>
      <c r="M12" s="4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60.75">
      <c r="A13" s="3">
        <v>7</v>
      </c>
      <c r="B13" s="4" t="s">
        <v>50</v>
      </c>
      <c r="C13" s="3">
        <v>16</v>
      </c>
      <c r="D13" s="3">
        <v>17</v>
      </c>
      <c r="E13" s="3"/>
      <c r="F13" s="5" t="s">
        <v>51</v>
      </c>
      <c r="G13" s="5" t="s">
        <v>52</v>
      </c>
      <c r="H13" s="5" t="s">
        <v>53</v>
      </c>
      <c r="I13" s="5" t="s">
        <v>54</v>
      </c>
      <c r="J13" s="5" t="s">
        <v>55</v>
      </c>
      <c r="K13" s="22" t="s">
        <v>56</v>
      </c>
      <c r="L13" s="4" t="s">
        <v>324</v>
      </c>
      <c r="M13" s="4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60.75">
      <c r="A14" s="3">
        <v>8</v>
      </c>
      <c r="B14" s="4" t="s">
        <v>57</v>
      </c>
      <c r="C14" s="3">
        <v>18</v>
      </c>
      <c r="D14" s="3">
        <v>19</v>
      </c>
      <c r="E14" s="3"/>
      <c r="F14" s="5" t="s">
        <v>58</v>
      </c>
      <c r="G14" s="5" t="s">
        <v>59</v>
      </c>
      <c r="H14" s="5" t="s">
        <v>60</v>
      </c>
      <c r="I14" s="5" t="s">
        <v>61</v>
      </c>
      <c r="J14" s="5" t="s">
        <v>62</v>
      </c>
      <c r="K14" s="22" t="s">
        <v>63</v>
      </c>
      <c r="L14" s="4" t="s">
        <v>324</v>
      </c>
      <c r="M14" s="4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s="106" customFormat="1">
      <c r="A15" s="98"/>
      <c r="B15" s="99" t="s">
        <v>297</v>
      </c>
      <c r="C15" s="114"/>
      <c r="D15" s="98"/>
      <c r="E15" s="98"/>
      <c r="F15" s="98"/>
      <c r="G15" s="114"/>
      <c r="H15" s="102"/>
      <c r="I15" s="102"/>
      <c r="J15" s="102"/>
      <c r="K15" s="103"/>
      <c r="L15" s="99"/>
      <c r="M15" s="99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5"/>
      <c r="AB15" s="105"/>
      <c r="AC15" s="104"/>
    </row>
    <row r="16" spans="1:29" ht="60.75">
      <c r="A16" s="3">
        <v>9</v>
      </c>
      <c r="B16" s="4" t="s">
        <v>291</v>
      </c>
      <c r="C16" s="3">
        <v>20</v>
      </c>
      <c r="D16" s="3">
        <v>21</v>
      </c>
      <c r="E16" s="3"/>
      <c r="F16" s="5" t="s">
        <v>64</v>
      </c>
      <c r="G16" s="5" t="s">
        <v>27</v>
      </c>
      <c r="H16" s="5" t="s">
        <v>28</v>
      </c>
      <c r="I16" s="5" t="s">
        <v>29</v>
      </c>
      <c r="J16" s="5" t="s">
        <v>30</v>
      </c>
      <c r="K16" s="22" t="s">
        <v>65</v>
      </c>
      <c r="L16" s="4" t="s">
        <v>326</v>
      </c>
      <c r="M16" s="4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40.5">
      <c r="A17" s="3">
        <v>10</v>
      </c>
      <c r="B17" s="4" t="s">
        <v>292</v>
      </c>
      <c r="C17" s="3">
        <v>22</v>
      </c>
      <c r="D17" s="3">
        <v>23</v>
      </c>
      <c r="E17" s="3"/>
      <c r="F17" s="5" t="s">
        <v>66</v>
      </c>
      <c r="G17" s="5" t="s">
        <v>27</v>
      </c>
      <c r="H17" s="5" t="s">
        <v>28</v>
      </c>
      <c r="I17" s="5" t="s">
        <v>29</v>
      </c>
      <c r="J17" s="5" t="s">
        <v>30</v>
      </c>
      <c r="K17" s="22" t="s">
        <v>65</v>
      </c>
      <c r="L17" s="4" t="s">
        <v>326</v>
      </c>
      <c r="M17" s="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>
      <c r="A18" s="3"/>
      <c r="B18" s="4"/>
      <c r="C18" s="3">
        <v>24</v>
      </c>
      <c r="D18" s="3">
        <v>25</v>
      </c>
      <c r="E18" s="3"/>
      <c r="F18" s="5" t="s">
        <v>67</v>
      </c>
      <c r="G18" s="5" t="s">
        <v>27</v>
      </c>
      <c r="H18" s="5" t="s">
        <v>28</v>
      </c>
      <c r="I18" s="5" t="s">
        <v>29</v>
      </c>
      <c r="J18" s="5" t="s">
        <v>30</v>
      </c>
      <c r="K18" s="22" t="s">
        <v>65</v>
      </c>
      <c r="L18" s="4"/>
      <c r="M18" s="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81">
      <c r="A19" s="3">
        <v>11</v>
      </c>
      <c r="B19" s="4" t="s">
        <v>68</v>
      </c>
      <c r="C19" s="3">
        <v>26</v>
      </c>
      <c r="D19" s="3">
        <v>27</v>
      </c>
      <c r="E19" s="3"/>
      <c r="F19" s="5" t="s">
        <v>69</v>
      </c>
      <c r="G19" s="5" t="s">
        <v>27</v>
      </c>
      <c r="H19" s="5" t="s">
        <v>28</v>
      </c>
      <c r="I19" s="5" t="s">
        <v>29</v>
      </c>
      <c r="J19" s="5" t="s">
        <v>30</v>
      </c>
      <c r="K19" s="22" t="s">
        <v>65</v>
      </c>
      <c r="L19" s="4" t="s">
        <v>327</v>
      </c>
      <c r="M19" s="4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81">
      <c r="A20" s="3">
        <v>12</v>
      </c>
      <c r="B20" s="4" t="s">
        <v>70</v>
      </c>
      <c r="C20" s="3">
        <v>28</v>
      </c>
      <c r="D20" s="3">
        <v>29</v>
      </c>
      <c r="E20" s="3"/>
      <c r="F20" s="5" t="s">
        <v>71</v>
      </c>
      <c r="G20" s="5" t="s">
        <v>27</v>
      </c>
      <c r="H20" s="5" t="s">
        <v>28</v>
      </c>
      <c r="I20" s="5" t="s">
        <v>29</v>
      </c>
      <c r="J20" s="5" t="s">
        <v>30</v>
      </c>
      <c r="K20" s="22" t="s">
        <v>65</v>
      </c>
      <c r="L20" s="4" t="s">
        <v>328</v>
      </c>
      <c r="M20" s="4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21.5">
      <c r="A21" s="3">
        <v>13</v>
      </c>
      <c r="B21" s="4" t="s">
        <v>293</v>
      </c>
      <c r="C21" s="3">
        <v>30</v>
      </c>
      <c r="D21" s="3"/>
      <c r="E21" s="3"/>
      <c r="F21" s="5">
        <v>30</v>
      </c>
      <c r="G21" s="5" t="s">
        <v>72</v>
      </c>
      <c r="H21" s="5" t="s">
        <v>73</v>
      </c>
      <c r="I21" s="5" t="s">
        <v>74</v>
      </c>
      <c r="J21" s="5" t="s">
        <v>75</v>
      </c>
      <c r="K21" s="22" t="s">
        <v>76</v>
      </c>
      <c r="L21" s="4" t="s">
        <v>324</v>
      </c>
      <c r="M21" s="4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21.5">
      <c r="A22" s="3">
        <v>14</v>
      </c>
      <c r="B22" s="4" t="s">
        <v>294</v>
      </c>
      <c r="C22" s="3">
        <v>31</v>
      </c>
      <c r="D22" s="3">
        <v>32</v>
      </c>
      <c r="E22" s="3"/>
      <c r="F22" s="5" t="s">
        <v>77</v>
      </c>
      <c r="G22" s="5" t="s">
        <v>78</v>
      </c>
      <c r="H22" s="5" t="s">
        <v>79</v>
      </c>
      <c r="I22" s="5" t="s">
        <v>80</v>
      </c>
      <c r="J22" s="5" t="s">
        <v>81</v>
      </c>
      <c r="K22" s="22" t="s">
        <v>65</v>
      </c>
      <c r="L22" s="4" t="s">
        <v>326</v>
      </c>
      <c r="M22" s="4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ht="101.25">
      <c r="A23" s="3">
        <v>15</v>
      </c>
      <c r="B23" s="4" t="s">
        <v>295</v>
      </c>
      <c r="C23" s="3">
        <v>33</v>
      </c>
      <c r="D23" s="3">
        <v>34</v>
      </c>
      <c r="E23" s="3"/>
      <c r="F23" s="5" t="s">
        <v>82</v>
      </c>
      <c r="G23" s="5" t="s">
        <v>27</v>
      </c>
      <c r="H23" s="5" t="s">
        <v>28</v>
      </c>
      <c r="I23" s="5" t="s">
        <v>29</v>
      </c>
      <c r="J23" s="5" t="s">
        <v>30</v>
      </c>
      <c r="K23" s="22" t="s">
        <v>65</v>
      </c>
      <c r="L23" s="4" t="s">
        <v>333</v>
      </c>
      <c r="M23" s="4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101.25">
      <c r="A24" s="3">
        <v>16</v>
      </c>
      <c r="B24" s="4" t="s">
        <v>83</v>
      </c>
      <c r="C24" s="3">
        <v>35</v>
      </c>
      <c r="D24" s="3">
        <v>36</v>
      </c>
      <c r="E24" s="3"/>
      <c r="F24" s="5" t="s">
        <v>84</v>
      </c>
      <c r="G24" s="5" t="s">
        <v>85</v>
      </c>
      <c r="H24" s="5" t="s">
        <v>86</v>
      </c>
      <c r="I24" s="5" t="s">
        <v>87</v>
      </c>
      <c r="J24" s="5" t="s">
        <v>88</v>
      </c>
      <c r="K24" s="22" t="s">
        <v>88</v>
      </c>
      <c r="L24" s="4" t="s">
        <v>327</v>
      </c>
      <c r="M24" s="4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>
      <c r="A25" s="3"/>
      <c r="B25" s="4"/>
      <c r="C25" s="3">
        <v>37</v>
      </c>
      <c r="D25" s="3">
        <v>38</v>
      </c>
      <c r="E25" s="3"/>
      <c r="F25" s="5" t="s">
        <v>89</v>
      </c>
      <c r="G25" s="5" t="s">
        <v>85</v>
      </c>
      <c r="H25" s="5" t="s">
        <v>86</v>
      </c>
      <c r="I25" s="5" t="s">
        <v>87</v>
      </c>
      <c r="J25" s="5" t="s">
        <v>88</v>
      </c>
      <c r="K25" s="22" t="s">
        <v>88</v>
      </c>
      <c r="L25" s="4"/>
      <c r="M25" s="4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06" customFormat="1">
      <c r="A26" s="98"/>
      <c r="B26" s="99" t="s">
        <v>298</v>
      </c>
      <c r="C26" s="98"/>
      <c r="D26" s="98"/>
      <c r="E26" s="98"/>
      <c r="F26" s="98"/>
      <c r="G26" s="98"/>
      <c r="H26" s="102"/>
      <c r="I26" s="102"/>
      <c r="J26" s="102"/>
      <c r="K26" s="103"/>
      <c r="L26" s="99"/>
      <c r="M26" s="99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5"/>
      <c r="AB26" s="105"/>
      <c r="AC26" s="104"/>
    </row>
    <row r="27" spans="1:29" ht="60.75">
      <c r="A27" s="3">
        <v>17</v>
      </c>
      <c r="B27" s="4" t="s">
        <v>90</v>
      </c>
      <c r="C27" s="3">
        <v>39</v>
      </c>
      <c r="D27" s="3">
        <v>40</v>
      </c>
      <c r="E27" s="3"/>
      <c r="F27" s="5" t="s">
        <v>91</v>
      </c>
      <c r="G27" s="5" t="s">
        <v>29</v>
      </c>
      <c r="H27" s="5" t="s">
        <v>31</v>
      </c>
      <c r="I27" s="5" t="s">
        <v>92</v>
      </c>
      <c r="J27" s="5" t="s">
        <v>49</v>
      </c>
      <c r="K27" s="22" t="s">
        <v>93</v>
      </c>
      <c r="L27" s="4" t="s">
        <v>329</v>
      </c>
      <c r="M27" s="4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81">
      <c r="A28" s="3">
        <v>18</v>
      </c>
      <c r="B28" s="4" t="s">
        <v>94</v>
      </c>
      <c r="C28" s="3">
        <v>41</v>
      </c>
      <c r="D28" s="3">
        <v>42</v>
      </c>
      <c r="E28" s="3"/>
      <c r="F28" s="5" t="s">
        <v>95</v>
      </c>
      <c r="G28" s="5" t="s">
        <v>29</v>
      </c>
      <c r="H28" s="5" t="s">
        <v>31</v>
      </c>
      <c r="I28" s="5" t="s">
        <v>92</v>
      </c>
      <c r="J28" s="5" t="s">
        <v>96</v>
      </c>
      <c r="K28" s="22" t="s">
        <v>93</v>
      </c>
      <c r="L28" s="4" t="s">
        <v>324</v>
      </c>
      <c r="M28" s="4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ht="81">
      <c r="A29" s="3">
        <v>19</v>
      </c>
      <c r="B29" s="4" t="s">
        <v>97</v>
      </c>
      <c r="C29" s="3">
        <v>43</v>
      </c>
      <c r="D29" s="3">
        <v>44</v>
      </c>
      <c r="E29" s="3"/>
      <c r="F29" s="5" t="s">
        <v>98</v>
      </c>
      <c r="G29" s="5" t="s">
        <v>99</v>
      </c>
      <c r="H29" s="5" t="s">
        <v>100</v>
      </c>
      <c r="I29" s="5" t="s">
        <v>101</v>
      </c>
      <c r="J29" s="5" t="s">
        <v>102</v>
      </c>
      <c r="K29" s="22" t="s">
        <v>103</v>
      </c>
      <c r="L29" s="4" t="s">
        <v>324</v>
      </c>
      <c r="M29" s="4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40.5">
      <c r="A30" s="3">
        <v>20</v>
      </c>
      <c r="B30" s="4" t="s">
        <v>104</v>
      </c>
      <c r="C30" s="3">
        <v>45</v>
      </c>
      <c r="D30" s="3"/>
      <c r="E30" s="3"/>
      <c r="F30" s="49">
        <v>45</v>
      </c>
      <c r="G30" s="5" t="s">
        <v>105</v>
      </c>
      <c r="H30" s="5" t="s">
        <v>106</v>
      </c>
      <c r="I30" s="5" t="s">
        <v>107</v>
      </c>
      <c r="J30" s="5" t="s">
        <v>108</v>
      </c>
      <c r="K30" s="22" t="s">
        <v>109</v>
      </c>
      <c r="L30" s="4" t="s">
        <v>324</v>
      </c>
      <c r="M30" s="4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ht="40.5">
      <c r="A31" s="3">
        <v>21</v>
      </c>
      <c r="B31" s="4" t="s">
        <v>110</v>
      </c>
      <c r="C31" s="3">
        <v>46</v>
      </c>
      <c r="D31" s="3">
        <v>47</v>
      </c>
      <c r="E31" s="3"/>
      <c r="F31" s="5" t="s">
        <v>111</v>
      </c>
      <c r="G31" s="5" t="s">
        <v>29</v>
      </c>
      <c r="H31" s="5" t="s">
        <v>31</v>
      </c>
      <c r="I31" s="5" t="s">
        <v>92</v>
      </c>
      <c r="J31" s="5" t="s">
        <v>49</v>
      </c>
      <c r="K31" s="22" t="s">
        <v>112</v>
      </c>
      <c r="L31" s="4" t="s">
        <v>326</v>
      </c>
      <c r="M31" s="4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ht="60.75">
      <c r="A32" s="3">
        <v>22</v>
      </c>
      <c r="B32" s="4" t="s">
        <v>113</v>
      </c>
      <c r="C32" s="3">
        <v>48</v>
      </c>
      <c r="D32" s="3">
        <v>49</v>
      </c>
      <c r="E32" s="3"/>
      <c r="F32" s="5" t="s">
        <v>114</v>
      </c>
      <c r="G32" s="5" t="s">
        <v>28</v>
      </c>
      <c r="H32" s="5" t="s">
        <v>29</v>
      </c>
      <c r="I32" s="5" t="s">
        <v>30</v>
      </c>
      <c r="J32" s="5" t="s">
        <v>31</v>
      </c>
      <c r="K32" s="22" t="s">
        <v>115</v>
      </c>
      <c r="L32" s="4" t="s">
        <v>324</v>
      </c>
      <c r="M32" s="4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ht="40.5">
      <c r="A33" s="3">
        <v>23</v>
      </c>
      <c r="B33" s="4" t="s">
        <v>116</v>
      </c>
      <c r="C33" s="3">
        <v>50</v>
      </c>
      <c r="D33" s="3">
        <v>51</v>
      </c>
      <c r="E33" s="3"/>
      <c r="F33" s="5" t="s">
        <v>117</v>
      </c>
      <c r="G33" s="5" t="s">
        <v>28</v>
      </c>
      <c r="H33" s="5" t="s">
        <v>29</v>
      </c>
      <c r="I33" s="5" t="s">
        <v>118</v>
      </c>
      <c r="J33" s="5" t="s">
        <v>119</v>
      </c>
      <c r="K33" s="22" t="s">
        <v>115</v>
      </c>
      <c r="L33" s="4" t="s">
        <v>326</v>
      </c>
      <c r="M33" s="4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ht="81">
      <c r="A34" s="3">
        <v>24</v>
      </c>
      <c r="B34" s="4" t="s">
        <v>120</v>
      </c>
      <c r="C34" s="3">
        <v>52</v>
      </c>
      <c r="D34" s="3">
        <v>53</v>
      </c>
      <c r="E34" s="3"/>
      <c r="F34" s="5" t="s">
        <v>121</v>
      </c>
      <c r="G34" s="5" t="s">
        <v>28</v>
      </c>
      <c r="H34" s="5" t="s">
        <v>122</v>
      </c>
      <c r="I34" s="5" t="s">
        <v>118</v>
      </c>
      <c r="J34" s="5" t="s">
        <v>119</v>
      </c>
      <c r="K34" s="22" t="s">
        <v>123</v>
      </c>
      <c r="L34" s="4" t="s">
        <v>324</v>
      </c>
      <c r="M34" s="4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06" customFormat="1">
      <c r="A35" s="98"/>
      <c r="B35" s="99" t="s">
        <v>299</v>
      </c>
      <c r="C35" s="100"/>
      <c r="D35" s="100"/>
      <c r="E35" s="98"/>
      <c r="F35" s="98"/>
      <c r="G35" s="101"/>
      <c r="H35" s="102"/>
      <c r="I35" s="102"/>
      <c r="J35" s="102"/>
      <c r="K35" s="103"/>
      <c r="L35" s="99"/>
      <c r="M35" s="99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5"/>
      <c r="AB35" s="105"/>
      <c r="AC35" s="104"/>
    </row>
    <row r="36" spans="1:29" ht="60.75">
      <c r="A36" s="3">
        <v>25</v>
      </c>
      <c r="B36" s="4" t="s">
        <v>124</v>
      </c>
      <c r="C36" s="3">
        <v>54</v>
      </c>
      <c r="D36" s="3">
        <v>55</v>
      </c>
      <c r="E36" s="3"/>
      <c r="F36" s="5" t="s">
        <v>125</v>
      </c>
      <c r="G36" s="5" t="s">
        <v>126</v>
      </c>
      <c r="H36" s="5" t="s">
        <v>127</v>
      </c>
      <c r="I36" s="5" t="s">
        <v>128</v>
      </c>
      <c r="J36" s="5" t="s">
        <v>129</v>
      </c>
      <c r="K36" s="22" t="s">
        <v>130</v>
      </c>
      <c r="L36" s="4" t="s">
        <v>329</v>
      </c>
      <c r="M36" s="4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81">
      <c r="A37" s="3">
        <v>26</v>
      </c>
      <c r="B37" s="4" t="s">
        <v>131</v>
      </c>
      <c r="C37" s="3">
        <v>56</v>
      </c>
      <c r="D37" s="3">
        <v>57</v>
      </c>
      <c r="E37" s="3"/>
      <c r="F37" s="5" t="s">
        <v>132</v>
      </c>
      <c r="G37" s="5" t="s">
        <v>126</v>
      </c>
      <c r="H37" s="5" t="s">
        <v>127</v>
      </c>
      <c r="I37" s="5" t="s">
        <v>128</v>
      </c>
      <c r="J37" s="5" t="s">
        <v>129</v>
      </c>
      <c r="K37" s="5" t="s">
        <v>130</v>
      </c>
      <c r="L37" s="4" t="s">
        <v>329</v>
      </c>
      <c r="M37" s="4"/>
    </row>
    <row r="38" spans="1:29" ht="60.75">
      <c r="A38" s="3">
        <v>27</v>
      </c>
      <c r="B38" s="4" t="s">
        <v>133</v>
      </c>
      <c r="C38" s="3">
        <v>58</v>
      </c>
      <c r="D38" s="3">
        <v>59</v>
      </c>
      <c r="E38" s="3"/>
      <c r="F38" s="5" t="s">
        <v>134</v>
      </c>
      <c r="G38" s="5" t="s">
        <v>271</v>
      </c>
      <c r="H38" s="5" t="s">
        <v>272</v>
      </c>
      <c r="I38" s="5" t="s">
        <v>273</v>
      </c>
      <c r="J38" s="5" t="s">
        <v>274</v>
      </c>
      <c r="K38" s="5" t="s">
        <v>275</v>
      </c>
      <c r="L38" s="4" t="s">
        <v>329</v>
      </c>
      <c r="M38" s="4"/>
    </row>
    <row r="39" spans="1:29" ht="69" customHeight="1">
      <c r="A39" s="3">
        <v>28</v>
      </c>
      <c r="B39" s="4" t="s">
        <v>135</v>
      </c>
      <c r="C39" s="3">
        <v>60</v>
      </c>
      <c r="D39" s="3">
        <v>61</v>
      </c>
      <c r="E39" s="3"/>
      <c r="F39" s="5" t="s">
        <v>136</v>
      </c>
      <c r="G39" s="5" t="s">
        <v>126</v>
      </c>
      <c r="H39" s="5" t="s">
        <v>127</v>
      </c>
      <c r="I39" s="5" t="s">
        <v>128</v>
      </c>
      <c r="J39" s="5" t="s">
        <v>129</v>
      </c>
      <c r="K39" s="5" t="s">
        <v>130</v>
      </c>
      <c r="L39" s="4" t="s">
        <v>330</v>
      </c>
      <c r="M39" s="4"/>
    </row>
    <row r="40" spans="1:29" ht="81">
      <c r="A40" s="3">
        <v>29</v>
      </c>
      <c r="B40" s="4" t="s">
        <v>137</v>
      </c>
      <c r="C40" s="3">
        <v>62</v>
      </c>
      <c r="D40" s="3">
        <v>63</v>
      </c>
      <c r="E40" s="3"/>
      <c r="F40" s="5" t="s">
        <v>138</v>
      </c>
      <c r="G40" s="5" t="s">
        <v>126</v>
      </c>
      <c r="H40" s="5" t="s">
        <v>127</v>
      </c>
      <c r="I40" s="5" t="s">
        <v>128</v>
      </c>
      <c r="J40" s="5" t="s">
        <v>129</v>
      </c>
      <c r="K40" s="5" t="s">
        <v>130</v>
      </c>
      <c r="L40" s="4" t="s">
        <v>326</v>
      </c>
      <c r="M40" s="4"/>
    </row>
    <row r="41" spans="1:29" ht="60.75">
      <c r="A41" s="3">
        <v>30</v>
      </c>
      <c r="B41" s="4" t="s">
        <v>139</v>
      </c>
      <c r="C41" s="3">
        <v>64</v>
      </c>
      <c r="D41" s="3">
        <v>65</v>
      </c>
      <c r="E41" s="3"/>
      <c r="F41" s="5" t="s">
        <v>140</v>
      </c>
      <c r="G41" s="5" t="s">
        <v>126</v>
      </c>
      <c r="H41" s="5" t="s">
        <v>127</v>
      </c>
      <c r="I41" s="5" t="s">
        <v>128</v>
      </c>
      <c r="J41" s="5" t="s">
        <v>129</v>
      </c>
      <c r="K41" s="5" t="s">
        <v>130</v>
      </c>
      <c r="L41" s="4" t="s">
        <v>326</v>
      </c>
      <c r="M41" s="4"/>
    </row>
    <row r="42" spans="1:29" ht="40.5">
      <c r="A42" s="3">
        <v>31</v>
      </c>
      <c r="B42" s="4" t="s">
        <v>141</v>
      </c>
      <c r="C42" s="3">
        <v>66</v>
      </c>
      <c r="D42" s="3">
        <v>67</v>
      </c>
      <c r="E42" s="3"/>
      <c r="F42" s="5" t="s">
        <v>142</v>
      </c>
      <c r="G42" s="5" t="s">
        <v>126</v>
      </c>
      <c r="H42" s="5" t="s">
        <v>127</v>
      </c>
      <c r="I42" s="5" t="s">
        <v>128</v>
      </c>
      <c r="J42" s="5" t="s">
        <v>129</v>
      </c>
      <c r="K42" s="5" t="s">
        <v>130</v>
      </c>
      <c r="L42" s="4" t="s">
        <v>332</v>
      </c>
      <c r="M42" s="4"/>
    </row>
    <row r="43" spans="1:29" ht="40.5">
      <c r="A43" s="3">
        <v>32</v>
      </c>
      <c r="B43" s="4" t="s">
        <v>143</v>
      </c>
      <c r="C43" s="3">
        <v>68</v>
      </c>
      <c r="D43" s="3">
        <v>69</v>
      </c>
      <c r="E43" s="3"/>
      <c r="F43" s="5" t="s">
        <v>144</v>
      </c>
      <c r="G43" s="5" t="s">
        <v>126</v>
      </c>
      <c r="H43" s="5" t="s">
        <v>127</v>
      </c>
      <c r="I43" s="5" t="s">
        <v>128</v>
      </c>
      <c r="J43" s="5" t="s">
        <v>129</v>
      </c>
      <c r="K43" s="5" t="s">
        <v>130</v>
      </c>
      <c r="L43" s="4" t="s">
        <v>326</v>
      </c>
      <c r="M43" s="4"/>
    </row>
  </sheetData>
  <mergeCells count="8">
    <mergeCell ref="L1:L3"/>
    <mergeCell ref="M1:M3"/>
    <mergeCell ref="G1:K2"/>
    <mergeCell ref="C2:E2"/>
    <mergeCell ref="A1:A3"/>
    <mergeCell ref="B1:B3"/>
    <mergeCell ref="C1:E1"/>
    <mergeCell ref="F1:F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F47"/>
  <sheetViews>
    <sheetView tabSelected="1" view="pageBreakPreview" zoomScale="55" zoomScaleNormal="70" zoomScaleSheetLayoutView="55" workbookViewId="0">
      <selection activeCell="AC23" sqref="AC23"/>
    </sheetView>
  </sheetViews>
  <sheetFormatPr defaultColWidth="9.125" defaultRowHeight="20.25"/>
  <cols>
    <col min="1" max="1" width="6" style="15" bestFit="1" customWidth="1"/>
    <col min="2" max="2" width="33.125" style="1" customWidth="1"/>
    <col min="3" max="3" width="16.25" style="15" customWidth="1"/>
    <col min="4" max="4" width="13" style="15" customWidth="1"/>
    <col min="5" max="5" width="10.875" style="15" hidden="1" customWidth="1"/>
    <col min="6" max="6" width="12.375" style="15" customWidth="1"/>
    <col min="7" max="7" width="15" style="15" bestFit="1" customWidth="1"/>
    <col min="8" max="8" width="29.625" style="1" hidden="1" customWidth="1"/>
    <col min="9" max="9" width="8.625" style="1" hidden="1" customWidth="1"/>
    <col min="10" max="10" width="34.625" style="1" hidden="1" customWidth="1"/>
    <col min="11" max="11" width="9.625" style="1" hidden="1" customWidth="1"/>
    <col min="12" max="12" width="34.625" style="1" hidden="1" customWidth="1"/>
    <col min="13" max="13" width="9.625" style="1" hidden="1" customWidth="1"/>
    <col min="14" max="14" width="34.625" style="1" hidden="1" customWidth="1"/>
    <col min="15" max="15" width="10.625" style="1" hidden="1" customWidth="1"/>
    <col min="16" max="16" width="32.75" style="1" hidden="1" customWidth="1"/>
    <col min="17" max="17" width="10.625" style="1" hidden="1" customWidth="1"/>
    <col min="18" max="18" width="9.125" style="1" hidden="1" customWidth="1"/>
    <col min="19" max="19" width="8.625" style="1" hidden="1" customWidth="1"/>
    <col min="20" max="21" width="9.625" style="1" hidden="1" customWidth="1"/>
    <col min="22" max="23" width="10.625" style="1" hidden="1" customWidth="1"/>
    <col min="24" max="24" width="3.375" style="1" hidden="1" customWidth="1"/>
    <col min="25" max="25" width="25.875" style="16" customWidth="1"/>
    <col min="26" max="26" width="9.125" style="15" hidden="1" customWidth="1"/>
    <col min="27" max="27" width="12.375" style="15" bestFit="1" customWidth="1"/>
    <col min="28" max="28" width="17" style="8" hidden="1" customWidth="1"/>
    <col min="29" max="29" width="21.75" style="7" customWidth="1"/>
    <col min="30" max="30" width="30.375" style="7" customWidth="1"/>
    <col min="31" max="16384" width="9.125" style="1"/>
  </cols>
  <sheetData>
    <row r="1" spans="1:30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1"/>
      <c r="AA1" s="11" t="s">
        <v>290</v>
      </c>
      <c r="AB1" s="135"/>
      <c r="AC1" s="71" t="s">
        <v>337</v>
      </c>
      <c r="AD1" s="71" t="s">
        <v>334</v>
      </c>
    </row>
    <row r="2" spans="1:30">
      <c r="A2" s="72" t="s">
        <v>1</v>
      </c>
      <c r="B2" s="72" t="s">
        <v>2</v>
      </c>
      <c r="C2" s="75" t="s">
        <v>3</v>
      </c>
      <c r="D2" s="75"/>
      <c r="E2" s="75"/>
      <c r="F2" s="74" t="s">
        <v>145</v>
      </c>
      <c r="G2" s="72" t="s">
        <v>146</v>
      </c>
      <c r="H2" s="72" t="s">
        <v>5</v>
      </c>
      <c r="I2" s="72"/>
      <c r="J2" s="72"/>
      <c r="K2" s="72"/>
      <c r="L2" s="72"/>
      <c r="M2" s="72"/>
      <c r="N2" s="72"/>
      <c r="O2" s="72"/>
      <c r="P2" s="72"/>
      <c r="Q2" s="72"/>
      <c r="R2" s="56"/>
      <c r="S2" s="56"/>
      <c r="T2" s="56"/>
      <c r="U2" s="56"/>
      <c r="V2" s="56"/>
      <c r="W2" s="56"/>
      <c r="X2" s="56"/>
      <c r="Y2" s="72" t="s">
        <v>147</v>
      </c>
      <c r="Z2" s="72" t="s">
        <v>148</v>
      </c>
      <c r="AA2" s="72" t="s">
        <v>148</v>
      </c>
      <c r="AB2" s="73" t="s">
        <v>149</v>
      </c>
      <c r="AC2" s="71"/>
      <c r="AD2" s="71"/>
    </row>
    <row r="3" spans="1:30">
      <c r="A3" s="72"/>
      <c r="B3" s="72"/>
      <c r="C3" s="75" t="s">
        <v>6</v>
      </c>
      <c r="D3" s="75"/>
      <c r="E3" s="75"/>
      <c r="F3" s="74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56"/>
      <c r="S3" s="56"/>
      <c r="T3" s="56"/>
      <c r="U3" s="56"/>
      <c r="V3" s="56"/>
      <c r="W3" s="56"/>
      <c r="X3" s="56"/>
      <c r="Y3" s="72"/>
      <c r="Z3" s="72"/>
      <c r="AA3" s="72"/>
      <c r="AB3" s="73"/>
      <c r="AC3" s="71"/>
      <c r="AD3" s="71"/>
    </row>
    <row r="4" spans="1:30">
      <c r="A4" s="72"/>
      <c r="B4" s="72"/>
      <c r="C4" s="69">
        <v>1</v>
      </c>
      <c r="D4" s="69">
        <v>2</v>
      </c>
      <c r="E4" s="10">
        <v>3</v>
      </c>
      <c r="F4" s="74"/>
      <c r="G4" s="72"/>
      <c r="H4" s="11" t="s">
        <v>7</v>
      </c>
      <c r="I4" s="11" t="s">
        <v>7</v>
      </c>
      <c r="J4" s="11" t="s">
        <v>8</v>
      </c>
      <c r="K4" s="11" t="s">
        <v>8</v>
      </c>
      <c r="L4" s="11" t="s">
        <v>9</v>
      </c>
      <c r="M4" s="11" t="s">
        <v>9</v>
      </c>
      <c r="N4" s="11" t="s">
        <v>10</v>
      </c>
      <c r="O4" s="11" t="s">
        <v>10</v>
      </c>
      <c r="P4" s="11" t="s">
        <v>11</v>
      </c>
      <c r="Q4" s="11" t="s">
        <v>11</v>
      </c>
      <c r="R4" s="56"/>
      <c r="S4" s="11" t="s">
        <v>7</v>
      </c>
      <c r="T4" s="11" t="s">
        <v>8</v>
      </c>
      <c r="U4" s="11" t="s">
        <v>9</v>
      </c>
      <c r="V4" s="11" t="s">
        <v>10</v>
      </c>
      <c r="W4" s="11" t="s">
        <v>11</v>
      </c>
      <c r="X4" s="11"/>
      <c r="Y4" s="72"/>
      <c r="Z4" s="72"/>
      <c r="AA4" s="72"/>
      <c r="AB4" s="73"/>
      <c r="AC4" s="71"/>
      <c r="AD4" s="71"/>
    </row>
    <row r="5" spans="1:30" s="115" customFormat="1">
      <c r="A5" s="136" t="s">
        <v>296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30" s="7" customFormat="1" ht="60.75">
      <c r="A6" s="32">
        <v>1</v>
      </c>
      <c r="B6" s="4" t="s">
        <v>12</v>
      </c>
      <c r="C6" s="116">
        <v>10000</v>
      </c>
      <c r="D6" s="116">
        <v>500</v>
      </c>
      <c r="E6" s="117"/>
      <c r="F6" s="117" t="s">
        <v>150</v>
      </c>
      <c r="G6" s="118">
        <f>C6/D6</f>
        <v>20</v>
      </c>
      <c r="H6" s="4" t="s">
        <v>14</v>
      </c>
      <c r="I6" s="4" t="s">
        <v>151</v>
      </c>
      <c r="J6" s="4" t="s">
        <v>15</v>
      </c>
      <c r="K6" s="4" t="s">
        <v>152</v>
      </c>
      <c r="L6" s="4" t="s">
        <v>16</v>
      </c>
      <c r="M6" s="4" t="s">
        <v>153</v>
      </c>
      <c r="N6" s="4" t="s">
        <v>17</v>
      </c>
      <c r="O6" s="4" t="s">
        <v>154</v>
      </c>
      <c r="P6" s="4" t="s">
        <v>18</v>
      </c>
      <c r="Q6" s="4" t="s">
        <v>155</v>
      </c>
      <c r="R6" s="4"/>
      <c r="S6" s="119" t="s">
        <v>151</v>
      </c>
      <c r="T6" s="119" t="s">
        <v>152</v>
      </c>
      <c r="U6" s="119" t="s">
        <v>153</v>
      </c>
      <c r="V6" s="119" t="s">
        <v>154</v>
      </c>
      <c r="W6" s="119" t="s">
        <v>155</v>
      </c>
      <c r="X6" s="119">
        <f>A6</f>
        <v>1</v>
      </c>
      <c r="Y6" s="50" t="str">
        <f>IF(G6&gt;10,"ระดับ 5 ระดับนานาชาติ  มากกว่า 10",
 IF(G6&gt;8,"ระดับ 4 ระดับนานาชาติ  มากกว่า 8",
 IF(G6&gt;6,"ระดับ 3 ระดับนานาชาติ  มากกว่า 6",
 IF(G6&gt;4,"ระดับ 2 ระดับนานาชาติ  มากกว่า 4",
 IF(G6&gt;2,"ระดับ 1 ระดับนานาชาติ  มากกว่า 2","N/A")))))</f>
        <v>ระดับ 5 ระดับนานาชาติ  มากกว่า 10</v>
      </c>
      <c r="Z6" s="32" t="str">
        <f>LEFT(Y6,FIND(" ",Y6)+1)</f>
        <v>ระดับ 5</v>
      </c>
      <c r="AA6" s="32" t="str">
        <f>RIGHT(Z6,LEN(Z6)-FIND(" ",Z6))</f>
        <v>5</v>
      </c>
      <c r="AB6" s="120">
        <f t="shared" ref="AB6:AB10" si="0">G6</f>
        <v>20</v>
      </c>
      <c r="AC6" s="4" t="s">
        <v>324</v>
      </c>
      <c r="AD6" s="4"/>
    </row>
    <row r="7" spans="1:30" s="7" customFormat="1" ht="60.75">
      <c r="A7" s="32">
        <v>2</v>
      </c>
      <c r="B7" s="4" t="s">
        <v>19</v>
      </c>
      <c r="C7" s="116">
        <v>500</v>
      </c>
      <c r="D7" s="116"/>
      <c r="E7" s="117"/>
      <c r="F7" s="117"/>
      <c r="G7" s="118">
        <f>C7</f>
        <v>500</v>
      </c>
      <c r="H7" s="4" t="s">
        <v>20</v>
      </c>
      <c r="I7" s="4" t="s">
        <v>156</v>
      </c>
      <c r="J7" s="4" t="s">
        <v>21</v>
      </c>
      <c r="K7" s="4" t="s">
        <v>157</v>
      </c>
      <c r="L7" s="4" t="s">
        <v>22</v>
      </c>
      <c r="M7" s="4" t="s">
        <v>158</v>
      </c>
      <c r="N7" s="4" t="s">
        <v>23</v>
      </c>
      <c r="O7" s="4" t="s">
        <v>159</v>
      </c>
      <c r="P7" s="4" t="s">
        <v>24</v>
      </c>
      <c r="Q7" s="4" t="s">
        <v>160</v>
      </c>
      <c r="R7" s="4"/>
      <c r="S7" s="119" t="s">
        <v>156</v>
      </c>
      <c r="T7" s="119" t="s">
        <v>157</v>
      </c>
      <c r="U7" s="119" t="s">
        <v>158</v>
      </c>
      <c r="V7" s="119" t="s">
        <v>159</v>
      </c>
      <c r="W7" s="119" t="s">
        <v>160</v>
      </c>
      <c r="X7" s="119">
        <f t="shared" ref="X7:X44" si="1">A7</f>
        <v>2</v>
      </c>
      <c r="Y7" s="50" t="str">
        <f>IF(G7&gt;=90,"ระดับ 1 เท่ากับหรือไม่ต่ำกว่า Top 90",
 IF(G7&gt;=80,"ระดับ 2 เท่ากับหรือไม่ต่ำกว่า Top 80",
 IF(G7&gt;=70,"ระดับ 3 เท่ากับหรือไม่ต่ำกว่า Top 70",
 IF(G7&gt;=60,"ระดับ 4 เท่ากับหรือไม่ต่ำกว่า Top 60",
 IF(G7&gt;=50,"ระดับ 5 เท่ากับหรือไม่ต่ำกว่า Top 50","N/A")))))</f>
        <v>ระดับ 1 เท่ากับหรือไม่ต่ำกว่า Top 90</v>
      </c>
      <c r="Z7" s="32" t="str">
        <f t="shared" ref="Z7:Z44" si="2">LEFT(Y7,FIND(" ",Y7)+1)</f>
        <v>ระดับ 1</v>
      </c>
      <c r="AA7" s="32" t="str">
        <f t="shared" ref="AA7:AA44" si="3">RIGHT(Z7,LEN(Z7)-FIND(" ",Z7))</f>
        <v>1</v>
      </c>
      <c r="AB7" s="120">
        <f t="shared" si="0"/>
        <v>500</v>
      </c>
      <c r="AC7" s="4" t="s">
        <v>331</v>
      </c>
      <c r="AD7" s="4"/>
    </row>
    <row r="8" spans="1:30" s="7" customFormat="1" ht="60.75">
      <c r="A8" s="32">
        <v>3</v>
      </c>
      <c r="B8" s="4" t="s">
        <v>25</v>
      </c>
      <c r="C8" s="116">
        <v>50</v>
      </c>
      <c r="D8" s="116">
        <v>200</v>
      </c>
      <c r="E8" s="117"/>
      <c r="F8" s="117" t="s">
        <v>161</v>
      </c>
      <c r="G8" s="118">
        <f>(C8/D8)*100</f>
        <v>25</v>
      </c>
      <c r="H8" s="4" t="s">
        <v>27</v>
      </c>
      <c r="I8" s="4" t="s">
        <v>162</v>
      </c>
      <c r="J8" s="4" t="s">
        <v>28</v>
      </c>
      <c r="K8" s="4" t="s">
        <v>163</v>
      </c>
      <c r="L8" s="4" t="s">
        <v>29</v>
      </c>
      <c r="M8" s="4" t="s">
        <v>164</v>
      </c>
      <c r="N8" s="4" t="s">
        <v>30</v>
      </c>
      <c r="O8" s="4" t="s">
        <v>165</v>
      </c>
      <c r="P8" s="4" t="s">
        <v>31</v>
      </c>
      <c r="Q8" s="4" t="s">
        <v>166</v>
      </c>
      <c r="R8" s="4"/>
      <c r="S8" s="121" t="s">
        <v>162</v>
      </c>
      <c r="T8" s="121" t="s">
        <v>163</v>
      </c>
      <c r="U8" s="121" t="s">
        <v>164</v>
      </c>
      <c r="V8" s="121" t="s">
        <v>165</v>
      </c>
      <c r="W8" s="121" t="s">
        <v>166</v>
      </c>
      <c r="X8" s="119">
        <f t="shared" si="1"/>
        <v>3</v>
      </c>
      <c r="Y8" s="50" t="str">
        <f>IF(G8&lt;=5,"ระดับ 1 น้อยกว่าหรือเท่ากับ ร้อยละ 5",
 IF(G8&lt;=10,"ระดับ 2 น้อยกว่าหรือเท่ากับ ร้อยละ 10",
 IF(G8&lt;=20,"ระดับ 3 น้อยกว่าหรือเท่ากับ ร้อยละ 20",
 IF(G8&lt;=30,"ระดับ 4 น้อยกว่าหรือเท่ากับ ร้อยละ 30",
 IF(G8&lt;=40,"ระดับ 5 น้อยกว่าหรือเท่ากับ ร้อยละ 40","N/A")))))</f>
        <v>ระดับ 4 น้อยกว่าหรือเท่ากับ ร้อยละ 30</v>
      </c>
      <c r="Z8" s="32" t="str">
        <f t="shared" si="2"/>
        <v>ระดับ 4</v>
      </c>
      <c r="AA8" s="32" t="str">
        <f t="shared" si="3"/>
        <v>4</v>
      </c>
      <c r="AB8" s="120">
        <f t="shared" si="0"/>
        <v>25</v>
      </c>
      <c r="AC8" s="4" t="s">
        <v>336</v>
      </c>
      <c r="AD8" s="4"/>
    </row>
    <row r="9" spans="1:30" s="7" customFormat="1" ht="40.5">
      <c r="A9" s="32"/>
      <c r="B9" s="4"/>
      <c r="C9" s="116">
        <v>200</v>
      </c>
      <c r="D9" s="116">
        <v>2000</v>
      </c>
      <c r="E9" s="117"/>
      <c r="F9" s="117" t="s">
        <v>161</v>
      </c>
      <c r="G9" s="118">
        <f>(C9/D9)*100</f>
        <v>10</v>
      </c>
      <c r="H9" s="4" t="s">
        <v>27</v>
      </c>
      <c r="I9" s="4" t="s">
        <v>162</v>
      </c>
      <c r="J9" s="4" t="s">
        <v>28</v>
      </c>
      <c r="K9" s="4" t="s">
        <v>163</v>
      </c>
      <c r="L9" s="4" t="s">
        <v>29</v>
      </c>
      <c r="M9" s="4" t="s">
        <v>164</v>
      </c>
      <c r="N9" s="4" t="s">
        <v>30</v>
      </c>
      <c r="O9" s="4" t="s">
        <v>165</v>
      </c>
      <c r="P9" s="4" t="s">
        <v>31</v>
      </c>
      <c r="Q9" s="4" t="s">
        <v>166</v>
      </c>
      <c r="R9" s="4"/>
      <c r="S9" s="121" t="s">
        <v>162</v>
      </c>
      <c r="T9" s="121" t="s">
        <v>163</v>
      </c>
      <c r="U9" s="121" t="s">
        <v>164</v>
      </c>
      <c r="V9" s="121" t="s">
        <v>165</v>
      </c>
      <c r="W9" s="121" t="s">
        <v>166</v>
      </c>
      <c r="X9" s="119"/>
      <c r="Y9" s="50" t="str">
        <f>IF(G9&lt;=5,"ระดับ 1 น้อยกว่าหรือเท่ากับ ร้อยละ 5",
 IF(G9&lt;=10,"ระดับ 2 น้อยกว่าหรือเท่ากับ ร้อยละ 10",
 IF(G9&lt;=20,"ระดับ 3 น้อยกว่าหรือเท่ากับ ร้อยละ 20",
 IF(G9&lt;=30,"ระดับ 4 น้อยกว่าหรือเท่ากับ ร้อยละ 30",
 IF(G9&lt;=40,"ระดับ 5 น้อยกว่าหรือเท่ากับ ร้อยละ 40","N/A")))))</f>
        <v>ระดับ 2 น้อยกว่าหรือเท่ากับ ร้อยละ 10</v>
      </c>
      <c r="Z9" s="32" t="str">
        <f t="shared" si="2"/>
        <v>ระดับ 2</v>
      </c>
      <c r="AA9" s="32" t="str">
        <f t="shared" si="3"/>
        <v>2</v>
      </c>
      <c r="AB9" s="120">
        <f t="shared" si="0"/>
        <v>10</v>
      </c>
      <c r="AC9" s="4"/>
      <c r="AD9" s="4"/>
    </row>
    <row r="10" spans="1:30" s="7" customFormat="1" ht="101.25">
      <c r="A10" s="32">
        <v>4</v>
      </c>
      <c r="B10" s="4" t="s">
        <v>33</v>
      </c>
      <c r="C10" s="116">
        <v>50</v>
      </c>
      <c r="D10" s="116">
        <v>200</v>
      </c>
      <c r="E10" s="117"/>
      <c r="F10" s="117" t="s">
        <v>161</v>
      </c>
      <c r="G10" s="118">
        <f>(C10/D10)*100</f>
        <v>25</v>
      </c>
      <c r="H10" s="4" t="s">
        <v>35</v>
      </c>
      <c r="I10" s="4" t="s">
        <v>167</v>
      </c>
      <c r="J10" s="4" t="s">
        <v>28</v>
      </c>
      <c r="K10" s="4" t="s">
        <v>163</v>
      </c>
      <c r="L10" s="4" t="s">
        <v>29</v>
      </c>
      <c r="M10" s="4" t="s">
        <v>164</v>
      </c>
      <c r="N10" s="4" t="s">
        <v>30</v>
      </c>
      <c r="O10" s="4" t="s">
        <v>165</v>
      </c>
      <c r="P10" s="4" t="s">
        <v>31</v>
      </c>
      <c r="Q10" s="4" t="s">
        <v>166</v>
      </c>
      <c r="R10" s="4"/>
      <c r="S10" s="122" t="s">
        <v>167</v>
      </c>
      <c r="T10" s="122" t="s">
        <v>163</v>
      </c>
      <c r="U10" s="122" t="s">
        <v>164</v>
      </c>
      <c r="V10" s="122" t="s">
        <v>165</v>
      </c>
      <c r="W10" s="122" t="s">
        <v>166</v>
      </c>
      <c r="X10" s="119">
        <f t="shared" si="1"/>
        <v>4</v>
      </c>
      <c r="Y10" s="50" t="str">
        <f>IF(G10&lt;5,"ระดับ 1 น้อยกว่า ร้อยละ 5",
 IF(G10&lt;=10,"ระดับ 2 น้อยกว่าหรือเท่ากับ ร้อยละ 10",
 IF(G10&lt;=20,"ระดับ 3 น้อยกว่าหรือเท่ากับ ร้อยละ 20",
 IF(G10&lt;=30,"ระดับ 4 น้อยกว่าหรือเท่ากับ ร้อยละ 30",
 IF(G10&lt;=40,"ระดับ 5 น้อยกว่าหรือเท่ากับ ร้อยละ 40",0)))))</f>
        <v>ระดับ 4 น้อยกว่าหรือเท่ากับ ร้อยละ 30</v>
      </c>
      <c r="Z10" s="32" t="str">
        <f t="shared" si="2"/>
        <v>ระดับ 4</v>
      </c>
      <c r="AA10" s="32" t="str">
        <f t="shared" si="3"/>
        <v>4</v>
      </c>
      <c r="AB10" s="120">
        <f t="shared" si="0"/>
        <v>25</v>
      </c>
      <c r="AC10" s="4" t="s">
        <v>324</v>
      </c>
      <c r="AD10" s="4"/>
    </row>
    <row r="11" spans="1:30" s="7" customFormat="1" ht="40.5">
      <c r="A11" s="32"/>
      <c r="B11" s="4"/>
      <c r="C11" s="116">
        <f>G10</f>
        <v>25</v>
      </c>
      <c r="D11" s="116">
        <v>40</v>
      </c>
      <c r="E11" s="117"/>
      <c r="F11" s="117" t="s">
        <v>168</v>
      </c>
      <c r="G11" s="123">
        <f>(C11/D11)*5</f>
        <v>3.125</v>
      </c>
      <c r="H11" s="4" t="s">
        <v>35</v>
      </c>
      <c r="I11" s="4" t="s">
        <v>167</v>
      </c>
      <c r="J11" s="4" t="s">
        <v>28</v>
      </c>
      <c r="K11" s="4" t="s">
        <v>163</v>
      </c>
      <c r="L11" s="4" t="s">
        <v>29</v>
      </c>
      <c r="M11" s="4" t="s">
        <v>164</v>
      </c>
      <c r="N11" s="4" t="s">
        <v>30</v>
      </c>
      <c r="O11" s="4" t="s">
        <v>165</v>
      </c>
      <c r="P11" s="4" t="s">
        <v>31</v>
      </c>
      <c r="Q11" s="4" t="s">
        <v>166</v>
      </c>
      <c r="R11" s="4"/>
      <c r="S11" s="122" t="s">
        <v>167</v>
      </c>
      <c r="T11" s="122" t="s">
        <v>163</v>
      </c>
      <c r="U11" s="122" t="s">
        <v>164</v>
      </c>
      <c r="V11" s="122" t="s">
        <v>165</v>
      </c>
      <c r="W11" s="122" t="s">
        <v>166</v>
      </c>
      <c r="X11" s="119"/>
      <c r="Y11" s="122"/>
      <c r="Z11" s="124"/>
      <c r="AA11" s="125">
        <f>G11</f>
        <v>3.125</v>
      </c>
      <c r="AB11" s="126">
        <f>G11</f>
        <v>3.125</v>
      </c>
      <c r="AC11" s="4"/>
      <c r="AD11" s="4"/>
    </row>
    <row r="12" spans="1:30" s="7" customFormat="1" ht="60.75">
      <c r="A12" s="32">
        <v>5</v>
      </c>
      <c r="B12" s="4" t="s">
        <v>37</v>
      </c>
      <c r="C12" s="116">
        <v>1</v>
      </c>
      <c r="D12" s="116">
        <v>15</v>
      </c>
      <c r="E12" s="117"/>
      <c r="F12" s="117" t="s">
        <v>150</v>
      </c>
      <c r="G12" s="118">
        <f>ROUND(C12/D12,2)</f>
        <v>7.0000000000000007E-2</v>
      </c>
      <c r="H12" s="4" t="s">
        <v>39</v>
      </c>
      <c r="I12" s="127">
        <v>7.0000000000000007E-2</v>
      </c>
      <c r="J12" s="4" t="s">
        <v>40</v>
      </c>
      <c r="K12" s="127">
        <v>0.08</v>
      </c>
      <c r="L12" s="4" t="s">
        <v>41</v>
      </c>
      <c r="M12" s="127">
        <v>0.09</v>
      </c>
      <c r="N12" s="4" t="s">
        <v>42</v>
      </c>
      <c r="O12" s="127">
        <v>0.11</v>
      </c>
      <c r="P12" s="4" t="s">
        <v>43</v>
      </c>
      <c r="Q12" s="127">
        <v>0.14000000000000001</v>
      </c>
      <c r="R12" s="4"/>
      <c r="S12" s="127">
        <v>7.0000000000000007E-2</v>
      </c>
      <c r="T12" s="127">
        <v>0.08</v>
      </c>
      <c r="U12" s="127">
        <v>0.09</v>
      </c>
      <c r="V12" s="127">
        <v>0.11</v>
      </c>
      <c r="W12" s="127">
        <v>0.14000000000000001</v>
      </c>
      <c r="X12" s="119">
        <f t="shared" si="1"/>
        <v>5</v>
      </c>
      <c r="Y12" s="50" t="str">
        <f>IF(G12&gt;=0.14,"ระดับ 5 สัดส่วนจำนวนอาจารย์ต่อจำนวนนักศึกษา 1:7",
 IF(G12&gt;=0.11,"ระดับ 4 สัดส่วนจำนวนอาจารย์ต่อจำนวนนักศึกษา 1:9",
 IF(G12&gt;=0.09,"ระดับ 3 สัดส่วนจำนวนอาจารย์ต่อจำนวนนักศึกษา 1:11",
 IF(G12&gt;=0.08,"ระดับ 2 สัดส่วนจำนวนอาจารย์ต่อจำนวนนักศึกษา 1:13",
 IF(G12&gt;=0.07,"ระดับ 1 สัดส่วนจำนวนอาจารย์ต่อจำนวนนักศึกษา 1:15","N/A")))))</f>
        <v>ระดับ 1 สัดส่วนจำนวนอาจารย์ต่อจำนวนนักศึกษา 1:15</v>
      </c>
      <c r="Z12" s="32" t="str">
        <f t="shared" si="2"/>
        <v>ระดับ 1</v>
      </c>
      <c r="AA12" s="32" t="str">
        <f t="shared" si="3"/>
        <v>1</v>
      </c>
      <c r="AB12" s="120">
        <f t="shared" ref="AB12:AB44" si="4">G12</f>
        <v>7.0000000000000007E-2</v>
      </c>
      <c r="AC12" s="4" t="s">
        <v>326</v>
      </c>
      <c r="AD12" s="4"/>
    </row>
    <row r="13" spans="1:30" s="7" customFormat="1" ht="81">
      <c r="A13" s="32">
        <v>6</v>
      </c>
      <c r="B13" s="4" t="s">
        <v>44</v>
      </c>
      <c r="C13" s="116">
        <v>10</v>
      </c>
      <c r="D13" s="116">
        <v>20</v>
      </c>
      <c r="E13" s="117"/>
      <c r="F13" s="117" t="s">
        <v>161</v>
      </c>
      <c r="G13" s="118">
        <f>(C13/D13)*100</f>
        <v>50</v>
      </c>
      <c r="H13" s="4" t="s">
        <v>31</v>
      </c>
      <c r="I13" s="4" t="s">
        <v>166</v>
      </c>
      <c r="J13" s="4" t="s">
        <v>46</v>
      </c>
      <c r="K13" s="4" t="s">
        <v>169</v>
      </c>
      <c r="L13" s="4" t="s">
        <v>47</v>
      </c>
      <c r="M13" s="4" t="s">
        <v>170</v>
      </c>
      <c r="N13" s="4" t="s">
        <v>48</v>
      </c>
      <c r="O13" s="4" t="s">
        <v>171</v>
      </c>
      <c r="P13" s="4" t="s">
        <v>49</v>
      </c>
      <c r="Q13" s="4" t="s">
        <v>172</v>
      </c>
      <c r="R13" s="4"/>
      <c r="S13" s="4" t="s">
        <v>166</v>
      </c>
      <c r="T13" s="4" t="s">
        <v>169</v>
      </c>
      <c r="U13" s="4" t="s">
        <v>170</v>
      </c>
      <c r="V13" s="4" t="s">
        <v>171</v>
      </c>
      <c r="W13" s="4" t="s">
        <v>172</v>
      </c>
      <c r="X13" s="119">
        <f t="shared" si="1"/>
        <v>6</v>
      </c>
      <c r="Y13" s="50" t="str">
        <f>IF(G13&lt;=40,"ระดับ 1 น้อยกว่าหรือเท่ากับ ร้อยละ 40",
 IF(G13&lt;=50,"ระดับ 2 น้อยกว่าหรือเท่ากับ ร้อยละ 50",
 IF(G13&lt;=60,"ระดับ 3 น้อยกว่าหรือเท่ากับ ร้อยละ 60",
 IF(G13&lt;=70,"ระดับ 4 น้อยกว่าหรือเท่ากับ ร้อยละ 70",
 IF(G13&lt;=80,"ระดับ 5 น้อยกว่าหรือเท่ากับ ร้อยละ 80","N/A")))))</f>
        <v>ระดับ 2 น้อยกว่าหรือเท่ากับ ร้อยละ 50</v>
      </c>
      <c r="Z13" s="32" t="str">
        <f t="shared" si="2"/>
        <v>ระดับ 2</v>
      </c>
      <c r="AA13" s="32" t="str">
        <f t="shared" si="3"/>
        <v>2</v>
      </c>
      <c r="AB13" s="120">
        <f t="shared" si="4"/>
        <v>50</v>
      </c>
      <c r="AC13" s="4" t="s">
        <v>324</v>
      </c>
      <c r="AD13" s="4"/>
    </row>
    <row r="14" spans="1:30" s="7" customFormat="1" ht="60.75">
      <c r="A14" s="32">
        <v>7</v>
      </c>
      <c r="B14" s="4" t="s">
        <v>50</v>
      </c>
      <c r="C14" s="116">
        <v>5000</v>
      </c>
      <c r="D14" s="116">
        <v>200</v>
      </c>
      <c r="E14" s="117"/>
      <c r="F14" s="117" t="s">
        <v>150</v>
      </c>
      <c r="G14" s="123">
        <f>C14/D14</f>
        <v>25</v>
      </c>
      <c r="H14" s="4" t="s">
        <v>52</v>
      </c>
      <c r="I14" s="4" t="s">
        <v>163</v>
      </c>
      <c r="J14" s="4" t="s">
        <v>53</v>
      </c>
      <c r="K14" s="4" t="s">
        <v>173</v>
      </c>
      <c r="L14" s="4" t="s">
        <v>54</v>
      </c>
      <c r="M14" s="4" t="s">
        <v>164</v>
      </c>
      <c r="N14" s="4" t="s">
        <v>55</v>
      </c>
      <c r="O14" s="4" t="s">
        <v>174</v>
      </c>
      <c r="P14" s="4" t="s">
        <v>56</v>
      </c>
      <c r="Q14" s="4" t="s">
        <v>175</v>
      </c>
      <c r="R14" s="4"/>
      <c r="S14" s="17" t="s">
        <v>163</v>
      </c>
      <c r="T14" s="17" t="s">
        <v>173</v>
      </c>
      <c r="U14" s="17" t="s">
        <v>164</v>
      </c>
      <c r="V14" s="17" t="s">
        <v>174</v>
      </c>
      <c r="W14" s="17" t="s">
        <v>175</v>
      </c>
      <c r="X14" s="119">
        <f t="shared" si="1"/>
        <v>7</v>
      </c>
      <c r="Y14" s="50" t="str">
        <f>IF(G14&lt;=10,"ระดับ 1 น้อยกว่าหรือเท่ากับ 10",
 IF(G14&lt;=15,"ระดับ 2 น้อยกว่าหรือเท่ากับ 15",
 IF(G14&lt;=20,"ระดับ 3 น้อยกว่าหรือเท่ากับ 20",
 IF(G14&lt;=25,"ระดับ 4 น้อยกว่าหรือเท่ากับ 25",
 IF(G14&gt;=30,"ระดับ 5 น้อยกว่าหรือเท่ากับ 30","N/A")))))</f>
        <v>ระดับ 4 น้อยกว่าหรือเท่ากับ 25</v>
      </c>
      <c r="Z14" s="32" t="str">
        <f t="shared" si="2"/>
        <v>ระดับ 4</v>
      </c>
      <c r="AA14" s="32" t="str">
        <f t="shared" si="3"/>
        <v>4</v>
      </c>
      <c r="AB14" s="120">
        <f t="shared" si="4"/>
        <v>25</v>
      </c>
      <c r="AC14" s="4" t="s">
        <v>324</v>
      </c>
      <c r="AD14" s="4"/>
    </row>
    <row r="15" spans="1:30" s="7" customFormat="1" ht="60.75">
      <c r="A15" s="32">
        <v>8</v>
      </c>
      <c r="B15" s="4" t="s">
        <v>57</v>
      </c>
      <c r="C15" s="128">
        <v>11000000</v>
      </c>
      <c r="D15" s="116">
        <v>200</v>
      </c>
      <c r="E15" s="117"/>
      <c r="F15" s="117" t="s">
        <v>150</v>
      </c>
      <c r="G15" s="129">
        <f>C15/D15</f>
        <v>55000</v>
      </c>
      <c r="H15" s="4" t="s">
        <v>59</v>
      </c>
      <c r="I15" s="4" t="s">
        <v>176</v>
      </c>
      <c r="J15" s="4" t="s">
        <v>60</v>
      </c>
      <c r="K15" s="4" t="s">
        <v>177</v>
      </c>
      <c r="L15" s="4" t="s">
        <v>61</v>
      </c>
      <c r="M15" s="4" t="s">
        <v>178</v>
      </c>
      <c r="N15" s="4" t="s">
        <v>62</v>
      </c>
      <c r="O15" s="4" t="s">
        <v>179</v>
      </c>
      <c r="P15" s="4" t="s">
        <v>63</v>
      </c>
      <c r="Q15" s="4" t="s">
        <v>180</v>
      </c>
      <c r="R15" s="4"/>
      <c r="S15" s="119" t="s">
        <v>176</v>
      </c>
      <c r="T15" s="119" t="s">
        <v>177</v>
      </c>
      <c r="U15" s="119" t="s">
        <v>178</v>
      </c>
      <c r="V15" s="119" t="s">
        <v>179</v>
      </c>
      <c r="W15" s="119" t="s">
        <v>180</v>
      </c>
      <c r="X15" s="119">
        <f t="shared" si="1"/>
        <v>8</v>
      </c>
      <c r="Y15" s="50" t="str">
        <f>IF(G15&lt;=50000,"ระดับ 1 น้อยกว่าหรือเท่ากับ 50,000 บาท",
IF(G15&lt;=100000,"ระดับ 2 น้อยกว่าหรือเท่ากับ 100,000 บาท",
IF(G15&lt;=500000,"ระดับ 3 น้อยกว่าหรือเท่ากับ 500,000 บาท",
IF(G15&lt;=1000000,"ระดับ 4 น้อยกว่าหรือเท่ากับ 1 ล้านบาท",
IF(G15&gt;1000000,"ระดับ 5 มากกว่า 1 ล้านบาท")))))</f>
        <v>ระดับ 2 น้อยกว่าหรือเท่ากับ 100,000 บาท</v>
      </c>
      <c r="Z15" s="32" t="str">
        <f t="shared" si="2"/>
        <v>ระดับ 2</v>
      </c>
      <c r="AA15" s="32" t="str">
        <f t="shared" si="3"/>
        <v>2</v>
      </c>
      <c r="AB15" s="130">
        <f t="shared" si="4"/>
        <v>55000</v>
      </c>
      <c r="AC15" s="4" t="s">
        <v>324</v>
      </c>
      <c r="AD15" s="133"/>
    </row>
    <row r="16" spans="1:30" s="115" customFormat="1">
      <c r="A16" s="136" t="s">
        <v>297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</row>
    <row r="17" spans="1:30" s="7" customFormat="1" ht="81">
      <c r="A17" s="32">
        <v>9</v>
      </c>
      <c r="B17" s="4" t="s">
        <v>291</v>
      </c>
      <c r="C17" s="116">
        <v>150</v>
      </c>
      <c r="D17" s="116">
        <v>1000</v>
      </c>
      <c r="E17" s="117"/>
      <c r="F17" s="117" t="s">
        <v>161</v>
      </c>
      <c r="G17" s="118">
        <f>(C17/D17)*100</f>
        <v>15</v>
      </c>
      <c r="H17" s="4" t="s">
        <v>27</v>
      </c>
      <c r="I17" s="4" t="s">
        <v>162</v>
      </c>
      <c r="J17" s="4" t="s">
        <v>28</v>
      </c>
      <c r="K17" s="4" t="s">
        <v>163</v>
      </c>
      <c r="L17" s="4" t="s">
        <v>29</v>
      </c>
      <c r="M17" s="4" t="s">
        <v>164</v>
      </c>
      <c r="N17" s="4" t="s">
        <v>30</v>
      </c>
      <c r="O17" s="4" t="s">
        <v>165</v>
      </c>
      <c r="P17" s="4" t="s">
        <v>65</v>
      </c>
      <c r="Q17" s="4" t="s">
        <v>181</v>
      </c>
      <c r="R17" s="4"/>
      <c r="S17" s="119" t="s">
        <v>162</v>
      </c>
      <c r="T17" s="119" t="s">
        <v>163</v>
      </c>
      <c r="U17" s="119" t="s">
        <v>164</v>
      </c>
      <c r="V17" s="119" t="s">
        <v>165</v>
      </c>
      <c r="W17" s="119" t="s">
        <v>181</v>
      </c>
      <c r="X17" s="119">
        <f t="shared" si="1"/>
        <v>9</v>
      </c>
      <c r="Y17" s="50" t="str">
        <f>IF(G17&lt;=5,"ระดับ 1 น้อยกว่าหรือเท่ากับ ร้อยละ 5",
 IF(G17&lt;=10,"ระดับ 2 น้อยกว่าหรือเท่ากับ ร้อยละ 10",
 IF(G17&lt;=20,"ระดับ 3 น้อยกว่าหรือเท่ากับ ร้อยละ 20",
 IF(G17&lt;=30,"ระดับ 4 น้อยกว่าหรือเท่ากับ ร้อยละ 30",
 IF(G17&gt;=31,"ระดับ 5 เท่ากับหรือมากกว่า ร้อยละ 31 ขึ้นไป")))))</f>
        <v>ระดับ 3 น้อยกว่าหรือเท่ากับ ร้อยละ 20</v>
      </c>
      <c r="Z17" s="32" t="str">
        <f t="shared" si="2"/>
        <v>ระดับ 3</v>
      </c>
      <c r="AA17" s="32" t="str">
        <f t="shared" si="3"/>
        <v>3</v>
      </c>
      <c r="AB17" s="130">
        <f t="shared" si="4"/>
        <v>15</v>
      </c>
      <c r="AC17" s="4" t="s">
        <v>326</v>
      </c>
      <c r="AD17" s="4"/>
    </row>
    <row r="18" spans="1:30" s="7" customFormat="1" ht="40.5">
      <c r="A18" s="32">
        <v>10</v>
      </c>
      <c r="B18" s="4" t="s">
        <v>292</v>
      </c>
      <c r="C18" s="116">
        <v>100</v>
      </c>
      <c r="D18" s="116">
        <v>1000</v>
      </c>
      <c r="E18" s="117"/>
      <c r="F18" s="117" t="s">
        <v>161</v>
      </c>
      <c r="G18" s="118">
        <f>(C18/D18)*100</f>
        <v>10</v>
      </c>
      <c r="H18" s="4" t="s">
        <v>27</v>
      </c>
      <c r="I18" s="4" t="s">
        <v>162</v>
      </c>
      <c r="J18" s="4" t="s">
        <v>28</v>
      </c>
      <c r="K18" s="4" t="s">
        <v>163</v>
      </c>
      <c r="L18" s="4" t="s">
        <v>29</v>
      </c>
      <c r="M18" s="4" t="s">
        <v>164</v>
      </c>
      <c r="N18" s="4" t="s">
        <v>30</v>
      </c>
      <c r="O18" s="4" t="s">
        <v>165</v>
      </c>
      <c r="P18" s="4" t="s">
        <v>65</v>
      </c>
      <c r="Q18" s="4" t="s">
        <v>181</v>
      </c>
      <c r="R18" s="4"/>
      <c r="S18" s="4" t="s">
        <v>162</v>
      </c>
      <c r="T18" s="4" t="s">
        <v>163</v>
      </c>
      <c r="U18" s="4" t="s">
        <v>164</v>
      </c>
      <c r="V18" s="4" t="s">
        <v>165</v>
      </c>
      <c r="W18" s="4" t="s">
        <v>181</v>
      </c>
      <c r="X18" s="119">
        <f t="shared" si="1"/>
        <v>10</v>
      </c>
      <c r="Y18" s="50" t="str">
        <f>IF(G18&lt;=5,"ระดับ 1 น้อยกว่าหรือเท่ากับ ร้อยละ 5",
 IF(G18&lt;=10,"ระดับ 2 น้อยกว่าหรือเท่ากับ ร้อยละ 10",
 IF(G18&lt;=20,"ระดับ 3 น้อยกว่าหรือเท่ากับ ร้อยละ 20",
 IF(G18&lt;=30,"ระดับ 4 น้อยกว่าหรือเท่ากับ ร้อยละ 30",
 IF(G18&gt;=31,"ระดับ 5 เท่ากับหรือมากกว่า ร้อยละ 31 ขึ้นไป")))))</f>
        <v>ระดับ 2 น้อยกว่าหรือเท่ากับ ร้อยละ 10</v>
      </c>
      <c r="Z18" s="32" t="str">
        <f t="shared" si="2"/>
        <v>ระดับ 2</v>
      </c>
      <c r="AA18" s="32" t="str">
        <f t="shared" si="3"/>
        <v>2</v>
      </c>
      <c r="AB18" s="130">
        <f t="shared" si="4"/>
        <v>10</v>
      </c>
      <c r="AC18" s="4" t="s">
        <v>326</v>
      </c>
      <c r="AD18" s="4"/>
    </row>
    <row r="19" spans="1:30" s="7" customFormat="1" ht="21.4" customHeight="1">
      <c r="A19" s="32"/>
      <c r="B19" s="4"/>
      <c r="C19" s="116">
        <f>G18</f>
        <v>10</v>
      </c>
      <c r="D19" s="116">
        <v>40</v>
      </c>
      <c r="E19" s="117"/>
      <c r="F19" s="117" t="s">
        <v>168</v>
      </c>
      <c r="G19" s="118">
        <f>(C19/D19)*5</f>
        <v>1.25</v>
      </c>
      <c r="H19" s="4" t="s">
        <v>27</v>
      </c>
      <c r="I19" s="4" t="s">
        <v>162</v>
      </c>
      <c r="J19" s="4" t="s">
        <v>28</v>
      </c>
      <c r="K19" s="4" t="s">
        <v>163</v>
      </c>
      <c r="L19" s="4" t="s">
        <v>29</v>
      </c>
      <c r="M19" s="4" t="s">
        <v>164</v>
      </c>
      <c r="N19" s="4" t="s">
        <v>30</v>
      </c>
      <c r="O19" s="4" t="s">
        <v>165</v>
      </c>
      <c r="P19" s="4" t="s">
        <v>65</v>
      </c>
      <c r="Q19" s="4" t="s">
        <v>181</v>
      </c>
      <c r="R19" s="4"/>
      <c r="S19" s="4" t="s">
        <v>162</v>
      </c>
      <c r="T19" s="4" t="s">
        <v>163</v>
      </c>
      <c r="U19" s="4" t="s">
        <v>164</v>
      </c>
      <c r="V19" s="4" t="s">
        <v>165</v>
      </c>
      <c r="W19" s="4" t="s">
        <v>181</v>
      </c>
      <c r="X19" s="119"/>
      <c r="Y19" s="122"/>
      <c r="Z19" s="124"/>
      <c r="AA19" s="124">
        <f>G19</f>
        <v>1.25</v>
      </c>
      <c r="AB19" s="130">
        <f t="shared" si="4"/>
        <v>1.25</v>
      </c>
      <c r="AC19" s="4"/>
      <c r="AD19" s="4"/>
    </row>
    <row r="20" spans="1:30" s="7" customFormat="1" ht="101.25">
      <c r="A20" s="32">
        <v>11</v>
      </c>
      <c r="B20" s="4" t="s">
        <v>68</v>
      </c>
      <c r="C20" s="131">
        <v>500000</v>
      </c>
      <c r="D20" s="131">
        <v>1000000</v>
      </c>
      <c r="E20" s="117"/>
      <c r="F20" s="117" t="s">
        <v>161</v>
      </c>
      <c r="G20" s="118">
        <f>(C20/D20)*100</f>
        <v>50</v>
      </c>
      <c r="H20" s="4" t="s">
        <v>27</v>
      </c>
      <c r="I20" s="4" t="s">
        <v>162</v>
      </c>
      <c r="J20" s="4" t="s">
        <v>28</v>
      </c>
      <c r="K20" s="4" t="s">
        <v>163</v>
      </c>
      <c r="L20" s="4" t="s">
        <v>29</v>
      </c>
      <c r="M20" s="4" t="s">
        <v>164</v>
      </c>
      <c r="N20" s="4" t="s">
        <v>30</v>
      </c>
      <c r="O20" s="4" t="s">
        <v>165</v>
      </c>
      <c r="P20" s="4" t="s">
        <v>65</v>
      </c>
      <c r="Q20" s="4" t="s">
        <v>181</v>
      </c>
      <c r="R20" s="4"/>
      <c r="S20" s="4" t="s">
        <v>162</v>
      </c>
      <c r="T20" s="4" t="s">
        <v>163</v>
      </c>
      <c r="U20" s="4" t="s">
        <v>164</v>
      </c>
      <c r="V20" s="4" t="s">
        <v>165</v>
      </c>
      <c r="W20" s="4" t="s">
        <v>181</v>
      </c>
      <c r="X20" s="119">
        <f t="shared" si="1"/>
        <v>11</v>
      </c>
      <c r="Y20" s="50" t="str">
        <f>IF(G20&lt;=5,"ระดับ 1 น้อยกว่าหรือเท่ากับ ร้อยละ 5",
 IF(G20&lt;=10,"ระดับ 2 น้อยกว่าหรือเท่ากับ ร้อยละ 10",
 IF(G20&lt;=20,"ระดับ 3 น้อยกว่าหรือเท่ากับ ร้อยละ 20",
 IF(G20&lt;=30,"ระดับ 4 น้อยกว่าหรือเท่ากับ ร้อยละ 30",
 IF(G20&gt;=31,"ระดับ 5 เท่ากับหรือมากกว่า ร้อยละ 31 ขึ้นไป")))))</f>
        <v>ระดับ 5 เท่ากับหรือมากกว่า ร้อยละ 31 ขึ้นไป</v>
      </c>
      <c r="Z20" s="32" t="str">
        <f t="shared" si="2"/>
        <v>ระดับ 5</v>
      </c>
      <c r="AA20" s="32" t="str">
        <f t="shared" si="3"/>
        <v>5</v>
      </c>
      <c r="AB20" s="130">
        <f t="shared" si="4"/>
        <v>50</v>
      </c>
      <c r="AC20" s="4" t="s">
        <v>327</v>
      </c>
      <c r="AD20" s="4"/>
    </row>
    <row r="21" spans="1:30" s="7" customFormat="1" ht="81">
      <c r="A21" s="32">
        <v>12</v>
      </c>
      <c r="B21" s="4" t="s">
        <v>70</v>
      </c>
      <c r="C21" s="116">
        <v>25</v>
      </c>
      <c r="D21" s="116">
        <v>200</v>
      </c>
      <c r="E21" s="117"/>
      <c r="F21" s="117" t="s">
        <v>161</v>
      </c>
      <c r="G21" s="123">
        <f>(C21/D21)*100</f>
        <v>12.5</v>
      </c>
      <c r="H21" s="4" t="s">
        <v>27</v>
      </c>
      <c r="I21" s="4" t="s">
        <v>162</v>
      </c>
      <c r="J21" s="4" t="s">
        <v>28</v>
      </c>
      <c r="K21" s="4" t="s">
        <v>163</v>
      </c>
      <c r="L21" s="4" t="s">
        <v>29</v>
      </c>
      <c r="M21" s="4" t="s">
        <v>164</v>
      </c>
      <c r="N21" s="4" t="s">
        <v>30</v>
      </c>
      <c r="O21" s="4" t="s">
        <v>165</v>
      </c>
      <c r="P21" s="4" t="s">
        <v>65</v>
      </c>
      <c r="Q21" s="4" t="s">
        <v>181</v>
      </c>
      <c r="R21" s="4"/>
      <c r="S21" s="4" t="s">
        <v>162</v>
      </c>
      <c r="T21" s="4" t="s">
        <v>163</v>
      </c>
      <c r="U21" s="4" t="s">
        <v>164</v>
      </c>
      <c r="V21" s="4" t="s">
        <v>165</v>
      </c>
      <c r="W21" s="4" t="s">
        <v>181</v>
      </c>
      <c r="X21" s="119">
        <f t="shared" si="1"/>
        <v>12</v>
      </c>
      <c r="Y21" s="50" t="str">
        <f>IF(G21&lt;=5,"ระดับ 1 น้อยกว่าหรือเท่ากับ ร้อยละ 5",
 IF(G21&lt;=10,"ระดับ 2 น้อยกว่าหรือเท่ากับ ร้อยละ 10",
 IF(G21&lt;=20,"ระดับ 3 น้อยกว่าหรือเท่ากับ ร้อยละ 20",
 IF(G21&lt;=30,"ระดับ 4 น้อยกว่าหรือเท่ากับ ร้อยละ 30",
 IF(G21&gt;=31,"ระดับ 5 เท่ากับหรือมากกว่า ร้อยละ 31 ขึ้นไป")))))</f>
        <v>ระดับ 3 น้อยกว่าหรือเท่ากับ ร้อยละ 20</v>
      </c>
      <c r="Z21" s="32" t="str">
        <f t="shared" si="2"/>
        <v>ระดับ 3</v>
      </c>
      <c r="AA21" s="32" t="str">
        <f t="shared" si="3"/>
        <v>3</v>
      </c>
      <c r="AB21" s="130">
        <f t="shared" si="4"/>
        <v>12.5</v>
      </c>
      <c r="AC21" s="4" t="s">
        <v>328</v>
      </c>
      <c r="AD21" s="4"/>
    </row>
    <row r="22" spans="1:30" s="7" customFormat="1" ht="77.650000000000006" customHeight="1">
      <c r="A22" s="32">
        <v>13</v>
      </c>
      <c r="B22" s="4" t="s">
        <v>293</v>
      </c>
      <c r="C22" s="116" t="s">
        <v>182</v>
      </c>
      <c r="D22" s="116"/>
      <c r="E22" s="117"/>
      <c r="F22" s="117"/>
      <c r="G22" s="123" t="str">
        <f>C22</f>
        <v>ABCDE</v>
      </c>
      <c r="H22" s="4" t="s">
        <v>72</v>
      </c>
      <c r="I22" s="17" t="s">
        <v>183</v>
      </c>
      <c r="J22" s="4" t="s">
        <v>73</v>
      </c>
      <c r="K22" s="17" t="s">
        <v>184</v>
      </c>
      <c r="L22" s="4" t="s">
        <v>74</v>
      </c>
      <c r="M22" s="17" t="s">
        <v>185</v>
      </c>
      <c r="N22" s="4" t="s">
        <v>75</v>
      </c>
      <c r="O22" s="17" t="s">
        <v>186</v>
      </c>
      <c r="P22" s="4" t="s">
        <v>76</v>
      </c>
      <c r="Q22" s="17" t="s">
        <v>182</v>
      </c>
      <c r="R22" s="4"/>
      <c r="S22" s="17" t="s">
        <v>183</v>
      </c>
      <c r="T22" s="17" t="s">
        <v>184</v>
      </c>
      <c r="U22" s="17" t="s">
        <v>185</v>
      </c>
      <c r="V22" s="17" t="s">
        <v>186</v>
      </c>
      <c r="W22" s="17" t="s">
        <v>182</v>
      </c>
      <c r="X22" s="119">
        <f t="shared" si="1"/>
        <v>13</v>
      </c>
      <c r="Y22" s="50" t="str">
        <f>IF(G22="A","ระดับ 1 มีการดำเนินงานแบบ  A",
 IF(G22="AB","ระดับ 2 มีการดำเนินงานแบบ  A+B",
 IF(G22="ABC","ระดับ 3 มีการดำเนินงานแบบ  A+B+C",
 IF(G22="ABCD","ระดับ 4 มีการดำเนินงานแบบ  A+B+C+D",
 IF(G22="ABCDE","ระดับ 5 มีการดำเนินงานแบบ  A+B+C+D+E")))))</f>
        <v>ระดับ 5 มีการดำเนินงานแบบ  A+B+C+D+E</v>
      </c>
      <c r="Z22" s="32" t="str">
        <f t="shared" si="2"/>
        <v>ระดับ 5</v>
      </c>
      <c r="AA22" s="32" t="str">
        <f t="shared" si="3"/>
        <v>5</v>
      </c>
      <c r="AB22" s="130" t="str">
        <f t="shared" si="4"/>
        <v>ABCDE</v>
      </c>
      <c r="AC22" s="4" t="s">
        <v>324</v>
      </c>
      <c r="AD22" s="4"/>
    </row>
    <row r="23" spans="1:30" s="7" customFormat="1" ht="75.400000000000006" customHeight="1">
      <c r="A23" s="32">
        <v>14</v>
      </c>
      <c r="B23" s="4" t="s">
        <v>294</v>
      </c>
      <c r="C23" s="116">
        <v>11</v>
      </c>
      <c r="D23" s="116">
        <v>100</v>
      </c>
      <c r="E23" s="117"/>
      <c r="F23" s="117" t="s">
        <v>161</v>
      </c>
      <c r="G23" s="118">
        <f>(C23/D23)*100</f>
        <v>11</v>
      </c>
      <c r="H23" s="4" t="s">
        <v>78</v>
      </c>
      <c r="I23" s="4" t="s">
        <v>162</v>
      </c>
      <c r="J23" s="4" t="s">
        <v>79</v>
      </c>
      <c r="K23" s="4" t="s">
        <v>163</v>
      </c>
      <c r="L23" s="4" t="s">
        <v>80</v>
      </c>
      <c r="M23" s="4" t="s">
        <v>164</v>
      </c>
      <c r="N23" s="4" t="s">
        <v>81</v>
      </c>
      <c r="O23" s="4" t="s">
        <v>165</v>
      </c>
      <c r="P23" s="4" t="s">
        <v>65</v>
      </c>
      <c r="Q23" s="4" t="s">
        <v>181</v>
      </c>
      <c r="R23" s="4"/>
      <c r="S23" s="4" t="s">
        <v>162</v>
      </c>
      <c r="T23" s="4" t="s">
        <v>163</v>
      </c>
      <c r="U23" s="4" t="s">
        <v>164</v>
      </c>
      <c r="V23" s="4" t="s">
        <v>165</v>
      </c>
      <c r="W23" s="4" t="s">
        <v>181</v>
      </c>
      <c r="X23" s="119">
        <f t="shared" si="1"/>
        <v>14</v>
      </c>
      <c r="Y23" s="50" t="str">
        <f>IF(G23&lt;=5,"ระดับ 1 น้อยกว่าหรือเท่ากับ ร้อยละ 5",
 IF(G23&lt;=10,"ระดับ 2 น้อยกว่าหรือเท่ากับ ร้อยละ 10",
 IF(G23&lt;=20,"ระดับ 3 น้อยกว่าหรือเท่ากับ ร้อยละ 20",
 IF(G23&lt;=30,"ระดับ 4 น้อยกว่าหรือเท่ากับ ร้อยละ 30",
 IF(G23&gt;=31,"ระดับ 5 เท่ากับหรือมากกว่า ร้อยละ 31 ขึ้นไป")))))</f>
        <v>ระดับ 3 น้อยกว่าหรือเท่ากับ ร้อยละ 20</v>
      </c>
      <c r="Z23" s="32" t="str">
        <f t="shared" si="2"/>
        <v>ระดับ 3</v>
      </c>
      <c r="AA23" s="32" t="str">
        <f t="shared" si="3"/>
        <v>3</v>
      </c>
      <c r="AB23" s="130">
        <f t="shared" si="4"/>
        <v>11</v>
      </c>
      <c r="AC23" s="4" t="s">
        <v>326</v>
      </c>
      <c r="AD23" s="4"/>
    </row>
    <row r="24" spans="1:30" s="7" customFormat="1" ht="75.400000000000006" customHeight="1">
      <c r="A24" s="32">
        <v>15</v>
      </c>
      <c r="B24" s="4" t="s">
        <v>295</v>
      </c>
      <c r="C24" s="132">
        <v>50000</v>
      </c>
      <c r="D24" s="132">
        <v>500000</v>
      </c>
      <c r="E24" s="117"/>
      <c r="F24" s="117" t="s">
        <v>161</v>
      </c>
      <c r="G24" s="118">
        <f>(C24/D24)*100</f>
        <v>10</v>
      </c>
      <c r="H24" s="4" t="s">
        <v>27</v>
      </c>
      <c r="I24" s="4" t="s">
        <v>162</v>
      </c>
      <c r="J24" s="4" t="s">
        <v>28</v>
      </c>
      <c r="K24" s="4" t="s">
        <v>163</v>
      </c>
      <c r="L24" s="4" t="s">
        <v>29</v>
      </c>
      <c r="M24" s="4" t="s">
        <v>164</v>
      </c>
      <c r="N24" s="4" t="s">
        <v>30</v>
      </c>
      <c r="O24" s="4" t="s">
        <v>165</v>
      </c>
      <c r="P24" s="4" t="s">
        <v>65</v>
      </c>
      <c r="Q24" s="4" t="s">
        <v>181</v>
      </c>
      <c r="R24" s="4"/>
      <c r="S24" s="4" t="s">
        <v>162</v>
      </c>
      <c r="T24" s="4" t="s">
        <v>163</v>
      </c>
      <c r="U24" s="4" t="s">
        <v>164</v>
      </c>
      <c r="V24" s="4" t="s">
        <v>165</v>
      </c>
      <c r="W24" s="4" t="s">
        <v>181</v>
      </c>
      <c r="X24" s="119">
        <f t="shared" si="1"/>
        <v>15</v>
      </c>
      <c r="Y24" s="50" t="str">
        <f>IF(G24&lt;=5,"ระดับ 1 น้อยกว่าหรือเท่ากับ ร้อยละ 5",
 IF(G24&lt;=10,"ระดับ 2 น้อยกว่าหรือเท่ากับ ร้อยละ 10",
 IF(G24&lt;=20,"ระดับ 3 น้อยกว่าหรือเท่ากับ ร้อยละ 20",
 IF(G24&lt;=30,"ระดับ 4 น้อยกว่าหรือเท่ากับ ร้อยละ 30",
 IF(G24&gt;=31,"ระดับ 5 เท่ากับหรือมากกว่า ร้อยละ 31 ขึ้นไป")))))</f>
        <v>ระดับ 2 น้อยกว่าหรือเท่ากับ ร้อยละ 10</v>
      </c>
      <c r="Z24" s="32" t="str">
        <f t="shared" si="2"/>
        <v>ระดับ 2</v>
      </c>
      <c r="AA24" s="32" t="str">
        <f t="shared" si="3"/>
        <v>2</v>
      </c>
      <c r="AB24" s="130">
        <f t="shared" si="4"/>
        <v>10</v>
      </c>
      <c r="AC24" s="4" t="s">
        <v>333</v>
      </c>
      <c r="AD24" s="4"/>
    </row>
    <row r="25" spans="1:30" s="7" customFormat="1" ht="99.75" customHeight="1">
      <c r="A25" s="32">
        <v>16</v>
      </c>
      <c r="B25" s="4" t="s">
        <v>83</v>
      </c>
      <c r="C25" s="116">
        <v>3</v>
      </c>
      <c r="D25" s="116">
        <v>10</v>
      </c>
      <c r="E25" s="117"/>
      <c r="F25" s="117" t="s">
        <v>161</v>
      </c>
      <c r="G25" s="118">
        <f>(C25/D25)*100</f>
        <v>30</v>
      </c>
      <c r="H25" s="4" t="s">
        <v>85</v>
      </c>
      <c r="I25" s="4" t="s">
        <v>187</v>
      </c>
      <c r="J25" s="4" t="s">
        <v>86</v>
      </c>
      <c r="K25" s="4" t="s">
        <v>163</v>
      </c>
      <c r="L25" s="4" t="s">
        <v>87</v>
      </c>
      <c r="M25" s="4" t="s">
        <v>164</v>
      </c>
      <c r="N25" s="4" t="s">
        <v>88</v>
      </c>
      <c r="O25" s="4" t="s">
        <v>165</v>
      </c>
      <c r="P25" s="4" t="s">
        <v>88</v>
      </c>
      <c r="Q25" s="4" t="s">
        <v>165</v>
      </c>
      <c r="R25" s="4"/>
      <c r="S25" s="4" t="s">
        <v>187</v>
      </c>
      <c r="T25" s="4" t="s">
        <v>163</v>
      </c>
      <c r="U25" s="4" t="s">
        <v>164</v>
      </c>
      <c r="V25" s="4" t="s">
        <v>165</v>
      </c>
      <c r="W25" s="4" t="s">
        <v>165</v>
      </c>
      <c r="X25" s="119">
        <f t="shared" si="1"/>
        <v>16</v>
      </c>
      <c r="Y25" s="50" t="str">
        <f>IF(G25&lt;10,"ระดับ 1 น้อยกว่า ร้อยละ 10",
 IF(G25&lt;=10,"ระดับ 2 น้อยกว่าหรือเท่ากับ ร้อยละ 10",
 IF(G25&lt;=20,"ระดับ 3 น้อยกว่าหรือเท่ากับ ร้อยละ 20",
 IF(G25&lt;=30,"ระดับ 4 น้อยกว่าหรือเท่ากับ ร้อยละ 30",
 IF(G25&gt;=31,"ระดับ 5 เท่ากับหรือมากกว่า ร้อยละ 31 ขึ้นไป")))))</f>
        <v>ระดับ 4 น้อยกว่าหรือเท่ากับ ร้อยละ 30</v>
      </c>
      <c r="Z25" s="32" t="str">
        <f t="shared" si="2"/>
        <v>ระดับ 4</v>
      </c>
      <c r="AA25" s="32" t="str">
        <f t="shared" si="3"/>
        <v>4</v>
      </c>
      <c r="AB25" s="130">
        <f t="shared" si="4"/>
        <v>30</v>
      </c>
      <c r="AC25" s="4" t="s">
        <v>327</v>
      </c>
      <c r="AD25" s="4"/>
    </row>
    <row r="26" spans="1:30" s="7" customFormat="1" ht="19.5" customHeight="1">
      <c r="A26" s="32"/>
      <c r="B26" s="4"/>
      <c r="C26" s="116">
        <f>G25</f>
        <v>30</v>
      </c>
      <c r="D26" s="116">
        <v>40</v>
      </c>
      <c r="E26" s="117"/>
      <c r="F26" s="117" t="s">
        <v>168</v>
      </c>
      <c r="G26" s="118">
        <f>(C26/D26)*5</f>
        <v>3.75</v>
      </c>
      <c r="H26" s="4" t="s">
        <v>85</v>
      </c>
      <c r="I26" s="4" t="s">
        <v>187</v>
      </c>
      <c r="J26" s="4" t="s">
        <v>86</v>
      </c>
      <c r="K26" s="4" t="s">
        <v>163</v>
      </c>
      <c r="L26" s="4" t="s">
        <v>87</v>
      </c>
      <c r="M26" s="4" t="s">
        <v>164</v>
      </c>
      <c r="N26" s="4" t="s">
        <v>88</v>
      </c>
      <c r="O26" s="4" t="s">
        <v>165</v>
      </c>
      <c r="P26" s="4" t="s">
        <v>88</v>
      </c>
      <c r="Q26" s="4" t="s">
        <v>165</v>
      </c>
      <c r="R26" s="4"/>
      <c r="S26" s="4" t="s">
        <v>187</v>
      </c>
      <c r="T26" s="4" t="s">
        <v>163</v>
      </c>
      <c r="U26" s="4" t="s">
        <v>164</v>
      </c>
      <c r="V26" s="4" t="s">
        <v>165</v>
      </c>
      <c r="W26" s="4" t="s">
        <v>165</v>
      </c>
      <c r="X26" s="119"/>
      <c r="Y26" s="50"/>
      <c r="Z26" s="32"/>
      <c r="AA26" s="32"/>
      <c r="AB26" s="130">
        <f t="shared" si="4"/>
        <v>3.75</v>
      </c>
      <c r="AC26" s="4"/>
      <c r="AD26" s="133"/>
    </row>
    <row r="27" spans="1:30" s="115" customFormat="1" ht="27.4" customHeight="1">
      <c r="A27" s="136" t="s">
        <v>298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</row>
    <row r="28" spans="1:30" s="7" customFormat="1" ht="81">
      <c r="A28" s="32">
        <v>17</v>
      </c>
      <c r="B28" s="4" t="s">
        <v>90</v>
      </c>
      <c r="C28" s="116">
        <v>300</v>
      </c>
      <c r="D28" s="116">
        <v>400</v>
      </c>
      <c r="E28" s="117"/>
      <c r="F28" s="117" t="s">
        <v>161</v>
      </c>
      <c r="G28" s="118">
        <f>(C28/D28)*100</f>
        <v>75</v>
      </c>
      <c r="H28" s="4" t="s">
        <v>29</v>
      </c>
      <c r="I28" s="4" t="s">
        <v>164</v>
      </c>
      <c r="J28" s="4" t="s">
        <v>31</v>
      </c>
      <c r="K28" s="4" t="s">
        <v>166</v>
      </c>
      <c r="L28" s="4" t="s">
        <v>92</v>
      </c>
      <c r="M28" s="4" t="s">
        <v>170</v>
      </c>
      <c r="N28" s="4" t="s">
        <v>49</v>
      </c>
      <c r="O28" s="4" t="s">
        <v>172</v>
      </c>
      <c r="P28" s="4" t="s">
        <v>93</v>
      </c>
      <c r="Q28" s="4" t="s">
        <v>188</v>
      </c>
      <c r="R28" s="4"/>
      <c r="S28" s="4" t="s">
        <v>164</v>
      </c>
      <c r="T28" s="4" t="s">
        <v>166</v>
      </c>
      <c r="U28" s="4" t="s">
        <v>170</v>
      </c>
      <c r="V28" s="4" t="s">
        <v>172</v>
      </c>
      <c r="W28" s="4" t="s">
        <v>188</v>
      </c>
      <c r="X28" s="119">
        <f t="shared" si="1"/>
        <v>17</v>
      </c>
      <c r="Y28" s="50" t="str">
        <f>IF(G28&lt;=20,"ระดับ 1 น้อยกว่าหรือเท่ากับ ร้อยละ 20",
 IF(G28&lt;=40,"ระดับ 2 น้อยกว่าหรือเท่ากับ ร้อยละ 40",
 IF(G28&lt;=60,"ระดับ 3 น้อยกว่าหรือเท่ากับ ร้อยละ 60",
 IF(G28&lt;=80,"ระดับ 4 น้อยกว่าหรือเท่ากับ ร้อยละ 80",
 IF(G28&gt;=81,"ระดับ 5 เท่ากับหรือมากกว่า ร้อยละ 81 ขึ้นไป")))))</f>
        <v>ระดับ 4 น้อยกว่าหรือเท่ากับ ร้อยละ 80</v>
      </c>
      <c r="Z28" s="32" t="str">
        <f t="shared" si="2"/>
        <v>ระดับ 4</v>
      </c>
      <c r="AA28" s="32" t="str">
        <f t="shared" si="3"/>
        <v>4</v>
      </c>
      <c r="AB28" s="130">
        <f t="shared" si="4"/>
        <v>75</v>
      </c>
      <c r="AC28" s="4" t="s">
        <v>329</v>
      </c>
      <c r="AD28" s="4"/>
    </row>
    <row r="29" spans="1:30" s="7" customFormat="1" ht="101.25">
      <c r="A29" s="32">
        <v>18</v>
      </c>
      <c r="B29" s="4" t="s">
        <v>94</v>
      </c>
      <c r="C29" s="116">
        <v>14</v>
      </c>
      <c r="D29" s="116">
        <v>50</v>
      </c>
      <c r="E29" s="117"/>
      <c r="F29" s="117" t="s">
        <v>161</v>
      </c>
      <c r="G29" s="123">
        <f>(C29/D29)*100</f>
        <v>28.000000000000004</v>
      </c>
      <c r="H29" s="4" t="s">
        <v>29</v>
      </c>
      <c r="I29" s="4" t="s">
        <v>164</v>
      </c>
      <c r="J29" s="4" t="s">
        <v>31</v>
      </c>
      <c r="K29" s="4" t="s">
        <v>166</v>
      </c>
      <c r="L29" s="4" t="s">
        <v>92</v>
      </c>
      <c r="M29" s="4" t="s">
        <v>170</v>
      </c>
      <c r="N29" s="4" t="s">
        <v>96</v>
      </c>
      <c r="O29" s="4" t="s">
        <v>172</v>
      </c>
      <c r="P29" s="4" t="s">
        <v>93</v>
      </c>
      <c r="Q29" s="4" t="s">
        <v>188</v>
      </c>
      <c r="R29" s="4"/>
      <c r="S29" s="4" t="s">
        <v>164</v>
      </c>
      <c r="T29" s="4" t="s">
        <v>166</v>
      </c>
      <c r="U29" s="4" t="s">
        <v>170</v>
      </c>
      <c r="V29" s="4" t="s">
        <v>172</v>
      </c>
      <c r="W29" s="4" t="s">
        <v>188</v>
      </c>
      <c r="X29" s="119">
        <f t="shared" si="1"/>
        <v>18</v>
      </c>
      <c r="Y29" s="50" t="str">
        <f>IF(G29&lt;=20,"ระดับ 1 น้อยกว่าหรือเท่ากับ ร้อยละ 20",
 IF(G29&lt;=40,"ระดับ 2 น้อยกว่าหรือเท่ากับ ร้อยละ 40",
 IF(G29&lt;=60,"ระดับ 3 น้อยกว่าหรือเท่ากับ ร้อยละ 60",
 IF(G29&lt;=80,"ระดับ 4 น้อยกว่าหรือเท่ากับ ร้อยละ 80",
 IF(G29&gt;=81,"ระดับ 5 เท่ากับหรือมากกว่า ร้อยละ 81 ขึ้นไป")))))</f>
        <v>ระดับ 2 น้อยกว่าหรือเท่ากับ ร้อยละ 40</v>
      </c>
      <c r="Z29" s="32" t="str">
        <f t="shared" si="2"/>
        <v>ระดับ 2</v>
      </c>
      <c r="AA29" s="32" t="str">
        <f t="shared" si="3"/>
        <v>2</v>
      </c>
      <c r="AB29" s="130">
        <f t="shared" si="4"/>
        <v>28.000000000000004</v>
      </c>
      <c r="AC29" s="4" t="s">
        <v>324</v>
      </c>
      <c r="AD29" s="4"/>
    </row>
    <row r="30" spans="1:30" s="7" customFormat="1" ht="81">
      <c r="A30" s="32">
        <v>19</v>
      </c>
      <c r="B30" s="4" t="s">
        <v>97</v>
      </c>
      <c r="C30" s="116">
        <v>500</v>
      </c>
      <c r="D30" s="116">
        <v>5</v>
      </c>
      <c r="E30" s="117"/>
      <c r="F30" s="117" t="s">
        <v>150</v>
      </c>
      <c r="G30" s="118">
        <f>C30/D30</f>
        <v>100</v>
      </c>
      <c r="H30" s="4" t="s">
        <v>99</v>
      </c>
      <c r="I30" s="4" t="s">
        <v>189</v>
      </c>
      <c r="J30" s="4" t="s">
        <v>100</v>
      </c>
      <c r="K30" s="4" t="s">
        <v>190</v>
      </c>
      <c r="L30" s="4" t="s">
        <v>101</v>
      </c>
      <c r="M30" s="4" t="s">
        <v>191</v>
      </c>
      <c r="N30" s="4" t="s">
        <v>102</v>
      </c>
      <c r="O30" s="4" t="s">
        <v>192</v>
      </c>
      <c r="P30" s="4" t="s">
        <v>103</v>
      </c>
      <c r="Q30" s="4" t="s">
        <v>193</v>
      </c>
      <c r="R30" s="4"/>
      <c r="S30" s="4" t="s">
        <v>189</v>
      </c>
      <c r="T30" s="4" t="s">
        <v>190</v>
      </c>
      <c r="U30" s="4" t="s">
        <v>191</v>
      </c>
      <c r="V30" s="4" t="s">
        <v>192</v>
      </c>
      <c r="W30" s="4" t="s">
        <v>193</v>
      </c>
      <c r="X30" s="119">
        <f t="shared" si="1"/>
        <v>19</v>
      </c>
      <c r="Y30" s="50" t="str">
        <f>IF(G30&lt;=750,"ระดับ 1 น้อยกว่าหรือเท่ากับ   750 คน",
 IF(G30&lt;=1000,"ระดับ 2 น้อยกว่าหรือเท่ากับ  1,000 คน",
 IF(G30&lt;=1250,"ระดับ 3 น้อยกว่าหรือเท่ากับ  1,250 คน",
 IF(G30&lt;=1500,"ระดับ 4 น้อยกว่าหรือเท่ากับ  1,500 คน",
 IF(G30&gt;=1501,"ระดับ 5 เท่ากับหรือมากกว่า 1,501 คน ขึ้นไป")))))</f>
        <v>ระดับ 1 น้อยกว่าหรือเท่ากับ   750 คน</v>
      </c>
      <c r="Z30" s="32" t="str">
        <f t="shared" si="2"/>
        <v>ระดับ 1</v>
      </c>
      <c r="AA30" s="32" t="str">
        <f t="shared" si="3"/>
        <v>1</v>
      </c>
      <c r="AB30" s="130">
        <f t="shared" si="4"/>
        <v>100</v>
      </c>
      <c r="AC30" s="4" t="s">
        <v>324</v>
      </c>
      <c r="AD30" s="4"/>
    </row>
    <row r="31" spans="1:30" s="7" customFormat="1" ht="60.75">
      <c r="A31" s="32">
        <v>20</v>
      </c>
      <c r="B31" s="4" t="s">
        <v>104</v>
      </c>
      <c r="C31" s="116">
        <v>45</v>
      </c>
      <c r="D31" s="117"/>
      <c r="E31" s="117"/>
      <c r="F31" s="117"/>
      <c r="G31" s="118">
        <f>C31</f>
        <v>45</v>
      </c>
      <c r="H31" s="4" t="s">
        <v>105</v>
      </c>
      <c r="I31" s="17" t="s">
        <v>194</v>
      </c>
      <c r="J31" s="4" t="s">
        <v>106</v>
      </c>
      <c r="K31" s="17" t="s">
        <v>195</v>
      </c>
      <c r="L31" s="4" t="s">
        <v>107</v>
      </c>
      <c r="M31" s="17" t="s">
        <v>196</v>
      </c>
      <c r="N31" s="4" t="s">
        <v>108</v>
      </c>
      <c r="O31" s="17" t="s">
        <v>197</v>
      </c>
      <c r="P31" s="4" t="s">
        <v>109</v>
      </c>
      <c r="Q31" s="17" t="s">
        <v>198</v>
      </c>
      <c r="R31" s="4"/>
      <c r="S31" s="17" t="s">
        <v>194</v>
      </c>
      <c r="T31" s="17" t="s">
        <v>195</v>
      </c>
      <c r="U31" s="17" t="s">
        <v>196</v>
      </c>
      <c r="V31" s="17" t="s">
        <v>197</v>
      </c>
      <c r="W31" s="17" t="s">
        <v>198</v>
      </c>
      <c r="X31" s="119">
        <f t="shared" si="1"/>
        <v>20</v>
      </c>
      <c r="Y31" s="50" t="str">
        <f>IF(G31=400,"ระดับ 1 อยู่ในอันดับ 400 ของโลก",
 IF(G31&gt;=300,"ระดับ 2 อยู่ในอันดับ ระหว่าง 300 - 399 ของโลก",
 IF(G31&gt;=200,"ระดับ 3 อยู่ในอันดับ ระหว่าง 200 - 299 ของโลก",
 IF(G31&gt;=100,"ระดับ 4 อยู่ในอันดับ ระหว่าง 100 - 199 ของโลก",
 IF(G31&gt;=1,"ระดับ 5 อยู่ในอันดับ 1- 100 ของโลก")))))</f>
        <v>ระดับ 5 อยู่ในอันดับ 1- 100 ของโลก</v>
      </c>
      <c r="Z31" s="32" t="str">
        <f t="shared" si="2"/>
        <v>ระดับ 5</v>
      </c>
      <c r="AA31" s="32" t="str">
        <f t="shared" si="3"/>
        <v>5</v>
      </c>
      <c r="AB31" s="130">
        <f t="shared" si="4"/>
        <v>45</v>
      </c>
      <c r="AC31" s="4" t="s">
        <v>324</v>
      </c>
      <c r="AD31" s="4"/>
    </row>
    <row r="32" spans="1:30" s="7" customFormat="1" ht="60.75">
      <c r="A32" s="32">
        <v>21</v>
      </c>
      <c r="B32" s="4" t="s">
        <v>110</v>
      </c>
      <c r="C32" s="116">
        <v>22</v>
      </c>
      <c r="D32" s="116">
        <v>100</v>
      </c>
      <c r="E32" s="117"/>
      <c r="F32" s="117" t="s">
        <v>161</v>
      </c>
      <c r="G32" s="118">
        <f t="shared" ref="G32:G35" si="5">(C32/D32)*100</f>
        <v>22</v>
      </c>
      <c r="H32" s="4" t="s">
        <v>29</v>
      </c>
      <c r="I32" s="4" t="s">
        <v>164</v>
      </c>
      <c r="J32" s="4" t="s">
        <v>31</v>
      </c>
      <c r="K32" s="4" t="s">
        <v>166</v>
      </c>
      <c r="L32" s="4" t="s">
        <v>92</v>
      </c>
      <c r="M32" s="4" t="s">
        <v>170</v>
      </c>
      <c r="N32" s="4" t="s">
        <v>49</v>
      </c>
      <c r="O32" s="4" t="s">
        <v>172</v>
      </c>
      <c r="P32" s="4" t="s">
        <v>112</v>
      </c>
      <c r="Q32" s="4" t="s">
        <v>188</v>
      </c>
      <c r="R32" s="4"/>
      <c r="S32" s="4" t="s">
        <v>164</v>
      </c>
      <c r="T32" s="4" t="s">
        <v>166</v>
      </c>
      <c r="U32" s="4" t="s">
        <v>170</v>
      </c>
      <c r="V32" s="4" t="s">
        <v>172</v>
      </c>
      <c r="W32" s="4" t="s">
        <v>188</v>
      </c>
      <c r="X32" s="119">
        <f t="shared" si="1"/>
        <v>21</v>
      </c>
      <c r="Y32" s="50" t="str">
        <f>IF(G32&lt;=20,"ระดับ 1 น้อยกว่าหรือเท่ากับ ร้อยละ 20",
 IF(G32&lt;=40,"ระดับ 2 น้อยกว่าหรือเท่ากับ ร้อยละ 40",
 IF(G32&lt;=60,"ระดับ 3 น้อยกว่าหรือเท่ากับ ร้อยละ 60",
 IF(G32&lt;=80,"ระดับ 4 น้อยกว่าหรือเท่ากับ ร้อยละ 80",
 IF(G32&gt;=81,"ระดับ 5 เท่ากับหรือมากกว่า ร้อยละ 81 ขึ้นไป")))))</f>
        <v>ระดับ 2 น้อยกว่าหรือเท่ากับ ร้อยละ 40</v>
      </c>
      <c r="Z32" s="32" t="str">
        <f t="shared" si="2"/>
        <v>ระดับ 2</v>
      </c>
      <c r="AA32" s="32" t="str">
        <f t="shared" si="3"/>
        <v>2</v>
      </c>
      <c r="AB32" s="130">
        <f t="shared" si="4"/>
        <v>22</v>
      </c>
      <c r="AC32" s="4" t="s">
        <v>326</v>
      </c>
      <c r="AD32" s="4"/>
    </row>
    <row r="33" spans="1:32" s="7" customFormat="1" ht="81">
      <c r="A33" s="32">
        <v>22</v>
      </c>
      <c r="B33" s="4" t="s">
        <v>113</v>
      </c>
      <c r="C33" s="116">
        <v>5</v>
      </c>
      <c r="D33" s="116">
        <v>49</v>
      </c>
      <c r="E33" s="117"/>
      <c r="F33" s="117" t="s">
        <v>161</v>
      </c>
      <c r="G33" s="123">
        <f t="shared" si="5"/>
        <v>10.204081632653061</v>
      </c>
      <c r="H33" s="4" t="s">
        <v>28</v>
      </c>
      <c r="I33" s="4" t="s">
        <v>163</v>
      </c>
      <c r="J33" s="4" t="s">
        <v>29</v>
      </c>
      <c r="K33" s="4" t="s">
        <v>164</v>
      </c>
      <c r="L33" s="4" t="s">
        <v>30</v>
      </c>
      <c r="M33" s="4" t="s">
        <v>165</v>
      </c>
      <c r="N33" s="4" t="s">
        <v>31</v>
      </c>
      <c r="O33" s="4" t="s">
        <v>166</v>
      </c>
      <c r="P33" s="4" t="s">
        <v>115</v>
      </c>
      <c r="Q33" s="4" t="s">
        <v>199</v>
      </c>
      <c r="R33" s="4"/>
      <c r="S33" s="4" t="s">
        <v>163</v>
      </c>
      <c r="T33" s="4" t="s">
        <v>164</v>
      </c>
      <c r="U33" s="4" t="s">
        <v>165</v>
      </c>
      <c r="V33" s="4" t="s">
        <v>166</v>
      </c>
      <c r="W33" s="4" t="s">
        <v>199</v>
      </c>
      <c r="X33" s="119">
        <f t="shared" si="1"/>
        <v>22</v>
      </c>
      <c r="Y33" s="50" t="str">
        <f>IF(G33&lt;=10,"ระดับ 1 น้อยกว่าหรือเท่ากับ ร้อยละ 10",
 IF(G33&lt;=20,"ระดับ 2 น้อยกว่าหรือเท่ากับ ร้อยละ 20",
 IF(G33&lt;=30,"ระดับ 3 น้อยกว่าหรือเท่ากับ ร้อยละ 30",
 IF(G33&lt;=40,"ระดับ 4 น้อยกว่าหรือเท่ากับ ร้อยละ 40",
 IF(G33&gt;=41,"ระดับ 5 เท่ากับหรือมากกว่า ร้อยละ 41 ขึ้นไป")))))</f>
        <v>ระดับ 2 น้อยกว่าหรือเท่ากับ ร้อยละ 20</v>
      </c>
      <c r="Z33" s="32" t="str">
        <f t="shared" si="2"/>
        <v>ระดับ 2</v>
      </c>
      <c r="AA33" s="32" t="str">
        <f t="shared" si="3"/>
        <v>2</v>
      </c>
      <c r="AB33" s="130">
        <f t="shared" si="4"/>
        <v>10.204081632653061</v>
      </c>
      <c r="AC33" s="4" t="s">
        <v>324</v>
      </c>
      <c r="AD33" s="4"/>
    </row>
    <row r="34" spans="1:32" s="7" customFormat="1" ht="60.75">
      <c r="A34" s="32">
        <v>23</v>
      </c>
      <c r="B34" s="4" t="s">
        <v>116</v>
      </c>
      <c r="C34" s="116">
        <v>7</v>
      </c>
      <c r="D34" s="116">
        <v>50</v>
      </c>
      <c r="E34" s="117"/>
      <c r="F34" s="117" t="s">
        <v>161</v>
      </c>
      <c r="G34" s="123">
        <f t="shared" si="5"/>
        <v>14.000000000000002</v>
      </c>
      <c r="H34" s="4" t="s">
        <v>28</v>
      </c>
      <c r="I34" s="4" t="s">
        <v>163</v>
      </c>
      <c r="J34" s="4" t="s">
        <v>29</v>
      </c>
      <c r="K34" s="4" t="s">
        <v>164</v>
      </c>
      <c r="L34" s="4" t="s">
        <v>118</v>
      </c>
      <c r="M34" s="4" t="s">
        <v>165</v>
      </c>
      <c r="N34" s="4" t="s">
        <v>119</v>
      </c>
      <c r="O34" s="4" t="s">
        <v>166</v>
      </c>
      <c r="P34" s="4" t="s">
        <v>115</v>
      </c>
      <c r="Q34" s="4" t="s">
        <v>199</v>
      </c>
      <c r="R34" s="4"/>
      <c r="S34" s="4" t="s">
        <v>163</v>
      </c>
      <c r="T34" s="4" t="s">
        <v>164</v>
      </c>
      <c r="U34" s="4" t="s">
        <v>165</v>
      </c>
      <c r="V34" s="4" t="s">
        <v>166</v>
      </c>
      <c r="W34" s="4" t="s">
        <v>199</v>
      </c>
      <c r="X34" s="119">
        <f t="shared" si="1"/>
        <v>23</v>
      </c>
      <c r="Y34" s="50" t="str">
        <f>IF(G34&lt;=10,"ระดับ 1 น้อยกว่าหรือเท่ากับ ร้อยละ 10",
 IF(G34&lt;=20,"ระดับ 2 น้อยกว่าหรือเท่ากับ ร้อยละ 20",
 IF(G34&lt;=30,"ระดับ 3 น้อยกว่าหรือเท่ากับ ร้อยละ 30",
 IF(G34&lt;=40,"ระดับ 4 น้อยกว่าหรือเท่ากับ ร้อยละ 40",
 IF(G34&gt;=41,"ระดับ 5 เท่ากับหรือมากกว่า ร้อยละ 41 ขึ้นไป")))))</f>
        <v>ระดับ 2 น้อยกว่าหรือเท่ากับ ร้อยละ 20</v>
      </c>
      <c r="Z34" s="32" t="str">
        <f t="shared" si="2"/>
        <v>ระดับ 2</v>
      </c>
      <c r="AA34" s="32" t="str">
        <f t="shared" si="3"/>
        <v>2</v>
      </c>
      <c r="AB34" s="130">
        <f t="shared" si="4"/>
        <v>14.000000000000002</v>
      </c>
      <c r="AC34" s="4" t="s">
        <v>326</v>
      </c>
      <c r="AD34" s="4"/>
    </row>
    <row r="35" spans="1:32" s="7" customFormat="1" ht="121.5">
      <c r="A35" s="32">
        <v>24</v>
      </c>
      <c r="B35" s="4" t="s">
        <v>120</v>
      </c>
      <c r="C35" s="131">
        <v>80000</v>
      </c>
      <c r="D35" s="131">
        <v>500000</v>
      </c>
      <c r="E35" s="117"/>
      <c r="F35" s="117" t="s">
        <v>161</v>
      </c>
      <c r="G35" s="123">
        <f t="shared" si="5"/>
        <v>16</v>
      </c>
      <c r="H35" s="4" t="s">
        <v>28</v>
      </c>
      <c r="I35" s="4" t="s">
        <v>163</v>
      </c>
      <c r="J35" s="4" t="s">
        <v>122</v>
      </c>
      <c r="K35" s="4" t="s">
        <v>164</v>
      </c>
      <c r="L35" s="4" t="s">
        <v>118</v>
      </c>
      <c r="M35" s="4" t="s">
        <v>165</v>
      </c>
      <c r="N35" s="4" t="s">
        <v>119</v>
      </c>
      <c r="O35" s="4" t="s">
        <v>166</v>
      </c>
      <c r="P35" s="4" t="s">
        <v>123</v>
      </c>
      <c r="Q35" s="4" t="s">
        <v>199</v>
      </c>
      <c r="R35" s="4"/>
      <c r="S35" s="4" t="s">
        <v>163</v>
      </c>
      <c r="T35" s="4" t="s">
        <v>164</v>
      </c>
      <c r="U35" s="4" t="s">
        <v>165</v>
      </c>
      <c r="V35" s="4" t="s">
        <v>166</v>
      </c>
      <c r="W35" s="4" t="s">
        <v>199</v>
      </c>
      <c r="X35" s="119">
        <f t="shared" si="1"/>
        <v>24</v>
      </c>
      <c r="Y35" s="50" t="str">
        <f>IF(G35&lt;=10,"ระดับ 1 น้อยกว่าหรือเท่ากับ ร้อยละ 10",
 IF(G35&lt;=20,"ระดับ 2 น้อยกว่าหรือเท่ากับ ร้อยละ 20",
 IF(G35&lt;=30,"ระดับ 3 น้อยกว่าหรือเท่ากับ ร้อยละ 30",
 IF(G35&lt;=40,"ระดับ 4 น้อยกว่าหรือเท่ากับ ร้อยละ 40",
 IF(G35&gt;=41,"ระดับ 5 เท่ากับหรือมากกว่า ร้อยละ 41 ขึ้นไป")))))</f>
        <v>ระดับ 2 น้อยกว่าหรือเท่ากับ ร้อยละ 20</v>
      </c>
      <c r="Z35" s="32" t="str">
        <f t="shared" si="2"/>
        <v>ระดับ 2</v>
      </c>
      <c r="AA35" s="32" t="str">
        <f t="shared" si="3"/>
        <v>2</v>
      </c>
      <c r="AB35" s="130">
        <f t="shared" si="4"/>
        <v>16</v>
      </c>
      <c r="AC35" s="4" t="s">
        <v>324</v>
      </c>
      <c r="AD35" s="133"/>
    </row>
    <row r="36" spans="1:32" s="115" customFormat="1" ht="29.65" customHeight="1">
      <c r="A36" s="136" t="s">
        <v>299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</row>
    <row r="37" spans="1:32" s="7" customFormat="1" ht="81">
      <c r="A37" s="117">
        <v>25</v>
      </c>
      <c r="B37" s="50" t="s">
        <v>124</v>
      </c>
      <c r="C37" s="116">
        <v>80</v>
      </c>
      <c r="D37" s="116">
        <v>100</v>
      </c>
      <c r="E37" s="117"/>
      <c r="F37" s="117" t="s">
        <v>150</v>
      </c>
      <c r="G37" s="123">
        <f>(C37/D37)*100</f>
        <v>80</v>
      </c>
      <c r="H37" s="119" t="s">
        <v>126</v>
      </c>
      <c r="I37" s="119" t="s">
        <v>200</v>
      </c>
      <c r="J37" s="119" t="s">
        <v>127</v>
      </c>
      <c r="K37" s="119" t="s">
        <v>160</v>
      </c>
      <c r="L37" s="119" t="s">
        <v>128</v>
      </c>
      <c r="M37" s="119" t="s">
        <v>201</v>
      </c>
      <c r="N37" s="119" t="s">
        <v>129</v>
      </c>
      <c r="O37" s="119" t="s">
        <v>157</v>
      </c>
      <c r="P37" s="119" t="s">
        <v>130</v>
      </c>
      <c r="Q37" s="119" t="s">
        <v>202</v>
      </c>
      <c r="R37" s="119"/>
      <c r="S37" s="119" t="s">
        <v>200</v>
      </c>
      <c r="T37" s="119" t="s">
        <v>160</v>
      </c>
      <c r="U37" s="119" t="s">
        <v>201</v>
      </c>
      <c r="V37" s="119" t="s">
        <v>157</v>
      </c>
      <c r="W37" s="119" t="s">
        <v>203</v>
      </c>
      <c r="X37" s="119">
        <f t="shared" si="1"/>
        <v>25</v>
      </c>
      <c r="Y37" s="50" t="str">
        <f>IF(G37&gt;=90,"ระดับ 5 ตั้งแต่ตำแหน่งเปอร์เซ็นต์ไทล์ที่ 90",
IF(G37&gt;=80,"ระดับ 4 ตั้งแต่ตำแหน่งเปอร์เซ็นต์ไทล์ที่ 80 - 89",
IF(G37&gt;=65,"ระดับ 3 ตั้งแต่ตำแหน่งเปอร์เซ็นต์ไทล์ที่ 65 - 79",
IF(G37&gt;=50,"ระดับ 2 ตั้งแต่ตำแหน่งเปอร์เซ็นต์ไทล์ที่ 50 - 64",
IF(G37&lt;50,"ระดับ 1 ต่ำกว่าตำแหน่งเปอร์เซ็นต์ไทล์ที่ 50")))))</f>
        <v>ระดับ 4 ตั้งแต่ตำแหน่งเปอร์เซ็นต์ไทล์ที่ 80 - 89</v>
      </c>
      <c r="Z37" s="117" t="str">
        <f t="shared" si="2"/>
        <v>ระดับ 4</v>
      </c>
      <c r="AA37" s="117" t="str">
        <f t="shared" si="3"/>
        <v>4</v>
      </c>
      <c r="AB37" s="130">
        <f t="shared" si="4"/>
        <v>80</v>
      </c>
      <c r="AC37" s="4" t="s">
        <v>329</v>
      </c>
      <c r="AD37" s="4"/>
    </row>
    <row r="38" spans="1:32" s="7" customFormat="1" ht="101.25">
      <c r="A38" s="117">
        <v>26</v>
      </c>
      <c r="B38" s="50" t="s">
        <v>131</v>
      </c>
      <c r="C38" s="116">
        <v>45</v>
      </c>
      <c r="D38" s="116">
        <v>60</v>
      </c>
      <c r="E38" s="117"/>
      <c r="F38" s="117" t="s">
        <v>150</v>
      </c>
      <c r="G38" s="123">
        <f t="shared" ref="G38:G44" si="6">(C38/D38)*100</f>
        <v>75</v>
      </c>
      <c r="H38" s="119" t="s">
        <v>126</v>
      </c>
      <c r="I38" s="119" t="s">
        <v>200</v>
      </c>
      <c r="J38" s="119" t="s">
        <v>127</v>
      </c>
      <c r="K38" s="119" t="s">
        <v>160</v>
      </c>
      <c r="L38" s="119" t="s">
        <v>128</v>
      </c>
      <c r="M38" s="119" t="s">
        <v>201</v>
      </c>
      <c r="N38" s="119" t="s">
        <v>129</v>
      </c>
      <c r="O38" s="119" t="s">
        <v>157</v>
      </c>
      <c r="P38" s="119" t="s">
        <v>130</v>
      </c>
      <c r="Q38" s="119" t="s">
        <v>202</v>
      </c>
      <c r="R38" s="119"/>
      <c r="S38" s="119" t="s">
        <v>200</v>
      </c>
      <c r="T38" s="119" t="s">
        <v>160</v>
      </c>
      <c r="U38" s="119" t="s">
        <v>201</v>
      </c>
      <c r="V38" s="119" t="s">
        <v>157</v>
      </c>
      <c r="W38" s="119" t="s">
        <v>203</v>
      </c>
      <c r="X38" s="119">
        <f t="shared" si="1"/>
        <v>26</v>
      </c>
      <c r="Y38" s="50" t="str">
        <f>IF(G38&gt;=90,"ระดับ 5 ตั้งแต่ตำแหน่งเปอร์เซ็นต์ไทล์ที่ 90",
IF(G38&gt;=80,"ระดับ 4 ตั้งแต่ตำแหน่งเปอร์เซ็นต์ไทล์ที่ 80 - 89",
IF(G38&gt;=65,"ระดับ 3 ตั้งแต่ตำแหน่งเปอร์เซ็นต์ไทล์ที่ 65 - 79",
IF(G38&gt;=50,"ระดับ 2 ตั้งแต่ตำแหน่งเปอร์เซ็นต์ไทล์ที่ 50 - 64",
IF(G38&lt;50,"ระดับ 1 ต่ำกว่าตำแหน่งเปอร์เซ็นต์ไทล์ที่ 50")))))</f>
        <v>ระดับ 3 ตั้งแต่ตำแหน่งเปอร์เซ็นต์ไทล์ที่ 65 - 79</v>
      </c>
      <c r="Z38" s="117" t="str">
        <f t="shared" si="2"/>
        <v>ระดับ 3</v>
      </c>
      <c r="AA38" s="117" t="str">
        <f t="shared" si="3"/>
        <v>3</v>
      </c>
      <c r="AB38" s="130">
        <f t="shared" si="4"/>
        <v>75</v>
      </c>
      <c r="AC38" s="4" t="s">
        <v>329</v>
      </c>
      <c r="AD38" s="4"/>
    </row>
    <row r="39" spans="1:32" s="7" customFormat="1" ht="81">
      <c r="A39" s="117">
        <v>27</v>
      </c>
      <c r="B39" s="50" t="s">
        <v>133</v>
      </c>
      <c r="C39" s="116">
        <v>55</v>
      </c>
      <c r="D39" s="116">
        <v>60</v>
      </c>
      <c r="E39" s="117"/>
      <c r="F39" s="117" t="s">
        <v>150</v>
      </c>
      <c r="G39" s="123">
        <f t="shared" si="6"/>
        <v>91.666666666666657</v>
      </c>
      <c r="H39" s="119" t="s">
        <v>126</v>
      </c>
      <c r="I39" s="119" t="s">
        <v>200</v>
      </c>
      <c r="J39" s="119" t="s">
        <v>127</v>
      </c>
      <c r="K39" s="119" t="s">
        <v>160</v>
      </c>
      <c r="L39" s="119" t="s">
        <v>128</v>
      </c>
      <c r="M39" s="119" t="s">
        <v>201</v>
      </c>
      <c r="N39" s="119" t="s">
        <v>129</v>
      </c>
      <c r="O39" s="119" t="s">
        <v>157</v>
      </c>
      <c r="P39" s="119" t="s">
        <v>130</v>
      </c>
      <c r="Q39" s="119" t="s">
        <v>202</v>
      </c>
      <c r="R39" s="4"/>
      <c r="S39" s="119" t="s">
        <v>200</v>
      </c>
      <c r="T39" s="119" t="s">
        <v>160</v>
      </c>
      <c r="U39" s="119" t="s">
        <v>201</v>
      </c>
      <c r="V39" s="119" t="s">
        <v>157</v>
      </c>
      <c r="W39" s="119" t="s">
        <v>203</v>
      </c>
      <c r="X39" s="119">
        <f t="shared" si="1"/>
        <v>27</v>
      </c>
      <c r="Y39" s="50" t="str">
        <f>IF(G39&gt;=90,"ระดับ 5 ตั้งแต่ตำแหน่งเปอร์เซ็นต์ไทล์ที่ 90",
IF(G39&gt;=80,"ระดับ 4 ตั้งแต่ตำแหน่งเปอร์เซ็นต์ไทล์ที่ 80 - 89",
IF(G39&gt;=65,"ระดับ 3 ตั้งแต่ตำแหน่งเปอร์เซ็นต์ไทล์ที่ 65 - 79",
IF(G39&gt;=50,"ระดับ 2 ตั้งแต่ตำแหน่งเปอร์เซ็นต์ไทล์ที่ 50 - 64",
IF(G39&lt;50,"ระดับ 1 ต่ำกว่าตำแหน่งเปอร์เซ็นต์ไทล์ที่ 50")))))</f>
        <v>ระดับ 5 ตั้งแต่ตำแหน่งเปอร์เซ็นต์ไทล์ที่ 90</v>
      </c>
      <c r="Z39" s="117" t="str">
        <f t="shared" si="2"/>
        <v>ระดับ 5</v>
      </c>
      <c r="AA39" s="117" t="str">
        <f t="shared" si="3"/>
        <v>5</v>
      </c>
      <c r="AB39" s="130">
        <f t="shared" si="4"/>
        <v>91.666666666666657</v>
      </c>
      <c r="AC39" s="4" t="s">
        <v>329</v>
      </c>
      <c r="AD39" s="4"/>
      <c r="AF39" s="7">
        <f>100000*100/10000</f>
        <v>1000</v>
      </c>
    </row>
    <row r="40" spans="1:32" s="7" customFormat="1" ht="81">
      <c r="A40" s="117">
        <v>28</v>
      </c>
      <c r="B40" s="50" t="s">
        <v>135</v>
      </c>
      <c r="C40" s="131">
        <v>150</v>
      </c>
      <c r="D40" s="116">
        <v>500</v>
      </c>
      <c r="E40" s="117"/>
      <c r="F40" s="117" t="s">
        <v>161</v>
      </c>
      <c r="G40" s="123">
        <f>(C40/D40)*100</f>
        <v>30</v>
      </c>
      <c r="H40" s="119" t="s">
        <v>126</v>
      </c>
      <c r="I40" s="119" t="s">
        <v>200</v>
      </c>
      <c r="J40" s="119" t="s">
        <v>127</v>
      </c>
      <c r="K40" s="119" t="s">
        <v>160</v>
      </c>
      <c r="L40" s="119" t="s">
        <v>128</v>
      </c>
      <c r="M40" s="119" t="s">
        <v>201</v>
      </c>
      <c r="N40" s="119" t="s">
        <v>129</v>
      </c>
      <c r="O40" s="119" t="s">
        <v>157</v>
      </c>
      <c r="P40" s="119" t="s">
        <v>130</v>
      </c>
      <c r="Q40" s="119" t="s">
        <v>202</v>
      </c>
      <c r="R40" s="119"/>
      <c r="S40" s="119" t="s">
        <v>200</v>
      </c>
      <c r="T40" s="119" t="s">
        <v>160</v>
      </c>
      <c r="U40" s="119" t="s">
        <v>201</v>
      </c>
      <c r="V40" s="119" t="s">
        <v>157</v>
      </c>
      <c r="W40" s="119" t="s">
        <v>203</v>
      </c>
      <c r="X40" s="119">
        <f t="shared" si="1"/>
        <v>28</v>
      </c>
      <c r="Y40" s="50" t="str">
        <f>IF(G40&gt;=90,"ระดับ 5 ตั้งแต่ตำแหน่งเปอร์เซ็นต์ไทล์ที่ 90",
IF(G40&gt;=80,"ระดับ 4 ตั้งแต่ตำแหน่งเปอร์เซ็นต์ไทล์ที่ 80 - 89",
IF(G40&gt;=65,"ระดับ 3 ตั้งแต่ตำแหน่งเปอร์เซ็นต์ไทล์ที่ 65 - 79",
IF(G40&gt;=50,"ระดับ 2 ตั้งแต่ตำแหน่งเปอร์เซ็นต์ไทล์ที่ 50 - 64",
IF(G40&lt;50,"ระดับ 1 ต่ำกว่าตำแหน่งเปอร์เซ็นต์ไทล์ที่ 50")))))</f>
        <v>ระดับ 1 ต่ำกว่าตำแหน่งเปอร์เซ็นต์ไทล์ที่ 50</v>
      </c>
      <c r="Z40" s="117" t="str">
        <f t="shared" si="2"/>
        <v>ระดับ 1</v>
      </c>
      <c r="AA40" s="117" t="str">
        <f t="shared" si="3"/>
        <v>1</v>
      </c>
      <c r="AB40" s="130">
        <f t="shared" si="4"/>
        <v>30</v>
      </c>
      <c r="AC40" s="4" t="s">
        <v>330</v>
      </c>
      <c r="AD40" s="4"/>
    </row>
    <row r="41" spans="1:32" s="7" customFormat="1" ht="101.25">
      <c r="A41" s="117">
        <v>29</v>
      </c>
      <c r="B41" s="50" t="s">
        <v>137</v>
      </c>
      <c r="C41" s="116">
        <v>2.5</v>
      </c>
      <c r="D41" s="116">
        <v>5</v>
      </c>
      <c r="E41" s="117"/>
      <c r="F41" s="117" t="s">
        <v>161</v>
      </c>
      <c r="G41" s="123">
        <f>(C41/D41)*100</f>
        <v>50</v>
      </c>
      <c r="H41" s="119" t="s">
        <v>126</v>
      </c>
      <c r="I41" s="119" t="s">
        <v>200</v>
      </c>
      <c r="J41" s="119" t="s">
        <v>127</v>
      </c>
      <c r="K41" s="119" t="s">
        <v>160</v>
      </c>
      <c r="L41" s="119" t="s">
        <v>128</v>
      </c>
      <c r="M41" s="119" t="s">
        <v>201</v>
      </c>
      <c r="N41" s="119" t="s">
        <v>129</v>
      </c>
      <c r="O41" s="119" t="s">
        <v>157</v>
      </c>
      <c r="P41" s="119" t="s">
        <v>130</v>
      </c>
      <c r="Q41" s="119" t="s">
        <v>202</v>
      </c>
      <c r="R41" s="119"/>
      <c r="S41" s="119" t="s">
        <v>200</v>
      </c>
      <c r="T41" s="119" t="s">
        <v>160</v>
      </c>
      <c r="U41" s="119" t="s">
        <v>201</v>
      </c>
      <c r="V41" s="119" t="s">
        <v>157</v>
      </c>
      <c r="W41" s="119" t="s">
        <v>203</v>
      </c>
      <c r="X41" s="119">
        <f t="shared" si="1"/>
        <v>29</v>
      </c>
      <c r="Y41" s="50" t="str">
        <f t="shared" ref="Y41:Y44" si="7">IF(G41&gt;=90,"ระดับ 5 ตั้งแต่ตำแหน่งเปอร์เซ็นต์ไทล์ที่ 90",
IF(G41&gt;=80,"ระดับ 4 ตั้งแต่ตำแหน่งเปอร์เซ็นต์ไทล์ที่ 80 - 89",
IF(G41&gt;=65,"ระดับ 3 ตั้งแต่ตำแหน่งเปอร์เซ็นต์ไทล์ที่ 65 - 79",
IF(G41&gt;=50,"ระดับ 2 ตั้งแต่ตำแหน่งเปอร์เซ็นต์ไทล์ที่ 50 - 64",
IF(G41&lt;50,"ระดับ 1 ต่ำกว่าตำแหน่งเปอร์เซ็นต์ไทล์ที่ 50")))))</f>
        <v>ระดับ 2 ตั้งแต่ตำแหน่งเปอร์เซ็นต์ไทล์ที่ 50 - 64</v>
      </c>
      <c r="Z41" s="117" t="str">
        <f t="shared" si="2"/>
        <v>ระดับ 2</v>
      </c>
      <c r="AA41" s="117" t="str">
        <f t="shared" si="3"/>
        <v>2</v>
      </c>
      <c r="AB41" s="130">
        <f t="shared" si="4"/>
        <v>50</v>
      </c>
      <c r="AC41" s="4" t="s">
        <v>326</v>
      </c>
      <c r="AD41" s="4"/>
    </row>
    <row r="42" spans="1:32" s="7" customFormat="1" ht="60.75">
      <c r="A42" s="117">
        <v>30</v>
      </c>
      <c r="B42" s="50" t="s">
        <v>139</v>
      </c>
      <c r="C42" s="116">
        <v>33</v>
      </c>
      <c r="D42" s="116">
        <v>100</v>
      </c>
      <c r="E42" s="117"/>
      <c r="F42" s="117" t="s">
        <v>161</v>
      </c>
      <c r="G42" s="123">
        <f t="shared" si="6"/>
        <v>33</v>
      </c>
      <c r="H42" s="119" t="s">
        <v>126</v>
      </c>
      <c r="I42" s="119" t="s">
        <v>200</v>
      </c>
      <c r="J42" s="119" t="s">
        <v>127</v>
      </c>
      <c r="K42" s="119" t="s">
        <v>160</v>
      </c>
      <c r="L42" s="119" t="s">
        <v>128</v>
      </c>
      <c r="M42" s="119" t="s">
        <v>201</v>
      </c>
      <c r="N42" s="119" t="s">
        <v>129</v>
      </c>
      <c r="O42" s="119" t="s">
        <v>157</v>
      </c>
      <c r="P42" s="119" t="s">
        <v>130</v>
      </c>
      <c r="Q42" s="119" t="s">
        <v>202</v>
      </c>
      <c r="R42" s="119"/>
      <c r="S42" s="119" t="s">
        <v>200</v>
      </c>
      <c r="T42" s="119" t="s">
        <v>160</v>
      </c>
      <c r="U42" s="119" t="s">
        <v>201</v>
      </c>
      <c r="V42" s="119" t="s">
        <v>157</v>
      </c>
      <c r="W42" s="119" t="s">
        <v>203</v>
      </c>
      <c r="X42" s="119">
        <f t="shared" si="1"/>
        <v>30</v>
      </c>
      <c r="Y42" s="50" t="str">
        <f t="shared" si="7"/>
        <v>ระดับ 1 ต่ำกว่าตำแหน่งเปอร์เซ็นต์ไทล์ที่ 50</v>
      </c>
      <c r="Z42" s="117" t="str">
        <f t="shared" si="2"/>
        <v>ระดับ 1</v>
      </c>
      <c r="AA42" s="117" t="str">
        <f t="shared" si="3"/>
        <v>1</v>
      </c>
      <c r="AB42" s="130">
        <f t="shared" si="4"/>
        <v>33</v>
      </c>
      <c r="AC42" s="4" t="s">
        <v>326</v>
      </c>
      <c r="AD42" s="4"/>
    </row>
    <row r="43" spans="1:32" s="7" customFormat="1" ht="60.75">
      <c r="A43" s="117">
        <v>31</v>
      </c>
      <c r="B43" s="50" t="s">
        <v>141</v>
      </c>
      <c r="C43" s="116">
        <v>2.5</v>
      </c>
      <c r="D43" s="116">
        <v>5</v>
      </c>
      <c r="E43" s="117"/>
      <c r="F43" s="117" t="s">
        <v>161</v>
      </c>
      <c r="G43" s="123">
        <f t="shared" si="6"/>
        <v>50</v>
      </c>
      <c r="H43" s="119" t="s">
        <v>126</v>
      </c>
      <c r="I43" s="119" t="s">
        <v>200</v>
      </c>
      <c r="J43" s="119" t="s">
        <v>127</v>
      </c>
      <c r="K43" s="119" t="s">
        <v>160</v>
      </c>
      <c r="L43" s="119" t="s">
        <v>128</v>
      </c>
      <c r="M43" s="119" t="s">
        <v>201</v>
      </c>
      <c r="N43" s="119" t="s">
        <v>129</v>
      </c>
      <c r="O43" s="119" t="s">
        <v>157</v>
      </c>
      <c r="P43" s="119" t="s">
        <v>130</v>
      </c>
      <c r="Q43" s="119" t="s">
        <v>202</v>
      </c>
      <c r="R43" s="119"/>
      <c r="S43" s="119" t="s">
        <v>200</v>
      </c>
      <c r="T43" s="119" t="s">
        <v>160</v>
      </c>
      <c r="U43" s="119" t="s">
        <v>201</v>
      </c>
      <c r="V43" s="119" t="s">
        <v>157</v>
      </c>
      <c r="W43" s="119" t="s">
        <v>203</v>
      </c>
      <c r="X43" s="119">
        <f t="shared" si="1"/>
        <v>31</v>
      </c>
      <c r="Y43" s="50" t="str">
        <f t="shared" si="7"/>
        <v>ระดับ 2 ตั้งแต่ตำแหน่งเปอร์เซ็นต์ไทล์ที่ 50 - 64</v>
      </c>
      <c r="Z43" s="117" t="str">
        <f t="shared" si="2"/>
        <v>ระดับ 2</v>
      </c>
      <c r="AA43" s="117" t="str">
        <f t="shared" si="3"/>
        <v>2</v>
      </c>
      <c r="AB43" s="130">
        <f t="shared" si="4"/>
        <v>50</v>
      </c>
      <c r="AC43" s="4" t="s">
        <v>332</v>
      </c>
      <c r="AD43" s="4"/>
    </row>
    <row r="44" spans="1:32" s="7" customFormat="1" ht="60.75">
      <c r="A44" s="117">
        <v>32</v>
      </c>
      <c r="B44" s="50" t="s">
        <v>143</v>
      </c>
      <c r="C44" s="116">
        <v>460</v>
      </c>
      <c r="D44" s="116">
        <v>500</v>
      </c>
      <c r="E44" s="117"/>
      <c r="F44" s="117" t="s">
        <v>161</v>
      </c>
      <c r="G44" s="123">
        <f t="shared" si="6"/>
        <v>92</v>
      </c>
      <c r="H44" s="119" t="s">
        <v>126</v>
      </c>
      <c r="I44" s="119" t="s">
        <v>200</v>
      </c>
      <c r="J44" s="119" t="s">
        <v>127</v>
      </c>
      <c r="K44" s="119" t="s">
        <v>160</v>
      </c>
      <c r="L44" s="119" t="s">
        <v>128</v>
      </c>
      <c r="M44" s="119" t="s">
        <v>201</v>
      </c>
      <c r="N44" s="119" t="s">
        <v>129</v>
      </c>
      <c r="O44" s="119" t="s">
        <v>157</v>
      </c>
      <c r="P44" s="119" t="s">
        <v>130</v>
      </c>
      <c r="Q44" s="119" t="s">
        <v>202</v>
      </c>
      <c r="R44" s="119"/>
      <c r="S44" s="119" t="s">
        <v>200</v>
      </c>
      <c r="T44" s="119" t="s">
        <v>160</v>
      </c>
      <c r="U44" s="119" t="s">
        <v>201</v>
      </c>
      <c r="V44" s="119" t="s">
        <v>157</v>
      </c>
      <c r="W44" s="119" t="s">
        <v>203</v>
      </c>
      <c r="X44" s="119">
        <f t="shared" si="1"/>
        <v>32</v>
      </c>
      <c r="Y44" s="50" t="str">
        <f t="shared" si="7"/>
        <v>ระดับ 5 ตั้งแต่ตำแหน่งเปอร์เซ็นต์ไทล์ที่ 90</v>
      </c>
      <c r="Z44" s="117" t="str">
        <f t="shared" si="2"/>
        <v>ระดับ 5</v>
      </c>
      <c r="AA44" s="117" t="str">
        <f t="shared" si="3"/>
        <v>5</v>
      </c>
      <c r="AB44" s="130">
        <f t="shared" si="4"/>
        <v>92</v>
      </c>
      <c r="AC44" s="4" t="s">
        <v>326</v>
      </c>
      <c r="AD44" s="4"/>
    </row>
    <row r="46" spans="1:32">
      <c r="B46" s="15"/>
    </row>
    <row r="47" spans="1:32">
      <c r="B47" s="15"/>
    </row>
  </sheetData>
  <mergeCells count="18">
    <mergeCell ref="A27:AD27"/>
    <mergeCell ref="A36:AD36"/>
    <mergeCell ref="A1:Y1"/>
    <mergeCell ref="AC1:AC4"/>
    <mergeCell ref="AD1:AD4"/>
    <mergeCell ref="A16:AD16"/>
    <mergeCell ref="A5:AD5"/>
    <mergeCell ref="F2:F4"/>
    <mergeCell ref="G2:G4"/>
    <mergeCell ref="C3:E3"/>
    <mergeCell ref="A2:A4"/>
    <mergeCell ref="B2:B4"/>
    <mergeCell ref="C2:E2"/>
    <mergeCell ref="H2:Q3"/>
    <mergeCell ref="Y2:Y4"/>
    <mergeCell ref="Z2:Z4"/>
    <mergeCell ref="AA2:AA4"/>
    <mergeCell ref="AB2:AB4"/>
  </mergeCells>
  <pageMargins left="0.70866141732283472" right="0.70866141732283472" top="0.31496062992125984" bottom="0.31496062992125984" header="0.31496062992125984" footer="0.31496062992125984"/>
  <pageSetup paperSize="9" scale="61" orientation="landscape" r:id="rId1"/>
  <rowBreaks count="1" manualBreakCount="1">
    <brk id="17" max="2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5"/>
  <sheetViews>
    <sheetView zoomScale="85" zoomScaleNormal="85" workbookViewId="0">
      <selection activeCell="H8" sqref="H8"/>
    </sheetView>
  </sheetViews>
  <sheetFormatPr defaultColWidth="9.125" defaultRowHeight="20.25"/>
  <cols>
    <col min="1" max="1" width="48" style="1" customWidth="1"/>
    <col min="2" max="2" width="51.25" style="1" customWidth="1"/>
    <col min="3" max="7" width="3.625" style="1" customWidth="1"/>
    <col min="8" max="8" width="9.75" style="24" customWidth="1"/>
    <col min="9" max="9" width="10.125" style="1" customWidth="1"/>
    <col min="10" max="16384" width="9.125" style="1"/>
  </cols>
  <sheetData>
    <row r="1" spans="1:8">
      <c r="A1" s="76" t="s">
        <v>311</v>
      </c>
      <c r="B1" s="76"/>
      <c r="C1" s="76"/>
      <c r="D1" s="76"/>
      <c r="E1" s="76"/>
      <c r="F1" s="76"/>
      <c r="G1" s="76"/>
      <c r="H1" s="76"/>
    </row>
    <row r="2" spans="1:8">
      <c r="A2" s="76"/>
      <c r="B2" s="76"/>
      <c r="C2" s="76"/>
      <c r="D2" s="76"/>
      <c r="E2" s="76"/>
      <c r="F2" s="76"/>
      <c r="G2" s="76"/>
      <c r="H2" s="76"/>
    </row>
    <row r="3" spans="1:8">
      <c r="A3" s="23"/>
      <c r="B3" s="23"/>
      <c r="C3" s="23"/>
      <c r="D3" s="23"/>
      <c r="E3" s="23"/>
      <c r="F3" s="23"/>
      <c r="G3" s="23"/>
      <c r="H3" s="24" t="s">
        <v>276</v>
      </c>
    </row>
    <row r="4" spans="1:8">
      <c r="A4" s="82" t="s">
        <v>310</v>
      </c>
      <c r="B4" s="82" t="s">
        <v>204</v>
      </c>
      <c r="C4" s="83" t="s">
        <v>205</v>
      </c>
      <c r="D4" s="83"/>
      <c r="E4" s="83"/>
      <c r="F4" s="83"/>
      <c r="G4" s="83"/>
      <c r="H4" s="84" t="s">
        <v>147</v>
      </c>
    </row>
    <row r="5" spans="1:8">
      <c r="A5" s="82"/>
      <c r="B5" s="82"/>
      <c r="C5" s="38">
        <v>1</v>
      </c>
      <c r="D5" s="38">
        <v>2</v>
      </c>
      <c r="E5" s="38">
        <v>3</v>
      </c>
      <c r="F5" s="38">
        <v>4</v>
      </c>
      <c r="G5" s="38">
        <v>5</v>
      </c>
      <c r="H5" s="85"/>
    </row>
    <row r="6" spans="1:8" ht="30.4" customHeight="1">
      <c r="A6" s="40" t="s">
        <v>206</v>
      </c>
      <c r="B6" s="40" t="s">
        <v>312</v>
      </c>
      <c r="C6" s="41"/>
      <c r="D6" s="41"/>
      <c r="E6" s="41"/>
      <c r="F6" s="41"/>
      <c r="G6" s="41"/>
      <c r="H6" s="45"/>
    </row>
    <row r="7" spans="1:8" ht="40.5">
      <c r="A7" s="4" t="s">
        <v>237</v>
      </c>
      <c r="B7" s="4" t="s">
        <v>238</v>
      </c>
      <c r="C7" s="3" t="str">
        <f>IF($H7="1","x","")</f>
        <v/>
      </c>
      <c r="D7" s="3"/>
      <c r="E7" s="3" t="str">
        <f>IF($H7="3","x","")</f>
        <v/>
      </c>
      <c r="F7" s="3" t="str">
        <f>IF($H7="4","x","")</f>
        <v/>
      </c>
      <c r="G7" s="3" t="str">
        <f t="shared" ref="G7:G26" si="0">IF($H7="5","x","")</f>
        <v>x</v>
      </c>
      <c r="H7" s="12" t="str">
        <f>'Data Set'!AA6</f>
        <v>5</v>
      </c>
    </row>
    <row r="8" spans="1:8" ht="60.75">
      <c r="A8" s="4" t="s">
        <v>239</v>
      </c>
      <c r="B8" s="4" t="s">
        <v>240</v>
      </c>
      <c r="C8" s="3" t="str">
        <f t="shared" ref="C8:C26" si="1">IF($H8="1","x","")</f>
        <v>x</v>
      </c>
      <c r="D8" s="3" t="str">
        <f t="shared" ref="D8:D26" si="2">IF($H8="2","x","")</f>
        <v/>
      </c>
      <c r="E8" s="3" t="str">
        <f t="shared" ref="E8:E26" si="3">IF($H8="3","x","")</f>
        <v/>
      </c>
      <c r="F8" s="3" t="str">
        <f t="shared" ref="F8:F26" si="4">IF($H8="4","x","")</f>
        <v/>
      </c>
      <c r="G8" s="3" t="str">
        <f t="shared" si="0"/>
        <v/>
      </c>
      <c r="H8" s="12" t="str">
        <f>'Data Set'!AA7</f>
        <v>1</v>
      </c>
    </row>
    <row r="9" spans="1:8" ht="40.5">
      <c r="A9" s="4" t="s">
        <v>241</v>
      </c>
      <c r="B9" s="4" t="s">
        <v>242</v>
      </c>
      <c r="C9" s="3" t="str">
        <f t="shared" si="1"/>
        <v/>
      </c>
      <c r="D9" s="3" t="str">
        <f t="shared" si="2"/>
        <v/>
      </c>
      <c r="E9" s="3" t="str">
        <f t="shared" si="3"/>
        <v/>
      </c>
      <c r="F9" s="3" t="str">
        <f t="shared" si="4"/>
        <v>x</v>
      </c>
      <c r="G9" s="3" t="str">
        <f t="shared" si="0"/>
        <v/>
      </c>
      <c r="H9" s="12" t="str">
        <f>'Data Set'!AA8</f>
        <v>4</v>
      </c>
    </row>
    <row r="10" spans="1:8" ht="40.5">
      <c r="A10" s="4"/>
      <c r="B10" s="4" t="s">
        <v>243</v>
      </c>
      <c r="C10" s="3" t="str">
        <f t="shared" si="1"/>
        <v/>
      </c>
      <c r="D10" s="3" t="str">
        <f t="shared" si="2"/>
        <v/>
      </c>
      <c r="E10" s="3" t="str">
        <f t="shared" si="3"/>
        <v/>
      </c>
      <c r="F10" s="3" t="str">
        <f t="shared" si="4"/>
        <v/>
      </c>
      <c r="G10" s="3" t="str">
        <f t="shared" si="0"/>
        <v/>
      </c>
      <c r="H10" s="25"/>
    </row>
    <row r="11" spans="1:8" ht="60.75">
      <c r="A11" s="4" t="s">
        <v>244</v>
      </c>
      <c r="B11" s="4" t="s">
        <v>245</v>
      </c>
      <c r="C11" s="3" t="str">
        <f t="shared" si="1"/>
        <v/>
      </c>
      <c r="D11" s="3" t="str">
        <f t="shared" si="2"/>
        <v/>
      </c>
      <c r="E11" s="3" t="str">
        <f t="shared" si="3"/>
        <v/>
      </c>
      <c r="F11" s="3" t="str">
        <f t="shared" si="4"/>
        <v>x</v>
      </c>
      <c r="G11" s="3" t="str">
        <f t="shared" si="0"/>
        <v/>
      </c>
      <c r="H11" s="12" t="str">
        <f>'Data Set'!AA10</f>
        <v>4</v>
      </c>
    </row>
    <row r="12" spans="1:8" ht="29.25" customHeight="1">
      <c r="A12" s="40" t="s">
        <v>302</v>
      </c>
      <c r="B12" s="40" t="s">
        <v>246</v>
      </c>
      <c r="C12" s="41"/>
      <c r="D12" s="41"/>
      <c r="E12" s="41"/>
      <c r="F12" s="41"/>
      <c r="G12" s="41"/>
      <c r="H12" s="39"/>
    </row>
    <row r="13" spans="1:8" ht="100.5" customHeight="1">
      <c r="A13" s="4" t="s">
        <v>300</v>
      </c>
      <c r="B13" s="4" t="s">
        <v>307</v>
      </c>
      <c r="C13" s="3" t="str">
        <f t="shared" si="1"/>
        <v/>
      </c>
      <c r="D13" s="3" t="str">
        <f t="shared" si="2"/>
        <v/>
      </c>
      <c r="E13" s="3" t="str">
        <f t="shared" si="3"/>
        <v>x</v>
      </c>
      <c r="F13" s="3" t="str">
        <f t="shared" si="4"/>
        <v/>
      </c>
      <c r="G13" s="3" t="str">
        <f t="shared" si="0"/>
        <v/>
      </c>
      <c r="H13" s="12" t="str">
        <f>'Data Set'!AA17</f>
        <v>3</v>
      </c>
    </row>
    <row r="14" spans="1:8" ht="80.650000000000006" customHeight="1">
      <c r="A14" s="37" t="s">
        <v>301</v>
      </c>
      <c r="B14" s="4" t="s">
        <v>308</v>
      </c>
      <c r="C14" s="3" t="str">
        <f t="shared" si="1"/>
        <v/>
      </c>
      <c r="D14" s="3" t="str">
        <f t="shared" si="2"/>
        <v>x</v>
      </c>
      <c r="E14" s="3" t="str">
        <f t="shared" si="3"/>
        <v/>
      </c>
      <c r="F14" s="3" t="str">
        <f t="shared" si="4"/>
        <v/>
      </c>
      <c r="G14" s="3" t="str">
        <f t="shared" si="0"/>
        <v/>
      </c>
      <c r="H14" s="12" t="str">
        <f>'Data Set'!AA18</f>
        <v>2</v>
      </c>
    </row>
    <row r="15" spans="1:8" ht="101.25">
      <c r="A15" s="4" t="s">
        <v>251</v>
      </c>
      <c r="B15" s="4" t="s">
        <v>309</v>
      </c>
      <c r="C15" s="3" t="str">
        <f t="shared" si="1"/>
        <v/>
      </c>
      <c r="D15" s="3" t="str">
        <f t="shared" si="2"/>
        <v/>
      </c>
      <c r="E15" s="3" t="str">
        <f t="shared" si="3"/>
        <v/>
      </c>
      <c r="F15" s="3" t="str">
        <f t="shared" si="4"/>
        <v/>
      </c>
      <c r="G15" s="3" t="str">
        <f t="shared" si="0"/>
        <v>x</v>
      </c>
      <c r="H15" s="12" t="str">
        <f>'Data Set'!AA20</f>
        <v>5</v>
      </c>
    </row>
    <row r="16" spans="1:8" ht="101.25">
      <c r="A16" s="4" t="s">
        <v>253</v>
      </c>
      <c r="B16" s="4" t="s">
        <v>254</v>
      </c>
      <c r="C16" s="3" t="str">
        <f t="shared" si="1"/>
        <v/>
      </c>
      <c r="D16" s="3" t="str">
        <f t="shared" si="2"/>
        <v/>
      </c>
      <c r="E16" s="3" t="str">
        <f t="shared" si="3"/>
        <v>x</v>
      </c>
      <c r="F16" s="3" t="str">
        <f t="shared" si="4"/>
        <v/>
      </c>
      <c r="G16" s="3" t="str">
        <f t="shared" si="0"/>
        <v/>
      </c>
      <c r="H16" s="12" t="str">
        <f>'Data Set'!AA21</f>
        <v>3</v>
      </c>
    </row>
    <row r="17" spans="1:8" ht="29.25" customHeight="1">
      <c r="A17" s="40" t="s">
        <v>217</v>
      </c>
      <c r="B17" s="40" t="s">
        <v>218</v>
      </c>
      <c r="C17" s="42"/>
      <c r="D17" s="42"/>
      <c r="E17" s="42"/>
      <c r="F17" s="42"/>
      <c r="G17" s="42"/>
      <c r="H17" s="39"/>
    </row>
    <row r="18" spans="1:8" ht="81">
      <c r="A18" s="4" t="s">
        <v>255</v>
      </c>
      <c r="B18" s="4" t="s">
        <v>256</v>
      </c>
      <c r="C18" s="3" t="str">
        <f t="shared" si="1"/>
        <v/>
      </c>
      <c r="D18" s="3" t="str">
        <f t="shared" si="2"/>
        <v/>
      </c>
      <c r="E18" s="3" t="str">
        <f t="shared" si="3"/>
        <v/>
      </c>
      <c r="F18" s="3" t="str">
        <f t="shared" si="4"/>
        <v>x</v>
      </c>
      <c r="G18" s="3" t="str">
        <f t="shared" si="0"/>
        <v/>
      </c>
      <c r="H18" s="12" t="str">
        <f>'Data Set'!AA28</f>
        <v>4</v>
      </c>
    </row>
    <row r="19" spans="1:8" ht="121.5">
      <c r="A19" s="4" t="s">
        <v>257</v>
      </c>
      <c r="B19" s="4" t="s">
        <v>258</v>
      </c>
      <c r="C19" s="3" t="str">
        <f t="shared" si="1"/>
        <v/>
      </c>
      <c r="D19" s="3" t="str">
        <f t="shared" si="2"/>
        <v>x</v>
      </c>
      <c r="E19" s="3" t="str">
        <f t="shared" si="3"/>
        <v/>
      </c>
      <c r="F19" s="3" t="str">
        <f t="shared" si="4"/>
        <v/>
      </c>
      <c r="G19" s="3" t="str">
        <f t="shared" si="0"/>
        <v/>
      </c>
      <c r="H19" s="12" t="str">
        <f>'Data Set'!AA29</f>
        <v>2</v>
      </c>
    </row>
    <row r="20" spans="1:8" ht="81">
      <c r="A20" s="4" t="s">
        <v>259</v>
      </c>
      <c r="B20" s="4" t="s">
        <v>260</v>
      </c>
      <c r="C20" s="3" t="str">
        <f t="shared" si="1"/>
        <v>x</v>
      </c>
      <c r="D20" s="3" t="str">
        <f t="shared" si="2"/>
        <v/>
      </c>
      <c r="E20" s="3" t="str">
        <f t="shared" si="3"/>
        <v/>
      </c>
      <c r="F20" s="3" t="str">
        <f t="shared" si="4"/>
        <v/>
      </c>
      <c r="G20" s="3" t="str">
        <f t="shared" si="0"/>
        <v/>
      </c>
      <c r="H20" s="12" t="str">
        <f>'Data Set'!AA30</f>
        <v>1</v>
      </c>
    </row>
    <row r="21" spans="1:8" ht="141.75">
      <c r="A21" s="4" t="s">
        <v>261</v>
      </c>
      <c r="B21" s="4" t="s">
        <v>262</v>
      </c>
      <c r="C21" s="3" t="str">
        <f t="shared" si="1"/>
        <v/>
      </c>
      <c r="D21" s="3" t="str">
        <f t="shared" si="2"/>
        <v/>
      </c>
      <c r="E21" s="3" t="str">
        <f t="shared" si="3"/>
        <v/>
      </c>
      <c r="F21" s="3" t="str">
        <f t="shared" si="4"/>
        <v/>
      </c>
      <c r="G21" s="3" t="str">
        <f t="shared" si="0"/>
        <v>x</v>
      </c>
      <c r="H21" s="12" t="str">
        <f>'Data Set'!AA31</f>
        <v>5</v>
      </c>
    </row>
    <row r="22" spans="1:8" ht="27.75" customHeight="1">
      <c r="A22" s="40" t="s">
        <v>227</v>
      </c>
      <c r="B22" s="40" t="s">
        <v>228</v>
      </c>
      <c r="C22" s="42"/>
      <c r="D22" s="42"/>
      <c r="E22" s="42"/>
      <c r="F22" s="42"/>
      <c r="G22" s="42"/>
      <c r="H22" s="39"/>
    </row>
    <row r="23" spans="1:8" ht="77.25" customHeight="1">
      <c r="A23" s="4" t="s">
        <v>263</v>
      </c>
      <c r="B23" s="4" t="s">
        <v>264</v>
      </c>
      <c r="C23" s="3" t="str">
        <f t="shared" si="1"/>
        <v/>
      </c>
      <c r="D23" s="3" t="str">
        <f t="shared" si="2"/>
        <v/>
      </c>
      <c r="E23" s="3" t="str">
        <f t="shared" si="3"/>
        <v/>
      </c>
      <c r="F23" s="3" t="str">
        <f t="shared" si="4"/>
        <v>x</v>
      </c>
      <c r="G23" s="3" t="str">
        <f t="shared" si="0"/>
        <v/>
      </c>
      <c r="H23" s="12" t="str">
        <f>'Data Set'!AA37</f>
        <v>4</v>
      </c>
    </row>
    <row r="24" spans="1:8" ht="101.25">
      <c r="A24" s="4" t="s">
        <v>265</v>
      </c>
      <c r="B24" s="4" t="s">
        <v>266</v>
      </c>
      <c r="C24" s="3" t="str">
        <f t="shared" si="1"/>
        <v/>
      </c>
      <c r="D24" s="3" t="str">
        <f t="shared" si="2"/>
        <v/>
      </c>
      <c r="E24" s="3" t="str">
        <f t="shared" si="3"/>
        <v>x</v>
      </c>
      <c r="F24" s="3" t="str">
        <f t="shared" si="4"/>
        <v/>
      </c>
      <c r="G24" s="3" t="str">
        <f t="shared" si="0"/>
        <v/>
      </c>
      <c r="H24" s="12" t="str">
        <f>'Data Set'!AA38</f>
        <v>3</v>
      </c>
    </row>
    <row r="25" spans="1:8" ht="101.25">
      <c r="A25" s="4" t="s">
        <v>267</v>
      </c>
      <c r="B25" s="4" t="s">
        <v>268</v>
      </c>
      <c r="C25" s="3" t="str">
        <f t="shared" si="1"/>
        <v/>
      </c>
      <c r="D25" s="3" t="str">
        <f t="shared" si="2"/>
        <v/>
      </c>
      <c r="E25" s="3" t="str">
        <f t="shared" si="3"/>
        <v/>
      </c>
      <c r="F25" s="3" t="str">
        <f t="shared" si="4"/>
        <v/>
      </c>
      <c r="G25" s="3" t="str">
        <f t="shared" si="0"/>
        <v>x</v>
      </c>
      <c r="H25" s="12" t="str">
        <f>'Data Set'!AA39</f>
        <v>5</v>
      </c>
    </row>
    <row r="26" spans="1:8" ht="76.5" customHeight="1">
      <c r="A26" s="4" t="s">
        <v>269</v>
      </c>
      <c r="B26" s="4" t="s">
        <v>270</v>
      </c>
      <c r="C26" s="3" t="str">
        <f t="shared" si="1"/>
        <v>x</v>
      </c>
      <c r="D26" s="3" t="str">
        <f t="shared" si="2"/>
        <v/>
      </c>
      <c r="E26" s="3" t="str">
        <f t="shared" si="3"/>
        <v/>
      </c>
      <c r="F26" s="3" t="str">
        <f t="shared" si="4"/>
        <v/>
      </c>
      <c r="G26" s="3" t="str">
        <f t="shared" si="0"/>
        <v/>
      </c>
      <c r="H26" s="12" t="str">
        <f>'Data Set'!AA40</f>
        <v>1</v>
      </c>
    </row>
    <row r="27" spans="1:8" ht="34.5" customHeight="1">
      <c r="A27" s="23"/>
      <c r="B27" s="23"/>
      <c r="C27" s="23"/>
      <c r="D27" s="23"/>
      <c r="E27" s="23"/>
      <c r="F27" s="23"/>
      <c r="G27" s="23"/>
      <c r="H27" s="12"/>
    </row>
    <row r="28" spans="1:8" s="26" customFormat="1">
      <c r="A28" s="80" t="s">
        <v>283</v>
      </c>
      <c r="B28" s="80" t="s">
        <v>204</v>
      </c>
      <c r="C28" s="77" t="s">
        <v>205</v>
      </c>
      <c r="D28" s="78"/>
      <c r="E28" s="78"/>
      <c r="F28" s="78"/>
      <c r="G28" s="79"/>
      <c r="H28" s="84" t="s">
        <v>147</v>
      </c>
    </row>
    <row r="29" spans="1:8">
      <c r="A29" s="81"/>
      <c r="B29" s="81"/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85"/>
    </row>
    <row r="30" spans="1:8">
      <c r="A30" s="43" t="s">
        <v>206</v>
      </c>
      <c r="B30" s="43" t="s">
        <v>312</v>
      </c>
      <c r="C30" s="44"/>
      <c r="D30" s="44"/>
      <c r="E30" s="44"/>
      <c r="F30" s="44"/>
      <c r="G30" s="44"/>
      <c r="H30" s="18"/>
    </row>
    <row r="31" spans="1:8" ht="40.5">
      <c r="A31" s="4" t="s">
        <v>207</v>
      </c>
      <c r="B31" s="4" t="s">
        <v>208</v>
      </c>
      <c r="C31" s="3" t="str">
        <f t="shared" ref="C31:C49" si="5">IF($H31="1","x","")</f>
        <v>x</v>
      </c>
      <c r="D31" s="3" t="str">
        <f t="shared" ref="D31:D49" si="6">IF($H31="2","x","")</f>
        <v/>
      </c>
      <c r="E31" s="3" t="str">
        <f t="shared" ref="E31:E49" si="7">IF($H31="3","x","")</f>
        <v/>
      </c>
      <c r="F31" s="3" t="str">
        <f t="shared" ref="F31:F49" si="8">IF($H31="4","x","")</f>
        <v/>
      </c>
      <c r="G31" s="3" t="str">
        <f t="shared" ref="G31:G49" si="9">IF($H31="5","x","")</f>
        <v/>
      </c>
      <c r="H31" s="12" t="str">
        <f>'Data Set'!AA12</f>
        <v>1</v>
      </c>
    </row>
    <row r="32" spans="1:8" ht="60.75">
      <c r="A32" s="4" t="s">
        <v>209</v>
      </c>
      <c r="B32" s="4" t="s">
        <v>210</v>
      </c>
      <c r="C32" s="3" t="str">
        <f t="shared" si="5"/>
        <v/>
      </c>
      <c r="D32" s="3" t="str">
        <f t="shared" si="6"/>
        <v>x</v>
      </c>
      <c r="E32" s="3" t="str">
        <f t="shared" si="7"/>
        <v/>
      </c>
      <c r="F32" s="3" t="str">
        <f t="shared" si="8"/>
        <v/>
      </c>
      <c r="G32" s="3" t="str">
        <f t="shared" si="9"/>
        <v/>
      </c>
      <c r="H32" s="12" t="str">
        <f>'Data Set'!AA13</f>
        <v>2</v>
      </c>
    </row>
    <row r="33" spans="1:14" ht="40.5">
      <c r="A33" s="4" t="s">
        <v>211</v>
      </c>
      <c r="B33" s="4" t="s">
        <v>212</v>
      </c>
      <c r="C33" s="3" t="str">
        <f t="shared" si="5"/>
        <v/>
      </c>
      <c r="D33" s="3" t="str">
        <f t="shared" si="6"/>
        <v/>
      </c>
      <c r="E33" s="3" t="str">
        <f t="shared" si="7"/>
        <v/>
      </c>
      <c r="F33" s="3" t="str">
        <f t="shared" si="8"/>
        <v>x</v>
      </c>
      <c r="G33" s="3" t="str">
        <f t="shared" si="9"/>
        <v/>
      </c>
      <c r="H33" s="12" t="str">
        <f>'Data Set'!AA14</f>
        <v>4</v>
      </c>
    </row>
    <row r="34" spans="1:14" ht="40.5">
      <c r="A34" s="4" t="s">
        <v>213</v>
      </c>
      <c r="B34" s="4" t="s">
        <v>214</v>
      </c>
      <c r="C34" s="3" t="str">
        <f t="shared" si="5"/>
        <v/>
      </c>
      <c r="D34" s="3" t="str">
        <f t="shared" si="6"/>
        <v>x</v>
      </c>
      <c r="E34" s="3" t="str">
        <f t="shared" si="7"/>
        <v/>
      </c>
      <c r="F34" s="3" t="str">
        <f t="shared" si="8"/>
        <v/>
      </c>
      <c r="G34" s="3" t="str">
        <f t="shared" si="9"/>
        <v/>
      </c>
      <c r="H34" s="12" t="str">
        <f>'Data Set'!AA15</f>
        <v>2</v>
      </c>
      <c r="N34" s="1" t="s">
        <v>284</v>
      </c>
    </row>
    <row r="35" spans="1:14" ht="40.5">
      <c r="A35" s="46" t="s">
        <v>302</v>
      </c>
      <c r="B35" s="46" t="s">
        <v>216</v>
      </c>
      <c r="C35" s="44"/>
      <c r="D35" s="44"/>
      <c r="E35" s="44"/>
      <c r="F35" s="44"/>
      <c r="G35" s="44"/>
      <c r="H35" s="47"/>
    </row>
    <row r="36" spans="1:14" ht="101.25">
      <c r="A36" s="4" t="s">
        <v>303</v>
      </c>
      <c r="B36" s="4" t="s">
        <v>313</v>
      </c>
      <c r="C36" s="3" t="str">
        <f t="shared" si="5"/>
        <v/>
      </c>
      <c r="D36" s="3" t="str">
        <f t="shared" si="6"/>
        <v/>
      </c>
      <c r="E36" s="3" t="str">
        <f t="shared" si="7"/>
        <v/>
      </c>
      <c r="F36" s="3" t="str">
        <f t="shared" si="8"/>
        <v/>
      </c>
      <c r="G36" s="3" t="str">
        <f t="shared" si="9"/>
        <v>x</v>
      </c>
      <c r="H36" s="12" t="str">
        <f>'Data Set'!AA22</f>
        <v>5</v>
      </c>
    </row>
    <row r="37" spans="1:14" ht="101.65" customHeight="1">
      <c r="A37" s="4" t="s">
        <v>304</v>
      </c>
      <c r="B37" s="4" t="s">
        <v>314</v>
      </c>
      <c r="C37" s="3" t="str">
        <f t="shared" si="5"/>
        <v/>
      </c>
      <c r="D37" s="3" t="str">
        <f t="shared" si="6"/>
        <v/>
      </c>
      <c r="E37" s="3" t="str">
        <f t="shared" si="7"/>
        <v>x</v>
      </c>
      <c r="F37" s="3" t="str">
        <f t="shared" si="8"/>
        <v/>
      </c>
      <c r="G37" s="3" t="str">
        <f t="shared" si="9"/>
        <v/>
      </c>
      <c r="H37" s="12" t="str">
        <f>'Data Set'!AA23</f>
        <v>3</v>
      </c>
    </row>
    <row r="38" spans="1:14" ht="101.25">
      <c r="A38" s="4" t="s">
        <v>305</v>
      </c>
      <c r="B38" s="4" t="s">
        <v>315</v>
      </c>
      <c r="C38" s="3" t="str">
        <f t="shared" si="5"/>
        <v/>
      </c>
      <c r="D38" s="3" t="str">
        <f t="shared" si="6"/>
        <v>x</v>
      </c>
      <c r="E38" s="3" t="str">
        <f t="shared" si="7"/>
        <v/>
      </c>
      <c r="F38" s="3" t="str">
        <f t="shared" si="8"/>
        <v/>
      </c>
      <c r="G38" s="3" t="str">
        <f t="shared" si="9"/>
        <v/>
      </c>
      <c r="H38" s="12" t="str">
        <f>'Data Set'!AA24</f>
        <v>2</v>
      </c>
    </row>
    <row r="39" spans="1:14" ht="101.25">
      <c r="A39" s="4" t="s">
        <v>306</v>
      </c>
      <c r="B39" s="4" t="s">
        <v>316</v>
      </c>
      <c r="C39" s="3" t="str">
        <f t="shared" si="5"/>
        <v/>
      </c>
      <c r="D39" s="3" t="str">
        <f t="shared" si="6"/>
        <v/>
      </c>
      <c r="E39" s="3" t="str">
        <f t="shared" si="7"/>
        <v/>
      </c>
      <c r="F39" s="3" t="str">
        <f t="shared" si="8"/>
        <v>x</v>
      </c>
      <c r="G39" s="3" t="str">
        <f t="shared" si="9"/>
        <v/>
      </c>
      <c r="H39" s="12" t="str">
        <f>'Data Set'!AA25</f>
        <v>4</v>
      </c>
    </row>
    <row r="40" spans="1:14">
      <c r="A40" s="46" t="s">
        <v>217</v>
      </c>
      <c r="B40" s="46" t="s">
        <v>218</v>
      </c>
      <c r="C40" s="47"/>
      <c r="D40" s="47"/>
      <c r="E40" s="47"/>
      <c r="F40" s="47"/>
      <c r="G40" s="47"/>
      <c r="H40" s="47"/>
    </row>
    <row r="41" spans="1:14" ht="60.75">
      <c r="A41" s="4" t="s">
        <v>219</v>
      </c>
      <c r="B41" s="4" t="s">
        <v>220</v>
      </c>
      <c r="C41" s="3" t="str">
        <f t="shared" si="5"/>
        <v/>
      </c>
      <c r="D41" s="3" t="str">
        <f t="shared" si="6"/>
        <v>x</v>
      </c>
      <c r="E41" s="3" t="str">
        <f t="shared" si="7"/>
        <v/>
      </c>
      <c r="F41" s="3" t="str">
        <f t="shared" si="8"/>
        <v/>
      </c>
      <c r="G41" s="3" t="str">
        <f t="shared" si="9"/>
        <v/>
      </c>
      <c r="H41" s="12" t="str">
        <f>'Data Set'!AA32</f>
        <v>2</v>
      </c>
    </row>
    <row r="42" spans="1:14" ht="81">
      <c r="A42" s="4" t="s">
        <v>221</v>
      </c>
      <c r="B42" s="4" t="s">
        <v>222</v>
      </c>
      <c r="C42" s="3" t="str">
        <f t="shared" si="5"/>
        <v/>
      </c>
      <c r="D42" s="3" t="str">
        <f t="shared" si="6"/>
        <v>x</v>
      </c>
      <c r="E42" s="3" t="str">
        <f t="shared" si="7"/>
        <v/>
      </c>
      <c r="F42" s="3" t="str">
        <f t="shared" si="8"/>
        <v/>
      </c>
      <c r="G42" s="3" t="str">
        <f t="shared" si="9"/>
        <v/>
      </c>
      <c r="H42" s="12" t="str">
        <f>'Data Set'!AA33</f>
        <v>2</v>
      </c>
    </row>
    <row r="43" spans="1:14" ht="182.25">
      <c r="A43" s="4" t="s">
        <v>223</v>
      </c>
      <c r="B43" s="4" t="s">
        <v>224</v>
      </c>
      <c r="C43" s="3" t="str">
        <f t="shared" si="5"/>
        <v/>
      </c>
      <c r="D43" s="3" t="str">
        <f t="shared" si="6"/>
        <v>x</v>
      </c>
      <c r="E43" s="3" t="str">
        <f t="shared" si="7"/>
        <v/>
      </c>
      <c r="F43" s="3" t="str">
        <f t="shared" si="8"/>
        <v/>
      </c>
      <c r="G43" s="3" t="str">
        <f t="shared" si="9"/>
        <v/>
      </c>
      <c r="H43" s="12" t="str">
        <f>'Data Set'!AA34</f>
        <v>2</v>
      </c>
    </row>
    <row r="44" spans="1:14" ht="141.75">
      <c r="A44" s="4" t="s">
        <v>225</v>
      </c>
      <c r="B44" s="4" t="s">
        <v>226</v>
      </c>
      <c r="C44" s="3" t="str">
        <f t="shared" si="5"/>
        <v/>
      </c>
      <c r="D44" s="3" t="str">
        <f t="shared" si="6"/>
        <v>x</v>
      </c>
      <c r="E44" s="3" t="str">
        <f t="shared" si="7"/>
        <v/>
      </c>
      <c r="F44" s="3" t="str">
        <f t="shared" si="8"/>
        <v/>
      </c>
      <c r="G44" s="3" t="str">
        <f t="shared" si="9"/>
        <v/>
      </c>
      <c r="H44" s="12" t="str">
        <f>'Data Set'!AA35</f>
        <v>2</v>
      </c>
    </row>
    <row r="45" spans="1:14">
      <c r="A45" s="43" t="s">
        <v>227</v>
      </c>
      <c r="B45" s="43" t="s">
        <v>228</v>
      </c>
      <c r="C45" s="47"/>
      <c r="D45" s="47"/>
      <c r="E45" s="47"/>
      <c r="F45" s="47"/>
      <c r="G45" s="47"/>
      <c r="H45" s="47"/>
    </row>
    <row r="46" spans="1:14" ht="81">
      <c r="A46" s="27" t="s">
        <v>229</v>
      </c>
      <c r="B46" s="27" t="s">
        <v>230</v>
      </c>
      <c r="C46" s="3" t="str">
        <f t="shared" si="5"/>
        <v/>
      </c>
      <c r="D46" s="3" t="str">
        <f t="shared" si="6"/>
        <v>x</v>
      </c>
      <c r="E46" s="3" t="str">
        <f t="shared" si="7"/>
        <v/>
      </c>
      <c r="F46" s="3" t="str">
        <f t="shared" si="8"/>
        <v/>
      </c>
      <c r="G46" s="3" t="str">
        <f t="shared" si="9"/>
        <v/>
      </c>
      <c r="H46" s="12" t="str">
        <f>'Data Set'!AA41</f>
        <v>2</v>
      </c>
    </row>
    <row r="47" spans="1:14" ht="60.75">
      <c r="A47" s="4" t="s">
        <v>231</v>
      </c>
      <c r="B47" s="4" t="s">
        <v>232</v>
      </c>
      <c r="C47" s="3" t="str">
        <f t="shared" si="5"/>
        <v>x</v>
      </c>
      <c r="D47" s="3" t="str">
        <f t="shared" si="6"/>
        <v/>
      </c>
      <c r="E47" s="3" t="str">
        <f t="shared" si="7"/>
        <v/>
      </c>
      <c r="F47" s="3" t="str">
        <f t="shared" si="8"/>
        <v/>
      </c>
      <c r="G47" s="3" t="str">
        <f t="shared" si="9"/>
        <v/>
      </c>
      <c r="H47" s="12" t="str">
        <f>'Data Set'!AA42</f>
        <v>1</v>
      </c>
    </row>
    <row r="48" spans="1:14" ht="74.25" customHeight="1">
      <c r="A48" s="4" t="s">
        <v>233</v>
      </c>
      <c r="B48" s="4" t="s">
        <v>234</v>
      </c>
      <c r="C48" s="3" t="str">
        <f t="shared" si="5"/>
        <v/>
      </c>
      <c r="D48" s="3" t="str">
        <f t="shared" si="6"/>
        <v>x</v>
      </c>
      <c r="E48" s="3" t="str">
        <f t="shared" si="7"/>
        <v/>
      </c>
      <c r="F48" s="3" t="str">
        <f t="shared" si="8"/>
        <v/>
      </c>
      <c r="G48" s="3" t="str">
        <f t="shared" si="9"/>
        <v/>
      </c>
      <c r="H48" s="12" t="str">
        <f>'Data Set'!AA43</f>
        <v>2</v>
      </c>
    </row>
    <row r="49" spans="1:9" ht="48.75" customHeight="1">
      <c r="A49" s="4" t="s">
        <v>235</v>
      </c>
      <c r="B49" s="4" t="s">
        <v>236</v>
      </c>
      <c r="C49" s="3" t="str">
        <f t="shared" si="5"/>
        <v/>
      </c>
      <c r="D49" s="3" t="str">
        <f t="shared" si="6"/>
        <v/>
      </c>
      <c r="E49" s="3" t="str">
        <f t="shared" si="7"/>
        <v/>
      </c>
      <c r="F49" s="3" t="str">
        <f t="shared" si="8"/>
        <v/>
      </c>
      <c r="G49" s="3" t="str">
        <f t="shared" si="9"/>
        <v>x</v>
      </c>
      <c r="H49" s="12" t="str">
        <f>'Data Set'!AA44</f>
        <v>5</v>
      </c>
      <c r="I49" s="28"/>
    </row>
    <row r="50" spans="1:9" ht="48" customHeight="1">
      <c r="A50" s="29"/>
      <c r="B50" s="29"/>
      <c r="C50" s="30"/>
      <c r="D50" s="30"/>
      <c r="E50" s="30"/>
      <c r="F50" s="30"/>
      <c r="G50" s="30"/>
      <c r="H50" s="20"/>
    </row>
    <row r="51" spans="1:9">
      <c r="A51" s="29"/>
      <c r="B51" s="29"/>
      <c r="C51" s="30"/>
      <c r="D51" s="30"/>
      <c r="E51" s="30"/>
      <c r="F51" s="30"/>
      <c r="G51" s="30"/>
      <c r="H51" s="20"/>
    </row>
    <row r="52" spans="1:9">
      <c r="E52" s="30"/>
      <c r="F52" s="30"/>
      <c r="G52" s="30"/>
      <c r="H52" s="20"/>
    </row>
    <row r="55" spans="1:9">
      <c r="B55" s="1" t="s">
        <v>284</v>
      </c>
    </row>
  </sheetData>
  <mergeCells count="9">
    <mergeCell ref="A1:H2"/>
    <mergeCell ref="C28:G28"/>
    <mergeCell ref="B28:B29"/>
    <mergeCell ref="A28:A29"/>
    <mergeCell ref="A4:A5"/>
    <mergeCell ref="B4:B5"/>
    <mergeCell ref="C4:G4"/>
    <mergeCell ref="H4:H5"/>
    <mergeCell ref="H28:H29"/>
  </mergeCells>
  <printOptions headings="1"/>
  <pageMargins left="0.27559055118110237" right="0.2" top="0.36" bottom="0.24" header="0.31496062992125984" footer="0.31496062992125984"/>
  <pageSetup paperSize="9" scale="75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5"/>
  <sheetViews>
    <sheetView zoomScale="85" zoomScaleNormal="85" workbookViewId="0">
      <selection activeCell="K5" sqref="K5"/>
    </sheetView>
  </sheetViews>
  <sheetFormatPr defaultColWidth="9.125" defaultRowHeight="20.25"/>
  <cols>
    <col min="1" max="1" width="30" style="2" customWidth="1"/>
    <col min="2" max="2" width="36.125" style="2" customWidth="1"/>
    <col min="3" max="7" width="4.25" style="2" customWidth="1"/>
    <col min="8" max="8" width="14.625" style="2" customWidth="1"/>
    <col min="9" max="9" width="29.5" style="2" customWidth="1"/>
    <col min="10" max="10" width="30.625" style="2" customWidth="1"/>
    <col min="11" max="15" width="4.25" style="2" customWidth="1"/>
    <col min="16" max="16" width="14.75" style="2" customWidth="1"/>
    <col min="17" max="16384" width="9.125" style="2"/>
  </cols>
  <sheetData>
    <row r="1" spans="1:16" s="21" customFormat="1" ht="46.9" customHeight="1">
      <c r="A1" s="31"/>
      <c r="B1" s="23" t="s">
        <v>322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53" customFormat="1" ht="24" customHeight="1">
      <c r="A2" s="86" t="s">
        <v>310</v>
      </c>
      <c r="B2" s="97" t="s">
        <v>204</v>
      </c>
      <c r="C2" s="97" t="s">
        <v>285</v>
      </c>
      <c r="D2" s="97"/>
      <c r="E2" s="97"/>
      <c r="F2" s="97"/>
      <c r="G2" s="97"/>
      <c r="H2" s="87" t="s">
        <v>147</v>
      </c>
      <c r="I2" s="91" t="s">
        <v>283</v>
      </c>
      <c r="J2" s="96" t="s">
        <v>204</v>
      </c>
      <c r="K2" s="96" t="s">
        <v>205</v>
      </c>
      <c r="L2" s="96"/>
      <c r="M2" s="96"/>
      <c r="N2" s="96"/>
      <c r="O2" s="96"/>
      <c r="P2" s="89" t="s">
        <v>147</v>
      </c>
    </row>
    <row r="3" spans="1:16" s="53" customFormat="1">
      <c r="A3" s="86"/>
      <c r="B3" s="97"/>
      <c r="C3" s="54">
        <v>1</v>
      </c>
      <c r="D3" s="54">
        <v>2</v>
      </c>
      <c r="E3" s="54">
        <v>3</v>
      </c>
      <c r="F3" s="54">
        <v>4</v>
      </c>
      <c r="G3" s="54">
        <v>5</v>
      </c>
      <c r="H3" s="88"/>
      <c r="I3" s="91"/>
      <c r="J3" s="96"/>
      <c r="K3" s="47">
        <v>1</v>
      </c>
      <c r="L3" s="47">
        <v>2</v>
      </c>
      <c r="M3" s="47">
        <v>3</v>
      </c>
      <c r="N3" s="47">
        <v>4</v>
      </c>
      <c r="O3" s="47">
        <v>5</v>
      </c>
      <c r="P3" s="90"/>
    </row>
    <row r="4" spans="1:16" s="7" customFormat="1" ht="33" customHeight="1">
      <c r="A4" s="51" t="s">
        <v>317</v>
      </c>
      <c r="B4" s="51" t="s">
        <v>312</v>
      </c>
      <c r="C4" s="52"/>
      <c r="D4" s="52"/>
      <c r="E4" s="52"/>
      <c r="F4" s="52"/>
      <c r="G4" s="52"/>
      <c r="H4" s="51"/>
      <c r="I4" s="51" t="s">
        <v>317</v>
      </c>
      <c r="J4" s="51" t="s">
        <v>312</v>
      </c>
      <c r="K4" s="51"/>
      <c r="L4" s="51"/>
      <c r="M4" s="51"/>
      <c r="N4" s="51"/>
      <c r="O4" s="51"/>
      <c r="P4" s="51"/>
    </row>
    <row r="5" spans="1:16" s="7" customFormat="1" ht="48.75" customHeight="1">
      <c r="A5" s="4" t="s">
        <v>237</v>
      </c>
      <c r="B5" s="4" t="s">
        <v>238</v>
      </c>
      <c r="C5" s="32" t="str">
        <f>IF($H5="1","x","")</f>
        <v/>
      </c>
      <c r="D5" s="32" t="str">
        <f>IF($H5="2","x","")</f>
        <v/>
      </c>
      <c r="E5" s="32" t="str">
        <f>IF($H5="3","x","")</f>
        <v/>
      </c>
      <c r="F5" s="32" t="str">
        <f>IF($H5="4","x","")</f>
        <v/>
      </c>
      <c r="G5" s="32" t="str">
        <f>IF($H5="5","x","")</f>
        <v>x</v>
      </c>
      <c r="H5" s="32" t="str">
        <f>'Data Set'!AA6</f>
        <v>5</v>
      </c>
      <c r="I5" s="4" t="s">
        <v>207</v>
      </c>
      <c r="J5" s="4" t="s">
        <v>208</v>
      </c>
      <c r="K5" s="32" t="str">
        <f>IF($P5="1","x","")</f>
        <v>x</v>
      </c>
      <c r="L5" s="32" t="str">
        <f>IF($P5="2","x","")</f>
        <v/>
      </c>
      <c r="M5" s="32" t="str">
        <f>IF($P5="3","x","")</f>
        <v/>
      </c>
      <c r="N5" s="32" t="str">
        <f>IF($P5="4","x","")</f>
        <v/>
      </c>
      <c r="O5" s="32" t="str">
        <f>IF($P5="5","x","")</f>
        <v/>
      </c>
      <c r="P5" s="33" t="str">
        <f>'Data Set'!AA12</f>
        <v>1</v>
      </c>
    </row>
    <row r="6" spans="1:16" s="7" customFormat="1" ht="90" customHeight="1">
      <c r="A6" s="4" t="s">
        <v>239</v>
      </c>
      <c r="B6" s="4" t="s">
        <v>240</v>
      </c>
      <c r="C6" s="32" t="str">
        <f>IF($H6="1","x","")</f>
        <v>x</v>
      </c>
      <c r="D6" s="32" t="str">
        <f>IF($H6="2","x","")</f>
        <v/>
      </c>
      <c r="E6" s="32" t="str">
        <f>IF($H6="3","x","")</f>
        <v/>
      </c>
      <c r="F6" s="32" t="str">
        <f>IF($H6="4","x","")</f>
        <v/>
      </c>
      <c r="G6" s="32" t="str">
        <f>IF($H6="5","x","")</f>
        <v/>
      </c>
      <c r="H6" s="32" t="str">
        <f>'Data Set'!AA7</f>
        <v>1</v>
      </c>
      <c r="I6" s="4" t="s">
        <v>209</v>
      </c>
      <c r="J6" s="4" t="s">
        <v>210</v>
      </c>
      <c r="K6" s="32" t="str">
        <f t="shared" ref="K6:K8" si="0">IF($P6="1","x","")</f>
        <v/>
      </c>
      <c r="L6" s="32" t="str">
        <f t="shared" ref="L6:L8" si="1">IF($P6="2","x","")</f>
        <v>x</v>
      </c>
      <c r="M6" s="32" t="str">
        <f t="shared" ref="M6:M8" si="2">IF($P6="3","x","")</f>
        <v/>
      </c>
      <c r="N6" s="32" t="str">
        <f t="shared" ref="N6:N8" si="3">IF($P6="4","x","")</f>
        <v/>
      </c>
      <c r="O6" s="32" t="str">
        <f t="shared" ref="O6:O8" si="4">IF($P6="5","x","")</f>
        <v/>
      </c>
      <c r="P6" s="32" t="str">
        <f>'Data Set'!AA13</f>
        <v>2</v>
      </c>
    </row>
    <row r="7" spans="1:16" s="7" customFormat="1" ht="52.5" customHeight="1">
      <c r="A7" s="4" t="s">
        <v>241</v>
      </c>
      <c r="B7" s="4" t="s">
        <v>286</v>
      </c>
      <c r="C7" s="32" t="str">
        <f>IF($H7="1","x","")</f>
        <v/>
      </c>
      <c r="D7" s="32" t="str">
        <f>IF($H7="2","x","")</f>
        <v/>
      </c>
      <c r="E7" s="32" t="str">
        <f>IF($H7="3","x","")</f>
        <v/>
      </c>
      <c r="F7" s="32" t="str">
        <f>IF($H7="4","x","")</f>
        <v>x</v>
      </c>
      <c r="G7" s="32" t="str">
        <f>IF($H7="5","x","")</f>
        <v/>
      </c>
      <c r="H7" s="32" t="str">
        <f>'Data Set'!AA8</f>
        <v>4</v>
      </c>
      <c r="I7" s="4" t="s">
        <v>211</v>
      </c>
      <c r="J7" s="4" t="s">
        <v>212</v>
      </c>
      <c r="K7" s="32" t="str">
        <f t="shared" si="0"/>
        <v/>
      </c>
      <c r="L7" s="32" t="str">
        <f t="shared" si="1"/>
        <v/>
      </c>
      <c r="M7" s="32" t="str">
        <f t="shared" si="2"/>
        <v/>
      </c>
      <c r="N7" s="32" t="str">
        <f t="shared" si="3"/>
        <v>x</v>
      </c>
      <c r="O7" s="32" t="str">
        <f t="shared" si="4"/>
        <v/>
      </c>
      <c r="P7" s="32" t="str">
        <f>'Data Set'!AA14</f>
        <v>4</v>
      </c>
    </row>
    <row r="8" spans="1:16" s="7" customFormat="1" ht="48.75" customHeight="1">
      <c r="A8" s="4"/>
      <c r="B8" s="4" t="s">
        <v>243</v>
      </c>
      <c r="C8" s="32" t="str">
        <f>IF($H8="1","x","")</f>
        <v/>
      </c>
      <c r="D8" s="32"/>
      <c r="E8" s="32" t="str">
        <f>IF($H8="3","x","")</f>
        <v/>
      </c>
      <c r="F8" s="32" t="str">
        <f>IF($H8="4","x","")</f>
        <v/>
      </c>
      <c r="G8" s="32" t="str">
        <f>IF($H8="5","x","")</f>
        <v/>
      </c>
      <c r="H8" s="32"/>
      <c r="I8" s="4" t="s">
        <v>213</v>
      </c>
      <c r="J8" s="4" t="s">
        <v>214</v>
      </c>
      <c r="K8" s="32" t="str">
        <f t="shared" si="0"/>
        <v/>
      </c>
      <c r="L8" s="32" t="str">
        <f t="shared" si="1"/>
        <v>x</v>
      </c>
      <c r="M8" s="32" t="str">
        <f t="shared" si="2"/>
        <v/>
      </c>
      <c r="N8" s="32" t="str">
        <f t="shared" si="3"/>
        <v/>
      </c>
      <c r="O8" s="32" t="str">
        <f t="shared" si="4"/>
        <v/>
      </c>
      <c r="P8" s="32" t="str">
        <f>'Data Set'!AA15</f>
        <v>2</v>
      </c>
    </row>
    <row r="9" spans="1:16" s="7" customFormat="1" ht="78" customHeight="1">
      <c r="A9" s="4" t="s">
        <v>244</v>
      </c>
      <c r="B9" s="4" t="s">
        <v>245</v>
      </c>
      <c r="C9" s="32" t="str">
        <f>IF($H9="1","x","")</f>
        <v/>
      </c>
      <c r="D9" s="32" t="str">
        <f>IF($H9="2","x","")</f>
        <v/>
      </c>
      <c r="E9" s="32" t="str">
        <f>IF($H9="3","x","")</f>
        <v/>
      </c>
      <c r="F9" s="32" t="str">
        <f>IF($H9="4","x","")</f>
        <v>x</v>
      </c>
      <c r="G9" s="32" t="str">
        <f>IF($H9="5","x","")</f>
        <v/>
      </c>
      <c r="H9" s="32" t="str">
        <f>'Data Set'!AA10</f>
        <v>4</v>
      </c>
      <c r="I9" s="34"/>
      <c r="J9" s="35"/>
      <c r="K9" s="35"/>
      <c r="L9" s="35"/>
      <c r="M9" s="35"/>
      <c r="N9" s="35"/>
      <c r="O9" s="35"/>
      <c r="P9" s="36"/>
    </row>
    <row r="10" spans="1:16" s="7" customFormat="1" ht="55.15" customHeight="1">
      <c r="A10" s="51" t="s">
        <v>302</v>
      </c>
      <c r="B10" s="51" t="s">
        <v>318</v>
      </c>
      <c r="C10" s="52"/>
      <c r="D10" s="52"/>
      <c r="E10" s="52"/>
      <c r="F10" s="52"/>
      <c r="G10" s="52"/>
      <c r="H10" s="52"/>
      <c r="I10" s="51" t="s">
        <v>302</v>
      </c>
      <c r="J10" s="51" t="s">
        <v>318</v>
      </c>
      <c r="K10" s="51"/>
      <c r="L10" s="51"/>
      <c r="M10" s="51"/>
      <c r="N10" s="51"/>
      <c r="O10" s="51"/>
      <c r="P10" s="51"/>
    </row>
    <row r="11" spans="1:16" s="7" customFormat="1" ht="93.75" customHeight="1">
      <c r="A11" s="4" t="s">
        <v>300</v>
      </c>
      <c r="B11" s="4" t="s">
        <v>307</v>
      </c>
      <c r="C11" s="32" t="str">
        <f>IF($H11="1","x","")</f>
        <v/>
      </c>
      <c r="D11" s="32" t="str">
        <f>IF($H11="2","x","")</f>
        <v/>
      </c>
      <c r="E11" s="32" t="str">
        <f>IF($H11="3","x","")</f>
        <v>x</v>
      </c>
      <c r="F11" s="32" t="str">
        <f>IF($H11="4","x","")</f>
        <v/>
      </c>
      <c r="G11" s="32" t="str">
        <f>IF($H11="5","x","")</f>
        <v/>
      </c>
      <c r="H11" s="32" t="str">
        <f>'Data Set'!AA17</f>
        <v>3</v>
      </c>
      <c r="I11" s="4" t="s">
        <v>303</v>
      </c>
      <c r="J11" s="4" t="s">
        <v>313</v>
      </c>
      <c r="K11" s="32" t="str">
        <f>IF($P11="1","x","")</f>
        <v/>
      </c>
      <c r="L11" s="32" t="str">
        <f>IF($P11="2","x","")</f>
        <v/>
      </c>
      <c r="M11" s="32" t="str">
        <f>IF($P11="3","x","")</f>
        <v/>
      </c>
      <c r="N11" s="32" t="str">
        <f>IF($P11="4","x","")</f>
        <v/>
      </c>
      <c r="O11" s="32" t="str">
        <f>IF($P11="5","x","")</f>
        <v>x</v>
      </c>
      <c r="P11" s="32" t="str">
        <f>'Data Set'!AA22</f>
        <v>5</v>
      </c>
    </row>
    <row r="12" spans="1:16" s="7" customFormat="1" ht="158.65" customHeight="1">
      <c r="A12" s="55" t="s">
        <v>301</v>
      </c>
      <c r="B12" s="4" t="s">
        <v>308</v>
      </c>
      <c r="C12" s="32" t="str">
        <f>IF($H12="1","x","")</f>
        <v/>
      </c>
      <c r="D12" s="32" t="str">
        <f>IF($H12="2","x","")</f>
        <v>x</v>
      </c>
      <c r="E12" s="32" t="str">
        <f>IF($H12="3","x","")</f>
        <v/>
      </c>
      <c r="F12" s="32" t="str">
        <f>IF($H12="4","x","")</f>
        <v/>
      </c>
      <c r="G12" s="32" t="str">
        <f>IF($H12="5","x","")</f>
        <v/>
      </c>
      <c r="H12" s="32" t="str">
        <f>'Data Set'!AA18</f>
        <v>2</v>
      </c>
      <c r="I12" s="4" t="s">
        <v>304</v>
      </c>
      <c r="J12" s="4" t="s">
        <v>314</v>
      </c>
      <c r="K12" s="32" t="str">
        <f t="shared" ref="K12:K45" si="5">IF($P12="1","x","")</f>
        <v/>
      </c>
      <c r="L12" s="32" t="str">
        <f t="shared" ref="L12:L45" si="6">IF($P12="2","x","")</f>
        <v/>
      </c>
      <c r="M12" s="32" t="str">
        <f t="shared" ref="M12:M45" si="7">IF($P12="3","x","")</f>
        <v>x</v>
      </c>
      <c r="N12" s="32" t="str">
        <f t="shared" ref="N12:N45" si="8">IF($P12="4","x","")</f>
        <v/>
      </c>
      <c r="O12" s="32" t="str">
        <f t="shared" ref="O12:O24" si="9">IF($P12="5","x","")</f>
        <v/>
      </c>
      <c r="P12" s="32" t="str">
        <f>'Data Set'!AA23</f>
        <v>3</v>
      </c>
    </row>
    <row r="13" spans="1:16" s="7" customFormat="1" ht="136.5" customHeight="1">
      <c r="A13" s="4" t="s">
        <v>251</v>
      </c>
      <c r="B13" s="4" t="s">
        <v>309</v>
      </c>
      <c r="C13" s="32" t="str">
        <f>IF($H13="1","x","")</f>
        <v/>
      </c>
      <c r="D13" s="32" t="str">
        <f>IF($H13="2","x","")</f>
        <v/>
      </c>
      <c r="E13" s="32" t="str">
        <f>IF($H13="3","x","")</f>
        <v/>
      </c>
      <c r="F13" s="32" t="str">
        <f>IF($H13="4","x","")</f>
        <v/>
      </c>
      <c r="G13" s="32" t="str">
        <f>IF($H13="5","x","")</f>
        <v>x</v>
      </c>
      <c r="H13" s="32" t="str">
        <f>'Data Set'!AA20</f>
        <v>5</v>
      </c>
      <c r="I13" s="4" t="s">
        <v>305</v>
      </c>
      <c r="J13" s="4" t="s">
        <v>315</v>
      </c>
      <c r="K13" s="32" t="str">
        <f t="shared" si="5"/>
        <v/>
      </c>
      <c r="L13" s="32" t="str">
        <f t="shared" si="6"/>
        <v>x</v>
      </c>
      <c r="M13" s="32" t="str">
        <f t="shared" si="7"/>
        <v/>
      </c>
      <c r="N13" s="32" t="str">
        <f t="shared" si="8"/>
        <v/>
      </c>
      <c r="O13" s="32" t="str">
        <f t="shared" si="9"/>
        <v/>
      </c>
      <c r="P13" s="32" t="str">
        <f>'Data Set'!AA24</f>
        <v>2</v>
      </c>
    </row>
    <row r="14" spans="1:16" s="7" customFormat="1" ht="123" customHeight="1">
      <c r="A14" s="4" t="s">
        <v>253</v>
      </c>
      <c r="B14" s="4" t="s">
        <v>254</v>
      </c>
      <c r="C14" s="32" t="str">
        <f>IF($H14="1","x","")</f>
        <v/>
      </c>
      <c r="D14" s="32" t="str">
        <f>IF($H14="2","x","")</f>
        <v/>
      </c>
      <c r="E14" s="32" t="str">
        <f>IF($H14="3","x","")</f>
        <v>x</v>
      </c>
      <c r="F14" s="32" t="str">
        <f>IF($H14="4","x","")</f>
        <v/>
      </c>
      <c r="G14" s="32" t="str">
        <f>IF($H14="5","x","")</f>
        <v/>
      </c>
      <c r="H14" s="32" t="str">
        <f>'Data Set'!AA21</f>
        <v>3</v>
      </c>
      <c r="I14" s="4" t="s">
        <v>306</v>
      </c>
      <c r="J14" s="4" t="s">
        <v>316</v>
      </c>
      <c r="K14" s="32" t="str">
        <f t="shared" si="5"/>
        <v/>
      </c>
      <c r="L14" s="32" t="str">
        <f t="shared" si="6"/>
        <v/>
      </c>
      <c r="M14" s="32" t="str">
        <f t="shared" si="7"/>
        <v/>
      </c>
      <c r="N14" s="32" t="str">
        <f t="shared" si="8"/>
        <v>x</v>
      </c>
      <c r="O14" s="32" t="str">
        <f t="shared" si="9"/>
        <v/>
      </c>
      <c r="P14" s="32" t="str">
        <f>'Data Set'!AA25</f>
        <v>4</v>
      </c>
    </row>
    <row r="15" spans="1:16" s="7" customFormat="1" ht="33" customHeight="1">
      <c r="A15" s="51" t="s">
        <v>217</v>
      </c>
      <c r="B15" s="51" t="s">
        <v>218</v>
      </c>
      <c r="C15" s="52"/>
      <c r="D15" s="52"/>
      <c r="E15" s="52"/>
      <c r="F15" s="52"/>
      <c r="G15" s="52"/>
      <c r="H15" s="52"/>
      <c r="I15" s="51" t="s">
        <v>217</v>
      </c>
      <c r="J15" s="51" t="s">
        <v>218</v>
      </c>
      <c r="K15" s="52" t="str">
        <f t="shared" si="5"/>
        <v/>
      </c>
      <c r="L15" s="52" t="str">
        <f t="shared" si="6"/>
        <v/>
      </c>
      <c r="M15" s="52" t="str">
        <f t="shared" si="7"/>
        <v/>
      </c>
      <c r="N15" s="52" t="str">
        <f t="shared" si="8"/>
        <v/>
      </c>
      <c r="O15" s="52" t="str">
        <f t="shared" si="9"/>
        <v/>
      </c>
      <c r="P15" s="51"/>
    </row>
    <row r="16" spans="1:16" s="7" customFormat="1" ht="81" customHeight="1">
      <c r="A16" s="4" t="s">
        <v>255</v>
      </c>
      <c r="B16" s="4" t="s">
        <v>256</v>
      </c>
      <c r="C16" s="32" t="str">
        <f>IF($H16="1","x","")</f>
        <v/>
      </c>
      <c r="D16" s="32" t="str">
        <f>IF($H16="2","x","")</f>
        <v/>
      </c>
      <c r="E16" s="32" t="str">
        <f>IF($H16="3","x","")</f>
        <v/>
      </c>
      <c r="F16" s="32" t="str">
        <f>IF($H16="4","x","")</f>
        <v>x</v>
      </c>
      <c r="G16" s="32" t="str">
        <f>IF($H16="5","x","")</f>
        <v/>
      </c>
      <c r="H16" s="32" t="str">
        <f>'Data Set'!AA28</f>
        <v>4</v>
      </c>
      <c r="I16" s="4" t="s">
        <v>219</v>
      </c>
      <c r="J16" s="4" t="s">
        <v>220</v>
      </c>
      <c r="K16" s="32" t="str">
        <f>IF($P16="1","x","")</f>
        <v/>
      </c>
      <c r="L16" s="32" t="str">
        <f>IF($P16="2","x","")</f>
        <v>x</v>
      </c>
      <c r="M16" s="32" t="str">
        <f>IF($P16="3","x","")</f>
        <v/>
      </c>
      <c r="N16" s="32" t="str">
        <f>IF($P16="4","x","")</f>
        <v/>
      </c>
      <c r="O16" s="32" t="str">
        <f>IF($P16="5","x","")</f>
        <v/>
      </c>
      <c r="P16" s="32" t="str">
        <f>'Data Set'!AA32</f>
        <v>2</v>
      </c>
    </row>
    <row r="17" spans="1:16" s="7" customFormat="1" ht="171.75" customHeight="1">
      <c r="A17" s="4" t="s">
        <v>257</v>
      </c>
      <c r="B17" s="4" t="s">
        <v>258</v>
      </c>
      <c r="C17" s="32" t="str">
        <f>IF($H17="1","x","")</f>
        <v/>
      </c>
      <c r="D17" s="32" t="str">
        <f>IF($H17="2","x","")</f>
        <v>x</v>
      </c>
      <c r="E17" s="32" t="str">
        <f>IF($H17="3","x","")</f>
        <v/>
      </c>
      <c r="F17" s="32" t="str">
        <f>IF($H17="4","x","")</f>
        <v/>
      </c>
      <c r="G17" s="32" t="str">
        <f>IF($H17="5","x","")</f>
        <v/>
      </c>
      <c r="H17" s="32" t="str">
        <f>'Data Set'!AA29</f>
        <v>2</v>
      </c>
      <c r="I17" s="4" t="s">
        <v>221</v>
      </c>
      <c r="J17" s="4" t="s">
        <v>222</v>
      </c>
      <c r="K17" s="32" t="str">
        <f t="shared" ref="K17:K19" si="10">IF($P17="1","x","")</f>
        <v/>
      </c>
      <c r="L17" s="32" t="str">
        <f t="shared" ref="L17:L19" si="11">IF($P17="2","x","")</f>
        <v>x</v>
      </c>
      <c r="M17" s="32" t="str">
        <f t="shared" ref="M17:M19" si="12">IF($P17="3","x","")</f>
        <v/>
      </c>
      <c r="N17" s="32" t="str">
        <f t="shared" ref="N17:N19" si="13">IF($P17="4","x","")</f>
        <v/>
      </c>
      <c r="O17" s="32" t="str">
        <f t="shared" ref="O17:O19" si="14">IF($P17="5","x","")</f>
        <v/>
      </c>
      <c r="P17" s="32" t="str">
        <f>'Data Set'!AA33</f>
        <v>2</v>
      </c>
    </row>
    <row r="18" spans="1:16" s="7" customFormat="1" ht="201" customHeight="1">
      <c r="A18" s="4" t="s">
        <v>259</v>
      </c>
      <c r="B18" s="4" t="s">
        <v>260</v>
      </c>
      <c r="C18" s="32" t="str">
        <f>IF($H18="1","x","")</f>
        <v>x</v>
      </c>
      <c r="D18" s="32" t="str">
        <f>IF($H18="2","x","")</f>
        <v/>
      </c>
      <c r="E18" s="32" t="str">
        <f>IF($H18="3","x","")</f>
        <v/>
      </c>
      <c r="F18" s="32" t="str">
        <f>IF($H18="4","x","")</f>
        <v/>
      </c>
      <c r="G18" s="32" t="str">
        <f>IF($H18="5","x","")</f>
        <v/>
      </c>
      <c r="H18" s="32" t="str">
        <f>'Data Set'!AA30</f>
        <v>1</v>
      </c>
      <c r="I18" s="4" t="s">
        <v>223</v>
      </c>
      <c r="J18" s="4" t="s">
        <v>224</v>
      </c>
      <c r="K18" s="32" t="str">
        <f t="shared" si="10"/>
        <v/>
      </c>
      <c r="L18" s="32" t="str">
        <f t="shared" si="11"/>
        <v>x</v>
      </c>
      <c r="M18" s="32" t="str">
        <f t="shared" si="12"/>
        <v/>
      </c>
      <c r="N18" s="32" t="str">
        <f t="shared" si="13"/>
        <v/>
      </c>
      <c r="O18" s="32" t="str">
        <f t="shared" si="14"/>
        <v/>
      </c>
      <c r="P18" s="32" t="str">
        <f>'Data Set'!AA34</f>
        <v>2</v>
      </c>
    </row>
    <row r="19" spans="1:16" s="7" customFormat="1" ht="169.5" customHeight="1">
      <c r="A19" s="4" t="s">
        <v>261</v>
      </c>
      <c r="B19" s="4" t="s">
        <v>262</v>
      </c>
      <c r="C19" s="32" t="str">
        <f>IF($H19="1","x","")</f>
        <v/>
      </c>
      <c r="D19" s="32" t="str">
        <f>IF($H19="2","x","")</f>
        <v/>
      </c>
      <c r="E19" s="32" t="str">
        <f>IF($H19="3","x","")</f>
        <v/>
      </c>
      <c r="F19" s="32" t="str">
        <f>IF($H19="4","x","")</f>
        <v/>
      </c>
      <c r="G19" s="32" t="str">
        <f>IF($H19="5","x","")</f>
        <v>x</v>
      </c>
      <c r="H19" s="32" t="str">
        <f>'Data Set'!AA31</f>
        <v>5</v>
      </c>
      <c r="I19" s="4" t="s">
        <v>225</v>
      </c>
      <c r="J19" s="4" t="s">
        <v>226</v>
      </c>
      <c r="K19" s="32" t="str">
        <f t="shared" si="10"/>
        <v/>
      </c>
      <c r="L19" s="32" t="str">
        <f t="shared" si="11"/>
        <v>x</v>
      </c>
      <c r="M19" s="32" t="str">
        <f t="shared" si="12"/>
        <v/>
      </c>
      <c r="N19" s="32" t="str">
        <f t="shared" si="13"/>
        <v/>
      </c>
      <c r="O19" s="32" t="str">
        <f t="shared" si="14"/>
        <v/>
      </c>
      <c r="P19" s="32" t="str">
        <f>'Data Set'!AA35</f>
        <v>2</v>
      </c>
    </row>
    <row r="20" spans="1:16" s="7" customFormat="1" ht="33" customHeight="1">
      <c r="A20" s="51" t="s">
        <v>227</v>
      </c>
      <c r="B20" s="51" t="s">
        <v>228</v>
      </c>
      <c r="C20" s="52"/>
      <c r="D20" s="52"/>
      <c r="E20" s="52"/>
      <c r="F20" s="52"/>
      <c r="G20" s="52"/>
      <c r="H20" s="52"/>
      <c r="I20" s="51" t="s">
        <v>227</v>
      </c>
      <c r="J20" s="51" t="s">
        <v>228</v>
      </c>
      <c r="K20" s="52"/>
      <c r="L20" s="52"/>
      <c r="M20" s="52"/>
      <c r="N20" s="52"/>
      <c r="O20" s="52"/>
      <c r="P20" s="52"/>
    </row>
    <row r="21" spans="1:16" s="7" customFormat="1" ht="173.25" customHeight="1">
      <c r="A21" s="4" t="s">
        <v>263</v>
      </c>
      <c r="B21" s="4" t="s">
        <v>264</v>
      </c>
      <c r="C21" s="32" t="str">
        <f>IF($H21="1","x","")</f>
        <v/>
      </c>
      <c r="D21" s="32" t="str">
        <f>IF($H21="2","x","")</f>
        <v/>
      </c>
      <c r="E21" s="32" t="str">
        <f>IF($H21="3","x","")</f>
        <v/>
      </c>
      <c r="F21" s="32" t="str">
        <f>IF($H21="4","x","")</f>
        <v>x</v>
      </c>
      <c r="G21" s="32" t="str">
        <f>IF($H21="5","x","")</f>
        <v/>
      </c>
      <c r="H21" s="32" t="str">
        <f>'Data Set'!AA37</f>
        <v>4</v>
      </c>
      <c r="I21" s="4" t="s">
        <v>229</v>
      </c>
      <c r="J21" s="4" t="s">
        <v>230</v>
      </c>
      <c r="K21" s="32" t="str">
        <f t="shared" si="5"/>
        <v/>
      </c>
      <c r="L21" s="32" t="str">
        <f t="shared" si="6"/>
        <v>x</v>
      </c>
      <c r="M21" s="32" t="str">
        <f t="shared" si="7"/>
        <v/>
      </c>
      <c r="N21" s="32" t="str">
        <f t="shared" si="8"/>
        <v/>
      </c>
      <c r="O21" s="32" t="str">
        <f t="shared" si="9"/>
        <v/>
      </c>
      <c r="P21" s="32" t="str">
        <f>'Data Set'!AA41</f>
        <v>2</v>
      </c>
    </row>
    <row r="22" spans="1:16" s="7" customFormat="1" ht="113.25" customHeight="1">
      <c r="A22" s="4" t="s">
        <v>265</v>
      </c>
      <c r="B22" s="4" t="s">
        <v>266</v>
      </c>
      <c r="C22" s="32" t="str">
        <f>IF($H22="1","x","")</f>
        <v/>
      </c>
      <c r="D22" s="32" t="str">
        <f>IF($H22="2","x","")</f>
        <v/>
      </c>
      <c r="E22" s="32" t="str">
        <f>IF($H22="3","x","")</f>
        <v>x</v>
      </c>
      <c r="F22" s="32" t="str">
        <f>IF($H22="4","x","")</f>
        <v/>
      </c>
      <c r="G22" s="32" t="str">
        <f>IF($H22="5","x","")</f>
        <v/>
      </c>
      <c r="H22" s="32" t="str">
        <f>'Data Set'!AA38</f>
        <v>3</v>
      </c>
      <c r="I22" s="4" t="s">
        <v>231</v>
      </c>
      <c r="J22" s="4" t="s">
        <v>232</v>
      </c>
      <c r="K22" s="32" t="str">
        <f t="shared" si="5"/>
        <v>x</v>
      </c>
      <c r="L22" s="32" t="str">
        <f t="shared" si="6"/>
        <v/>
      </c>
      <c r="M22" s="32" t="str">
        <f t="shared" si="7"/>
        <v/>
      </c>
      <c r="N22" s="32" t="str">
        <f t="shared" si="8"/>
        <v/>
      </c>
      <c r="O22" s="32" t="str">
        <f t="shared" si="9"/>
        <v/>
      </c>
      <c r="P22" s="32" t="str">
        <f>'Data Set'!AA42</f>
        <v>1</v>
      </c>
    </row>
    <row r="23" spans="1:16" s="7" customFormat="1" ht="139.5" customHeight="1">
      <c r="A23" s="4" t="s">
        <v>267</v>
      </c>
      <c r="B23" s="4" t="s">
        <v>268</v>
      </c>
      <c r="C23" s="32" t="str">
        <f>IF($H23="1","x","")</f>
        <v/>
      </c>
      <c r="D23" s="32" t="str">
        <f>IF($H23="2","x","")</f>
        <v/>
      </c>
      <c r="E23" s="32" t="str">
        <f>IF($H23="3","x","")</f>
        <v/>
      </c>
      <c r="F23" s="32" t="str">
        <f>IF($H23="4","x","")</f>
        <v/>
      </c>
      <c r="G23" s="32" t="str">
        <f>IF($H23="5","x","")</f>
        <v>x</v>
      </c>
      <c r="H23" s="32" t="str">
        <f>'Data Set'!AA39</f>
        <v>5</v>
      </c>
      <c r="I23" s="4" t="s">
        <v>233</v>
      </c>
      <c r="J23" s="4" t="s">
        <v>234</v>
      </c>
      <c r="K23" s="32" t="str">
        <f t="shared" si="5"/>
        <v/>
      </c>
      <c r="L23" s="32" t="str">
        <f t="shared" si="6"/>
        <v>x</v>
      </c>
      <c r="M23" s="32" t="str">
        <f t="shared" si="7"/>
        <v/>
      </c>
      <c r="N23" s="32" t="str">
        <f t="shared" si="8"/>
        <v/>
      </c>
      <c r="O23" s="32" t="str">
        <f t="shared" si="9"/>
        <v/>
      </c>
      <c r="P23" s="32" t="str">
        <f>'Data Set'!AA43</f>
        <v>2</v>
      </c>
    </row>
    <row r="24" spans="1:16" s="7" customFormat="1" ht="110.25" customHeight="1">
      <c r="A24" s="4" t="s">
        <v>269</v>
      </c>
      <c r="B24" s="4" t="s">
        <v>270</v>
      </c>
      <c r="C24" s="32" t="str">
        <f>IF($H24="1","x","")</f>
        <v>x</v>
      </c>
      <c r="D24" s="32" t="str">
        <f>IF($H24="2","x","")</f>
        <v/>
      </c>
      <c r="E24" s="32" t="str">
        <f>IF($H24="3","x","")</f>
        <v/>
      </c>
      <c r="F24" s="32" t="str">
        <f>IF($H24="4","x","")</f>
        <v/>
      </c>
      <c r="G24" s="32" t="str">
        <f>IF($H24="5","x","")</f>
        <v/>
      </c>
      <c r="H24" s="32" t="str">
        <f>'Data Set'!AA40</f>
        <v>1</v>
      </c>
      <c r="I24" s="4" t="s">
        <v>235</v>
      </c>
      <c r="J24" s="4" t="s">
        <v>236</v>
      </c>
      <c r="K24" s="32" t="str">
        <f t="shared" si="5"/>
        <v/>
      </c>
      <c r="L24" s="32" t="str">
        <f t="shared" si="6"/>
        <v/>
      </c>
      <c r="M24" s="32" t="str">
        <f t="shared" si="7"/>
        <v/>
      </c>
      <c r="N24" s="32" t="str">
        <f t="shared" si="8"/>
        <v/>
      </c>
      <c r="O24" s="32" t="str">
        <f t="shared" si="9"/>
        <v>x</v>
      </c>
      <c r="P24" s="32" t="str">
        <f>'Data Set'!AA44</f>
        <v>5</v>
      </c>
    </row>
    <row r="25" spans="1:16" hidden="1">
      <c r="I25" s="92"/>
      <c r="J25" s="93"/>
      <c r="K25" s="93"/>
      <c r="L25" s="93"/>
      <c r="M25" s="93"/>
      <c r="N25" s="93"/>
      <c r="O25" s="93"/>
      <c r="P25" s="93"/>
    </row>
    <row r="26" spans="1:16" hidden="1">
      <c r="I26" s="94"/>
      <c r="J26" s="95"/>
      <c r="K26" s="95"/>
      <c r="L26" s="95"/>
      <c r="M26" s="95"/>
      <c r="N26" s="95"/>
      <c r="O26" s="95"/>
      <c r="P26" s="95"/>
    </row>
    <row r="27" spans="1:16" ht="40.5" hidden="1">
      <c r="I27" s="17" t="s">
        <v>317</v>
      </c>
      <c r="J27" s="17" t="s">
        <v>312</v>
      </c>
      <c r="K27" s="13"/>
      <c r="L27" s="13"/>
      <c r="M27" s="13"/>
      <c r="N27" s="13"/>
      <c r="O27" s="13"/>
      <c r="P27" s="14"/>
    </row>
    <row r="28" spans="1:16" ht="60.75" hidden="1">
      <c r="I28" s="4" t="s">
        <v>237</v>
      </c>
      <c r="J28" s="4" t="s">
        <v>238</v>
      </c>
      <c r="K28" s="3" t="str">
        <f>IF($P28="1","x","")</f>
        <v/>
      </c>
      <c r="L28" s="3" t="str">
        <f>IF($P28="2","x","")</f>
        <v/>
      </c>
      <c r="M28" s="3" t="str">
        <f>IF($P28="3","x","")</f>
        <v/>
      </c>
      <c r="N28" s="3" t="str">
        <f>IF($P28="4","x","")</f>
        <v/>
      </c>
      <c r="O28" s="3" t="str">
        <f>IF($P28="5","x","")</f>
        <v>x</v>
      </c>
      <c r="P28" s="3" t="str">
        <f>'Data Set'!AA6</f>
        <v>5</v>
      </c>
    </row>
    <row r="29" spans="1:16" ht="121.5" hidden="1">
      <c r="I29" s="4" t="s">
        <v>239</v>
      </c>
      <c r="J29" s="4" t="s">
        <v>240</v>
      </c>
      <c r="K29" s="3" t="str">
        <f t="shared" ref="K29:K31" si="15">IF($P29="1","x","")</f>
        <v>x</v>
      </c>
      <c r="L29" s="3" t="str">
        <f t="shared" ref="L29:L31" si="16">IF($P29="2","x","")</f>
        <v/>
      </c>
      <c r="M29" s="3" t="str">
        <f t="shared" ref="M29:M31" si="17">IF($P29="3","x","")</f>
        <v/>
      </c>
      <c r="N29" s="3" t="str">
        <f t="shared" ref="N29:N31" si="18">IF($P29="4","x","")</f>
        <v/>
      </c>
      <c r="O29" s="3" t="str">
        <f t="shared" ref="O29:O31" si="19">IF($P29="5","x","")</f>
        <v/>
      </c>
      <c r="P29" s="3" t="str">
        <f>'Data Set'!AA7</f>
        <v>1</v>
      </c>
    </row>
    <row r="30" spans="1:16" ht="81" hidden="1">
      <c r="I30" s="4" t="s">
        <v>241</v>
      </c>
      <c r="J30" s="4" t="s">
        <v>242</v>
      </c>
      <c r="K30" s="3" t="str">
        <f t="shared" si="15"/>
        <v/>
      </c>
      <c r="L30" s="3" t="str">
        <f t="shared" si="16"/>
        <v/>
      </c>
      <c r="M30" s="3" t="str">
        <f t="shared" si="17"/>
        <v/>
      </c>
      <c r="N30" s="3" t="str">
        <f t="shared" si="18"/>
        <v>x</v>
      </c>
      <c r="O30" s="3" t="str">
        <f t="shared" si="19"/>
        <v/>
      </c>
      <c r="P30" s="3" t="str">
        <f>'Data Set'!AA8</f>
        <v>4</v>
      </c>
    </row>
    <row r="31" spans="1:16" ht="60.75" hidden="1">
      <c r="I31" s="4"/>
      <c r="J31" s="4" t="s">
        <v>243</v>
      </c>
      <c r="K31" s="3" t="str">
        <f t="shared" si="15"/>
        <v/>
      </c>
      <c r="L31" s="3" t="str">
        <f t="shared" si="16"/>
        <v>x</v>
      </c>
      <c r="M31" s="3" t="str">
        <f t="shared" si="17"/>
        <v/>
      </c>
      <c r="N31" s="3" t="str">
        <f t="shared" si="18"/>
        <v/>
      </c>
      <c r="O31" s="3" t="str">
        <f t="shared" si="19"/>
        <v/>
      </c>
      <c r="P31" s="3" t="str">
        <f>'Data Set'!AA9</f>
        <v>2</v>
      </c>
    </row>
    <row r="32" spans="1:16" ht="101.25" hidden="1">
      <c r="I32" s="4" t="s">
        <v>244</v>
      </c>
      <c r="J32" s="4" t="s">
        <v>245</v>
      </c>
      <c r="K32" s="3" t="str">
        <f>IF($P32="1","x","")</f>
        <v/>
      </c>
      <c r="L32" s="3" t="str">
        <f>IF($P32="2","x","")</f>
        <v/>
      </c>
      <c r="M32" s="3" t="str">
        <f>IF($P32="3","x","")</f>
        <v/>
      </c>
      <c r="N32" s="3" t="str">
        <f>IF($P32="4","x","")</f>
        <v>x</v>
      </c>
      <c r="O32" s="3" t="str">
        <f>IF($P32="5","x","")</f>
        <v/>
      </c>
      <c r="P32" s="3" t="str">
        <f>'Data Set'!AA10</f>
        <v>4</v>
      </c>
    </row>
    <row r="33" spans="9:16" ht="60.75" hidden="1">
      <c r="I33" s="17" t="s">
        <v>215</v>
      </c>
      <c r="J33" s="17" t="s">
        <v>246</v>
      </c>
      <c r="K33" s="13"/>
      <c r="L33" s="13"/>
      <c r="M33" s="13"/>
      <c r="N33" s="13"/>
      <c r="O33" s="13"/>
      <c r="P33" s="13"/>
    </row>
    <row r="34" spans="9:16" ht="121.5" hidden="1">
      <c r="I34" s="4" t="s">
        <v>247</v>
      </c>
      <c r="J34" s="4" t="s">
        <v>248</v>
      </c>
      <c r="K34" s="3" t="str">
        <f t="shared" si="5"/>
        <v/>
      </c>
      <c r="L34" s="3" t="str">
        <f t="shared" si="6"/>
        <v/>
      </c>
      <c r="M34" s="3" t="str">
        <f t="shared" si="7"/>
        <v>x</v>
      </c>
      <c r="N34" s="3" t="str">
        <f t="shared" si="8"/>
        <v/>
      </c>
      <c r="O34" s="3" t="str">
        <f t="shared" ref="O34:O45" si="20">IF($P34="5","x","")</f>
        <v/>
      </c>
      <c r="P34" s="3" t="str">
        <f>'Data Set'!AA17</f>
        <v>3</v>
      </c>
    </row>
    <row r="35" spans="9:16" ht="141.75" hidden="1">
      <c r="I35" s="4" t="s">
        <v>249</v>
      </c>
      <c r="J35" s="4" t="s">
        <v>250</v>
      </c>
      <c r="K35" s="3" t="str">
        <f t="shared" si="5"/>
        <v/>
      </c>
      <c r="L35" s="3" t="str">
        <f t="shared" si="6"/>
        <v>x</v>
      </c>
      <c r="M35" s="3" t="str">
        <f t="shared" si="7"/>
        <v/>
      </c>
      <c r="N35" s="3" t="str">
        <f t="shared" si="8"/>
        <v/>
      </c>
      <c r="O35" s="3" t="str">
        <f t="shared" si="20"/>
        <v/>
      </c>
      <c r="P35" s="3" t="str">
        <f>'Data Set'!AA18</f>
        <v>2</v>
      </c>
    </row>
    <row r="36" spans="9:16" ht="141.75" hidden="1">
      <c r="I36" s="4" t="s">
        <v>251</v>
      </c>
      <c r="J36" s="4" t="s">
        <v>252</v>
      </c>
      <c r="K36" s="3" t="str">
        <f t="shared" si="5"/>
        <v/>
      </c>
      <c r="L36" s="3" t="str">
        <f t="shared" si="6"/>
        <v/>
      </c>
      <c r="M36" s="3" t="str">
        <f t="shared" si="7"/>
        <v/>
      </c>
      <c r="N36" s="3" t="str">
        <f t="shared" si="8"/>
        <v/>
      </c>
      <c r="O36" s="3" t="str">
        <f t="shared" si="20"/>
        <v>x</v>
      </c>
      <c r="P36" s="3" t="str">
        <f>'Data Set'!AA20</f>
        <v>5</v>
      </c>
    </row>
    <row r="37" spans="9:16" ht="182.25" hidden="1">
      <c r="I37" s="4" t="s">
        <v>253</v>
      </c>
      <c r="J37" s="4" t="s">
        <v>254</v>
      </c>
      <c r="K37" s="3" t="str">
        <f t="shared" si="5"/>
        <v/>
      </c>
      <c r="L37" s="3" t="str">
        <f t="shared" si="6"/>
        <v/>
      </c>
      <c r="M37" s="3" t="str">
        <f t="shared" si="7"/>
        <v>x</v>
      </c>
      <c r="N37" s="3" t="str">
        <f t="shared" si="8"/>
        <v/>
      </c>
      <c r="O37" s="3" t="str">
        <f t="shared" si="20"/>
        <v/>
      </c>
      <c r="P37" s="3" t="str">
        <f>'Data Set'!AA21</f>
        <v>3</v>
      </c>
    </row>
    <row r="38" spans="9:16" ht="40.5" hidden="1">
      <c r="I38" s="17" t="s">
        <v>217</v>
      </c>
      <c r="J38" s="17" t="s">
        <v>218</v>
      </c>
      <c r="K38" s="13"/>
      <c r="L38" s="13"/>
      <c r="M38" s="13"/>
      <c r="N38" s="13"/>
      <c r="O38" s="13"/>
      <c r="P38" s="13"/>
    </row>
    <row r="39" spans="9:16" ht="121.5" hidden="1">
      <c r="I39" s="4" t="s">
        <v>255</v>
      </c>
      <c r="J39" s="4" t="s">
        <v>256</v>
      </c>
      <c r="K39" s="3" t="str">
        <f t="shared" si="5"/>
        <v/>
      </c>
      <c r="L39" s="3" t="str">
        <f t="shared" si="6"/>
        <v/>
      </c>
      <c r="M39" s="3" t="str">
        <f t="shared" si="7"/>
        <v/>
      </c>
      <c r="N39" s="3" t="str">
        <f t="shared" si="8"/>
        <v>x</v>
      </c>
      <c r="O39" s="3" t="str">
        <f t="shared" si="20"/>
        <v/>
      </c>
      <c r="P39" s="3" t="str">
        <f>'Data Set'!AA28</f>
        <v>4</v>
      </c>
    </row>
    <row r="40" spans="9:16" ht="243" hidden="1">
      <c r="I40" s="4" t="s">
        <v>257</v>
      </c>
      <c r="J40" s="4" t="s">
        <v>258</v>
      </c>
      <c r="K40" s="3" t="str">
        <f t="shared" si="5"/>
        <v/>
      </c>
      <c r="L40" s="3" t="str">
        <f t="shared" si="6"/>
        <v>x</v>
      </c>
      <c r="M40" s="3" t="str">
        <f t="shared" si="7"/>
        <v/>
      </c>
      <c r="N40" s="3" t="str">
        <f t="shared" si="8"/>
        <v/>
      </c>
      <c r="O40" s="3" t="str">
        <f t="shared" si="20"/>
        <v/>
      </c>
      <c r="P40" s="3" t="str">
        <f>'Data Set'!AA29</f>
        <v>2</v>
      </c>
    </row>
    <row r="41" spans="9:16" ht="141.75" hidden="1">
      <c r="I41" s="4" t="s">
        <v>259</v>
      </c>
      <c r="J41" s="4" t="s">
        <v>260</v>
      </c>
      <c r="K41" s="3" t="str">
        <f t="shared" si="5"/>
        <v>x</v>
      </c>
      <c r="L41" s="3" t="str">
        <f t="shared" si="6"/>
        <v/>
      </c>
      <c r="M41" s="3" t="str">
        <f t="shared" si="7"/>
        <v/>
      </c>
      <c r="N41" s="3" t="str">
        <f t="shared" si="8"/>
        <v/>
      </c>
      <c r="O41" s="3" t="str">
        <f t="shared" si="20"/>
        <v/>
      </c>
      <c r="P41" s="3" t="str">
        <f>'Data Set'!AA30</f>
        <v>1</v>
      </c>
    </row>
    <row r="42" spans="9:16" ht="243" hidden="1">
      <c r="I42" s="4" t="s">
        <v>261</v>
      </c>
      <c r="J42" s="4" t="s">
        <v>262</v>
      </c>
      <c r="K42" s="3" t="str">
        <f t="shared" si="5"/>
        <v/>
      </c>
      <c r="L42" s="3" t="str">
        <f t="shared" si="6"/>
        <v/>
      </c>
      <c r="M42" s="3" t="str">
        <f t="shared" si="7"/>
        <v/>
      </c>
      <c r="N42" s="3" t="str">
        <f t="shared" si="8"/>
        <v/>
      </c>
      <c r="O42" s="3" t="str">
        <f t="shared" si="20"/>
        <v>x</v>
      </c>
      <c r="P42" s="3" t="str">
        <f>'Data Set'!AA31</f>
        <v>5</v>
      </c>
    </row>
    <row r="43" spans="9:16" ht="40.5" hidden="1">
      <c r="I43" s="17" t="s">
        <v>227</v>
      </c>
      <c r="J43" s="17" t="s">
        <v>228</v>
      </c>
      <c r="K43" s="13"/>
      <c r="L43" s="13"/>
      <c r="M43" s="13"/>
      <c r="N43" s="13"/>
      <c r="O43" s="13"/>
      <c r="P43" s="13"/>
    </row>
    <row r="44" spans="9:16" ht="243" hidden="1">
      <c r="I44" s="4" t="s">
        <v>263</v>
      </c>
      <c r="J44" s="4" t="s">
        <v>264</v>
      </c>
      <c r="K44" s="3" t="str">
        <f t="shared" si="5"/>
        <v/>
      </c>
      <c r="L44" s="3" t="str">
        <f t="shared" si="6"/>
        <v/>
      </c>
      <c r="M44" s="3" t="str">
        <f t="shared" si="7"/>
        <v/>
      </c>
      <c r="N44" s="3" t="str">
        <f t="shared" si="8"/>
        <v>x</v>
      </c>
      <c r="O44" s="3" t="str">
        <f t="shared" si="20"/>
        <v/>
      </c>
      <c r="P44" s="3" t="str">
        <f>'Data Set'!AA37</f>
        <v>4</v>
      </c>
    </row>
    <row r="45" spans="9:16" ht="141.75" hidden="1">
      <c r="I45" s="4" t="s">
        <v>265</v>
      </c>
      <c r="J45" s="4" t="s">
        <v>266</v>
      </c>
      <c r="K45" s="3" t="str">
        <f t="shared" si="5"/>
        <v/>
      </c>
      <c r="L45" s="3" t="str">
        <f t="shared" si="6"/>
        <v/>
      </c>
      <c r="M45" s="3" t="str">
        <f t="shared" si="7"/>
        <v>x</v>
      </c>
      <c r="N45" s="3" t="str">
        <f t="shared" si="8"/>
        <v/>
      </c>
      <c r="O45" s="3" t="str">
        <f t="shared" si="20"/>
        <v/>
      </c>
      <c r="P45" s="3" t="str">
        <f>'Data Set'!AA38</f>
        <v>3</v>
      </c>
    </row>
  </sheetData>
  <mergeCells count="9">
    <mergeCell ref="A2:A3"/>
    <mergeCell ref="H2:H3"/>
    <mergeCell ref="P2:P3"/>
    <mergeCell ref="I2:I3"/>
    <mergeCell ref="I25:P26"/>
    <mergeCell ref="K2:O2"/>
    <mergeCell ref="C2:G2"/>
    <mergeCell ref="B2:B3"/>
    <mergeCell ref="J2:J3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4"/>
  <sheetViews>
    <sheetView zoomScale="70" zoomScaleNormal="70" workbookViewId="0">
      <selection activeCell="C3" sqref="C3"/>
    </sheetView>
  </sheetViews>
  <sheetFormatPr defaultColWidth="9.125" defaultRowHeight="20.25"/>
  <cols>
    <col min="1" max="1" width="7.125" style="1" customWidth="1"/>
    <col min="2" max="2" width="47.25" style="1" customWidth="1"/>
    <col min="3" max="3" width="13.125" style="1" customWidth="1"/>
    <col min="4" max="4" width="45.875" style="1" customWidth="1"/>
    <col min="5" max="5" width="10.625" style="1" customWidth="1"/>
    <col min="6" max="7" width="9.125" style="1"/>
    <col min="8" max="8" width="27.625" style="1" customWidth="1"/>
    <col min="9" max="16384" width="9.125" style="1"/>
  </cols>
  <sheetData>
    <row r="1" spans="1:5" ht="45.4" customHeight="1">
      <c r="B1" s="67" t="s">
        <v>323</v>
      </c>
    </row>
    <row r="2" spans="1:5" ht="45" customHeight="1">
      <c r="B2" s="58" t="s">
        <v>320</v>
      </c>
      <c r="C2" s="59" t="s">
        <v>277</v>
      </c>
      <c r="D2" s="60" t="s">
        <v>319</v>
      </c>
      <c r="E2" s="61" t="s">
        <v>277</v>
      </c>
    </row>
    <row r="3" spans="1:5" ht="40.5">
      <c r="B3" s="4" t="s">
        <v>237</v>
      </c>
      <c r="C3" s="3">
        <f>ABS('Data Set'!AA6)</f>
        <v>5</v>
      </c>
      <c r="D3" s="4" t="s">
        <v>278</v>
      </c>
      <c r="E3" s="57">
        <f>ABS('Data Set'!AA12)</f>
        <v>1</v>
      </c>
    </row>
    <row r="4" spans="1:5" ht="52.15" customHeight="1">
      <c r="B4" s="4" t="s">
        <v>239</v>
      </c>
      <c r="C4" s="3">
        <f>ABS('Data Set'!AA7)</f>
        <v>1</v>
      </c>
      <c r="D4" s="4" t="s">
        <v>279</v>
      </c>
      <c r="E4" s="57">
        <f>ABS('Data Set'!AA13)</f>
        <v>2</v>
      </c>
    </row>
    <row r="5" spans="1:5" ht="40.5">
      <c r="B5" s="4" t="s">
        <v>241</v>
      </c>
      <c r="C5" s="3">
        <f>ABS('Data Set'!AA8)</f>
        <v>4</v>
      </c>
      <c r="D5" s="4" t="s">
        <v>280</v>
      </c>
      <c r="E5" s="57">
        <f>ABS('Data Set'!AA14)</f>
        <v>4</v>
      </c>
    </row>
    <row r="6" spans="1:5" ht="90.75" customHeight="1">
      <c r="B6" s="4" t="s">
        <v>244</v>
      </c>
      <c r="C6" s="3">
        <f>ABS('Data Set'!AA10)</f>
        <v>4</v>
      </c>
      <c r="D6" s="4" t="s">
        <v>281</v>
      </c>
      <c r="E6" s="57">
        <f>ABS('Data Set'!AA15)</f>
        <v>2</v>
      </c>
    </row>
    <row r="7" spans="1:5" ht="60.4" customHeight="1">
      <c r="A7" s="66"/>
      <c r="B7" s="58" t="s">
        <v>302</v>
      </c>
      <c r="C7" s="59" t="s">
        <v>277</v>
      </c>
      <c r="D7" s="60" t="s">
        <v>302</v>
      </c>
      <c r="E7" s="61" t="s">
        <v>277</v>
      </c>
    </row>
    <row r="8" spans="1:5" ht="75" customHeight="1">
      <c r="A8" s="63"/>
      <c r="B8" s="4" t="s">
        <v>300</v>
      </c>
      <c r="C8" s="3">
        <f>ABS('Data Set'!AA17)</f>
        <v>3</v>
      </c>
      <c r="D8" s="4" t="s">
        <v>303</v>
      </c>
      <c r="E8" s="3">
        <f>ABS('Data Set'!AA22)</f>
        <v>5</v>
      </c>
    </row>
    <row r="9" spans="1:5" ht="101.25">
      <c r="A9" s="63"/>
      <c r="B9" s="55" t="s">
        <v>301</v>
      </c>
      <c r="C9" s="3">
        <f>ABS('Data Set'!AA18)</f>
        <v>2</v>
      </c>
      <c r="D9" s="4" t="s">
        <v>304</v>
      </c>
      <c r="E9" s="3">
        <f>ABS('Data Set'!AA23)</f>
        <v>3</v>
      </c>
    </row>
    <row r="10" spans="1:5" ht="101.25">
      <c r="A10" s="63"/>
      <c r="B10" s="4" t="s">
        <v>251</v>
      </c>
      <c r="C10" s="3">
        <f>ABS('Data Set'!AA20)</f>
        <v>5</v>
      </c>
      <c r="D10" s="4" t="s">
        <v>305</v>
      </c>
      <c r="E10" s="3">
        <f>ABS('Data Set'!AA24)</f>
        <v>2</v>
      </c>
    </row>
    <row r="11" spans="1:5" ht="106.15" customHeight="1">
      <c r="A11" s="63"/>
      <c r="B11" s="4" t="s">
        <v>253</v>
      </c>
      <c r="C11" s="3">
        <f>ABS('Data Set'!AA21)</f>
        <v>3</v>
      </c>
      <c r="D11" s="4" t="s">
        <v>306</v>
      </c>
      <c r="E11" s="3">
        <f>ABS('Data Set'!AA25)</f>
        <v>4</v>
      </c>
    </row>
    <row r="12" spans="1:5" ht="40.5">
      <c r="B12" s="58" t="s">
        <v>287</v>
      </c>
      <c r="C12" s="59" t="s">
        <v>277</v>
      </c>
      <c r="D12" s="60" t="s">
        <v>282</v>
      </c>
      <c r="E12" s="61" t="s">
        <v>277</v>
      </c>
    </row>
    <row r="13" spans="1:5" ht="60.75">
      <c r="A13" s="62"/>
      <c r="B13" s="4" t="s">
        <v>255</v>
      </c>
      <c r="C13" s="3">
        <f>ABS('Data Set'!AA28)</f>
        <v>4</v>
      </c>
      <c r="D13" s="4" t="s">
        <v>219</v>
      </c>
      <c r="E13" s="3">
        <f>ABS('Data Set'!AA32)</f>
        <v>2</v>
      </c>
    </row>
    <row r="14" spans="1:5" ht="60.75">
      <c r="A14" s="63"/>
      <c r="B14" s="4" t="s">
        <v>257</v>
      </c>
      <c r="C14" s="3">
        <f>ABS('Data Set'!AA29)</f>
        <v>2</v>
      </c>
      <c r="D14" s="4" t="s">
        <v>221</v>
      </c>
      <c r="E14" s="3">
        <f>ABS('Data Set'!AA33)</f>
        <v>2</v>
      </c>
    </row>
    <row r="15" spans="1:5" ht="60.75">
      <c r="A15" s="63"/>
      <c r="B15" s="4" t="s">
        <v>259</v>
      </c>
      <c r="C15" s="3">
        <f>ABS('Data Set'!AA30)</f>
        <v>1</v>
      </c>
      <c r="D15" s="4" t="s">
        <v>223</v>
      </c>
      <c r="E15" s="3">
        <f>ABS('Data Set'!AA34)</f>
        <v>2</v>
      </c>
    </row>
    <row r="16" spans="1:5" ht="81">
      <c r="A16" s="63"/>
      <c r="B16" s="4" t="s">
        <v>261</v>
      </c>
      <c r="C16" s="3">
        <f>ABS('Data Set'!AA31)</f>
        <v>5</v>
      </c>
      <c r="D16" s="4" t="s">
        <v>225</v>
      </c>
      <c r="E16" s="3">
        <f>ABS('Data Set'!AA35)</f>
        <v>2</v>
      </c>
    </row>
    <row r="17" spans="1:5" ht="54.4" customHeight="1">
      <c r="B17" s="58" t="s">
        <v>288</v>
      </c>
      <c r="C17" s="59" t="s">
        <v>277</v>
      </c>
      <c r="D17" s="60" t="s">
        <v>289</v>
      </c>
      <c r="E17" s="61" t="s">
        <v>277</v>
      </c>
    </row>
    <row r="18" spans="1:5" ht="60.75">
      <c r="A18" s="64"/>
      <c r="B18" s="4" t="s">
        <v>263</v>
      </c>
      <c r="C18" s="3">
        <f>ABS('Data Set'!AA37)</f>
        <v>4</v>
      </c>
      <c r="D18" s="4" t="s">
        <v>229</v>
      </c>
      <c r="E18" s="3">
        <f>ABS('Data Set'!AA41)</f>
        <v>2</v>
      </c>
    </row>
    <row r="19" spans="1:5" ht="81">
      <c r="A19" s="65"/>
      <c r="B19" s="4" t="s">
        <v>265</v>
      </c>
      <c r="C19" s="3">
        <f>ABS('Data Set'!AA38)</f>
        <v>3</v>
      </c>
      <c r="D19" s="4" t="s">
        <v>231</v>
      </c>
      <c r="E19" s="3">
        <f>ABS('Data Set'!AA42)</f>
        <v>1</v>
      </c>
    </row>
    <row r="20" spans="1:5" ht="60.75">
      <c r="A20" s="65"/>
      <c r="B20" s="4" t="s">
        <v>267</v>
      </c>
      <c r="C20" s="3">
        <f>ABS('Data Set'!AA39)</f>
        <v>5</v>
      </c>
      <c r="D20" s="4" t="s">
        <v>233</v>
      </c>
      <c r="E20" s="3">
        <f>ABS('Data Set'!AA43)</f>
        <v>2</v>
      </c>
    </row>
    <row r="21" spans="1:5" ht="60.75">
      <c r="A21" s="65"/>
      <c r="B21" s="4" t="s">
        <v>269</v>
      </c>
      <c r="C21" s="3">
        <f>ABS('Data Set'!AA40)</f>
        <v>1</v>
      </c>
      <c r="D21" s="4" t="s">
        <v>235</v>
      </c>
      <c r="E21" s="3">
        <f>ABS('Data Set'!AA44)</f>
        <v>5</v>
      </c>
    </row>
    <row r="22" spans="1:5" hidden="1">
      <c r="D22" s="92"/>
      <c r="E22" s="93"/>
    </row>
    <row r="23" spans="1:5" hidden="1">
      <c r="D23" s="94"/>
      <c r="E23" s="95"/>
    </row>
    <row r="24" spans="1:5" hidden="1">
      <c r="D24" s="17" t="s">
        <v>321</v>
      </c>
      <c r="E24" s="56"/>
    </row>
    <row r="25" spans="1:5" ht="40.5" hidden="1">
      <c r="D25" s="4" t="s">
        <v>237</v>
      </c>
      <c r="E25" s="3" t="str">
        <f>'Data Set'!AA6</f>
        <v>5</v>
      </c>
    </row>
    <row r="26" spans="1:5" ht="40.5" hidden="1">
      <c r="D26" s="4" t="s">
        <v>239</v>
      </c>
      <c r="E26" s="3" t="str">
        <f>'Data Set'!AA7</f>
        <v>1</v>
      </c>
    </row>
    <row r="27" spans="1:5" ht="40.5" hidden="1">
      <c r="D27" s="4" t="s">
        <v>241</v>
      </c>
      <c r="E27" s="3" t="str">
        <f>'Data Set'!AA8</f>
        <v>4</v>
      </c>
    </row>
    <row r="28" spans="1:5" hidden="1">
      <c r="D28" s="4"/>
      <c r="E28" s="3" t="str">
        <f>'Data Set'!AA9</f>
        <v>2</v>
      </c>
    </row>
    <row r="29" spans="1:5" ht="60.75" hidden="1">
      <c r="D29" s="4" t="s">
        <v>244</v>
      </c>
      <c r="E29" s="3" t="str">
        <f>'Data Set'!AA10</f>
        <v>4</v>
      </c>
    </row>
    <row r="30" spans="1:5" hidden="1">
      <c r="D30" s="17" t="s">
        <v>215</v>
      </c>
      <c r="E30" s="13"/>
    </row>
    <row r="31" spans="1:5" ht="60.75" hidden="1">
      <c r="D31" s="4" t="s">
        <v>247</v>
      </c>
      <c r="E31" s="3" t="str">
        <f>'Data Set'!AA17</f>
        <v>3</v>
      </c>
    </row>
    <row r="32" spans="1:5" ht="40.5" hidden="1">
      <c r="D32" s="4" t="s">
        <v>249</v>
      </c>
      <c r="E32" s="3" t="str">
        <f>'Data Set'!AA18</f>
        <v>2</v>
      </c>
    </row>
    <row r="33" spans="4:5" ht="60.75" hidden="1">
      <c r="D33" s="4" t="s">
        <v>251</v>
      </c>
      <c r="E33" s="3" t="str">
        <f>'Data Set'!AA20</f>
        <v>5</v>
      </c>
    </row>
    <row r="34" spans="4:5" ht="60.75" hidden="1">
      <c r="D34" s="4" t="s">
        <v>253</v>
      </c>
      <c r="E34" s="3" t="str">
        <f>'Data Set'!AA21</f>
        <v>3</v>
      </c>
    </row>
    <row r="35" spans="4:5" hidden="1">
      <c r="D35" s="17" t="s">
        <v>217</v>
      </c>
      <c r="E35" s="13"/>
    </row>
    <row r="36" spans="4:5" ht="60.75" hidden="1">
      <c r="D36" s="4" t="s">
        <v>255</v>
      </c>
      <c r="E36" s="3" t="str">
        <f>'Data Set'!AA28</f>
        <v>4</v>
      </c>
    </row>
    <row r="37" spans="4:5" ht="60.75" hidden="1">
      <c r="D37" s="4" t="s">
        <v>257</v>
      </c>
      <c r="E37" s="3" t="str">
        <f>'Data Set'!AA29</f>
        <v>2</v>
      </c>
    </row>
    <row r="38" spans="4:5" ht="60.75" hidden="1">
      <c r="D38" s="4" t="s">
        <v>259</v>
      </c>
      <c r="E38" s="3" t="str">
        <f>'Data Set'!AA30</f>
        <v>1</v>
      </c>
    </row>
    <row r="39" spans="4:5" ht="40.5" hidden="1">
      <c r="D39" s="4" t="s">
        <v>261</v>
      </c>
      <c r="E39" s="3" t="str">
        <f>'Data Set'!AA31</f>
        <v>5</v>
      </c>
    </row>
    <row r="40" spans="4:5" hidden="1">
      <c r="D40" s="17" t="s">
        <v>227</v>
      </c>
      <c r="E40" s="13"/>
    </row>
    <row r="41" spans="4:5" ht="60.75" hidden="1">
      <c r="D41" s="4" t="s">
        <v>263</v>
      </c>
      <c r="E41" s="3" t="str">
        <f>'Data Set'!AA37</f>
        <v>4</v>
      </c>
    </row>
    <row r="42" spans="4:5" ht="81" hidden="1">
      <c r="D42" s="4" t="s">
        <v>265</v>
      </c>
      <c r="E42" s="3" t="str">
        <f>'Data Set'!AA38</f>
        <v>3</v>
      </c>
    </row>
    <row r="43" spans="4:5" ht="60.75" hidden="1">
      <c r="D43" s="4" t="s">
        <v>267</v>
      </c>
      <c r="E43" s="3" t="str">
        <f>'Data Set'!AA39</f>
        <v>5</v>
      </c>
    </row>
    <row r="44" spans="4:5" ht="60.75" hidden="1">
      <c r="D44" s="4" t="s">
        <v>269</v>
      </c>
      <c r="E44" s="3" t="str">
        <f>'Data Set'!AA40</f>
        <v>1</v>
      </c>
    </row>
  </sheetData>
  <mergeCells count="1">
    <mergeCell ref="D22:E2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ตัววัด 4 กลุ่ม</vt:lpstr>
      <vt:lpstr>Data Set</vt:lpstr>
      <vt:lpstr>SFA-1</vt:lpstr>
      <vt:lpstr>SFA-2</vt:lpstr>
      <vt:lpstr>SFA-C1</vt:lpstr>
      <vt:lpstr>'Data Set'!Print_Area</vt:lpstr>
      <vt:lpstr>'ตัววัด 4 กลุ่ม'!Print_Area</vt:lpstr>
      <vt:lpstr>'Data Set'!Print_Titles</vt:lpstr>
      <vt:lpstr>'ตัววัด 4 กลุ่ม'!Print_Titles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</cp:lastModifiedBy>
  <cp:lastPrinted>2019-12-02T04:57:00Z</cp:lastPrinted>
  <dcterms:created xsi:type="dcterms:W3CDTF">2019-11-06T17:42:17Z</dcterms:created>
  <dcterms:modified xsi:type="dcterms:W3CDTF">2019-12-02T06:41:13Z</dcterms:modified>
</cp:coreProperties>
</file>