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 activeTab="1"/>
  </bookViews>
  <sheets>
    <sheet name="แผ่นดิน (สรุป)" sheetId="16" r:id="rId1"/>
    <sheet name="แผ่นดิน" sheetId="2" r:id="rId2"/>
    <sheet name="เงินรายได้ (สรุป)" sheetId="17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5">ค่าจ้างเงินรายได้!$A$1:$H$26</definedName>
    <definedName name="_xlnm.Print_Area" localSheetId="6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แผ่นดิน!$A$1:$J$106</definedName>
    <definedName name="_xlnm.Print_Area" localSheetId="0">'แผ่นดิน (สรุป)'!$A$1:$J$106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E148" i="17" l="1"/>
  <c r="E141" i="17"/>
  <c r="D141" i="17"/>
  <c r="C141" i="17"/>
  <c r="I140" i="17"/>
  <c r="H140" i="17"/>
  <c r="G140" i="17"/>
  <c r="H139" i="17"/>
  <c r="I139" i="17" s="1"/>
  <c r="G139" i="17"/>
  <c r="H138" i="17"/>
  <c r="I138" i="17" s="1"/>
  <c r="G138" i="17"/>
  <c r="H137" i="17"/>
  <c r="I137" i="17" s="1"/>
  <c r="G137" i="17"/>
  <c r="F136" i="17"/>
  <c r="H136" i="17" s="1"/>
  <c r="I136" i="17" s="1"/>
  <c r="I135" i="17"/>
  <c r="H135" i="17"/>
  <c r="G135" i="17"/>
  <c r="H134" i="17"/>
  <c r="I134" i="17" s="1"/>
  <c r="G134" i="17"/>
  <c r="H133" i="17"/>
  <c r="I133" i="17" s="1"/>
  <c r="G133" i="17"/>
  <c r="H132" i="17"/>
  <c r="I132" i="17" s="1"/>
  <c r="G132" i="17"/>
  <c r="H131" i="17"/>
  <c r="I131" i="17" s="1"/>
  <c r="G131" i="17"/>
  <c r="H130" i="17"/>
  <c r="I130" i="17" s="1"/>
  <c r="G130" i="17"/>
  <c r="H129" i="17"/>
  <c r="I129" i="17" s="1"/>
  <c r="G129" i="17"/>
  <c r="F128" i="17"/>
  <c r="H128" i="17" s="1"/>
  <c r="I128" i="17" s="1"/>
  <c r="F127" i="17"/>
  <c r="H127" i="17" s="1"/>
  <c r="I127" i="17" s="1"/>
  <c r="F126" i="17"/>
  <c r="H126" i="17" s="1"/>
  <c r="I126" i="17" s="1"/>
  <c r="H125" i="17"/>
  <c r="I125" i="17" s="1"/>
  <c r="G125" i="17"/>
  <c r="H124" i="17"/>
  <c r="I124" i="17" s="1"/>
  <c r="G124" i="17"/>
  <c r="H122" i="17"/>
  <c r="I122" i="17" s="1"/>
  <c r="G122" i="17"/>
  <c r="H121" i="17"/>
  <c r="I121" i="17" s="1"/>
  <c r="G121" i="17"/>
  <c r="H120" i="17"/>
  <c r="I120" i="17" s="1"/>
  <c r="G120" i="17"/>
  <c r="H119" i="17"/>
  <c r="I119" i="17" s="1"/>
  <c r="G119" i="17"/>
  <c r="H118" i="17"/>
  <c r="I118" i="17" s="1"/>
  <c r="G118" i="17"/>
  <c r="H117" i="17"/>
  <c r="I117" i="17" s="1"/>
  <c r="G117" i="17"/>
  <c r="H116" i="17"/>
  <c r="I116" i="17" s="1"/>
  <c r="G116" i="17"/>
  <c r="I115" i="17"/>
  <c r="H115" i="17"/>
  <c r="G115" i="17"/>
  <c r="H114" i="17"/>
  <c r="I114" i="17" s="1"/>
  <c r="G114" i="17"/>
  <c r="I113" i="17"/>
  <c r="H113" i="17"/>
  <c r="G113" i="17"/>
  <c r="F112" i="17"/>
  <c r="H112" i="17" s="1"/>
  <c r="I112" i="17" s="1"/>
  <c r="H111" i="17"/>
  <c r="I111" i="17" s="1"/>
  <c r="G111" i="17"/>
  <c r="H110" i="17"/>
  <c r="I110" i="17" s="1"/>
  <c r="G110" i="17"/>
  <c r="H109" i="17"/>
  <c r="I109" i="17" s="1"/>
  <c r="G109" i="17"/>
  <c r="I108" i="17"/>
  <c r="H108" i="17"/>
  <c r="G108" i="17"/>
  <c r="H107" i="17"/>
  <c r="I107" i="17" s="1"/>
  <c r="G107" i="17"/>
  <c r="I106" i="17"/>
  <c r="H106" i="17"/>
  <c r="G106" i="17"/>
  <c r="H105" i="17"/>
  <c r="I105" i="17" s="1"/>
  <c r="G105" i="17"/>
  <c r="H104" i="17"/>
  <c r="I104" i="17" s="1"/>
  <c r="G104" i="17"/>
  <c r="H103" i="17"/>
  <c r="I103" i="17" s="1"/>
  <c r="G103" i="17"/>
  <c r="H102" i="17"/>
  <c r="I102" i="17" s="1"/>
  <c r="G102" i="17"/>
  <c r="H101" i="17"/>
  <c r="I101" i="17" s="1"/>
  <c r="G101" i="17"/>
  <c r="I100" i="17"/>
  <c r="H100" i="17"/>
  <c r="G100" i="17"/>
  <c r="F99" i="17"/>
  <c r="H99" i="17" s="1"/>
  <c r="I99" i="17" s="1"/>
  <c r="H98" i="17"/>
  <c r="I98" i="17" s="1"/>
  <c r="G98" i="17"/>
  <c r="H97" i="17"/>
  <c r="I97" i="17" s="1"/>
  <c r="G97" i="17"/>
  <c r="H96" i="17"/>
  <c r="I96" i="17" s="1"/>
  <c r="G96" i="17"/>
  <c r="H95" i="17"/>
  <c r="I95" i="17" s="1"/>
  <c r="G95" i="17"/>
  <c r="H94" i="17"/>
  <c r="I94" i="17" s="1"/>
  <c r="G94" i="17"/>
  <c r="H93" i="17"/>
  <c r="I93" i="17" s="1"/>
  <c r="G93" i="17"/>
  <c r="H92" i="17"/>
  <c r="I92" i="17" s="1"/>
  <c r="G92" i="17"/>
  <c r="I91" i="17"/>
  <c r="H91" i="17"/>
  <c r="G91" i="17"/>
  <c r="H90" i="17"/>
  <c r="I90" i="17" s="1"/>
  <c r="G90" i="17"/>
  <c r="H89" i="17"/>
  <c r="I89" i="17" s="1"/>
  <c r="G89" i="17"/>
  <c r="H88" i="17"/>
  <c r="I88" i="17" s="1"/>
  <c r="G88" i="17"/>
  <c r="H87" i="17"/>
  <c r="I87" i="17" s="1"/>
  <c r="G87" i="17"/>
  <c r="H86" i="17"/>
  <c r="I86" i="17" s="1"/>
  <c r="G86" i="17"/>
  <c r="H85" i="17"/>
  <c r="I85" i="17" s="1"/>
  <c r="G85" i="17"/>
  <c r="H84" i="17"/>
  <c r="I84" i="17" s="1"/>
  <c r="G84" i="17"/>
  <c r="I83" i="17"/>
  <c r="H83" i="17"/>
  <c r="G83" i="17"/>
  <c r="F82" i="17"/>
  <c r="H82" i="17" s="1"/>
  <c r="I82" i="17" s="1"/>
  <c r="H81" i="17"/>
  <c r="I81" i="17" s="1"/>
  <c r="G81" i="17"/>
  <c r="H80" i="17"/>
  <c r="I80" i="17" s="1"/>
  <c r="G80" i="17"/>
  <c r="H79" i="17"/>
  <c r="I79" i="17" s="1"/>
  <c r="G79" i="17"/>
  <c r="H78" i="17"/>
  <c r="I78" i="17" s="1"/>
  <c r="G78" i="17"/>
  <c r="H77" i="17"/>
  <c r="I77" i="17" s="1"/>
  <c r="G77" i="17"/>
  <c r="G76" i="17"/>
  <c r="F76" i="17"/>
  <c r="H76" i="17" s="1"/>
  <c r="I76" i="17" s="1"/>
  <c r="F75" i="17"/>
  <c r="H75" i="17" s="1"/>
  <c r="I75" i="17" s="1"/>
  <c r="I74" i="17"/>
  <c r="H74" i="17"/>
  <c r="G74" i="17"/>
  <c r="H73" i="17"/>
  <c r="I73" i="17" s="1"/>
  <c r="G73" i="17"/>
  <c r="H72" i="17"/>
  <c r="I72" i="17" s="1"/>
  <c r="G72" i="17"/>
  <c r="H71" i="17"/>
  <c r="I71" i="17" s="1"/>
  <c r="G71" i="17"/>
  <c r="H70" i="17"/>
  <c r="I70" i="17" s="1"/>
  <c r="G70" i="17"/>
  <c r="H69" i="17"/>
  <c r="I69" i="17" s="1"/>
  <c r="G69" i="17"/>
  <c r="I68" i="17"/>
  <c r="H68" i="17"/>
  <c r="G68" i="17"/>
  <c r="H67" i="17"/>
  <c r="I67" i="17" s="1"/>
  <c r="G67" i="17"/>
  <c r="I66" i="17"/>
  <c r="H66" i="17"/>
  <c r="G66" i="17"/>
  <c r="H65" i="17"/>
  <c r="I65" i="17" s="1"/>
  <c r="G65" i="17"/>
  <c r="H64" i="17"/>
  <c r="I64" i="17" s="1"/>
  <c r="G64" i="17"/>
  <c r="F64" i="17"/>
  <c r="H63" i="17"/>
  <c r="I63" i="17" s="1"/>
  <c r="G63" i="17"/>
  <c r="H62" i="17"/>
  <c r="I62" i="17" s="1"/>
  <c r="G62" i="17"/>
  <c r="F61" i="17"/>
  <c r="H61" i="17" s="1"/>
  <c r="I61" i="17" s="1"/>
  <c r="I60" i="17"/>
  <c r="H60" i="17"/>
  <c r="G60" i="17"/>
  <c r="H59" i="17"/>
  <c r="I59" i="17" s="1"/>
  <c r="G59" i="17"/>
  <c r="H58" i="17"/>
  <c r="I58" i="17" s="1"/>
  <c r="G58" i="17"/>
  <c r="F58" i="17"/>
  <c r="H57" i="17"/>
  <c r="I57" i="17" s="1"/>
  <c r="G57" i="17"/>
  <c r="H56" i="17"/>
  <c r="I56" i="17" s="1"/>
  <c r="G56" i="17"/>
  <c r="H55" i="17"/>
  <c r="I55" i="17" s="1"/>
  <c r="G55" i="17"/>
  <c r="H54" i="17"/>
  <c r="I54" i="17" s="1"/>
  <c r="G54" i="17"/>
  <c r="H53" i="17"/>
  <c r="I53" i="17" s="1"/>
  <c r="F53" i="17"/>
  <c r="G53" i="17" s="1"/>
  <c r="H52" i="17"/>
  <c r="I52" i="17" s="1"/>
  <c r="G52" i="17"/>
  <c r="H51" i="17"/>
  <c r="I51" i="17" s="1"/>
  <c r="G51" i="17"/>
  <c r="G50" i="17"/>
  <c r="F50" i="17"/>
  <c r="H50" i="17" s="1"/>
  <c r="I50" i="17" s="1"/>
  <c r="H49" i="17"/>
  <c r="I49" i="17" s="1"/>
  <c r="G49" i="17"/>
  <c r="F48" i="17"/>
  <c r="G48" i="17" s="1"/>
  <c r="H47" i="17"/>
  <c r="I47" i="17" s="1"/>
  <c r="G47" i="17"/>
  <c r="H46" i="17"/>
  <c r="I46" i="17" s="1"/>
  <c r="G46" i="17"/>
  <c r="H45" i="17"/>
  <c r="I45" i="17" s="1"/>
  <c r="G45" i="17"/>
  <c r="H44" i="17"/>
  <c r="I44" i="17" s="1"/>
  <c r="G44" i="17"/>
  <c r="H43" i="17"/>
  <c r="I43" i="17" s="1"/>
  <c r="G43" i="17"/>
  <c r="H42" i="17"/>
  <c r="I42" i="17" s="1"/>
  <c r="G42" i="17"/>
  <c r="H41" i="17"/>
  <c r="I41" i="17" s="1"/>
  <c r="G41" i="17"/>
  <c r="I40" i="17"/>
  <c r="H40" i="17"/>
  <c r="G40" i="17"/>
  <c r="H39" i="17"/>
  <c r="I39" i="17" s="1"/>
  <c r="G39" i="17"/>
  <c r="H38" i="17"/>
  <c r="I38" i="17" s="1"/>
  <c r="G38" i="17"/>
  <c r="F38" i="17"/>
  <c r="H37" i="17"/>
  <c r="I37" i="17" s="1"/>
  <c r="G37" i="17"/>
  <c r="H36" i="17"/>
  <c r="I36" i="17" s="1"/>
  <c r="G36" i="17"/>
  <c r="H35" i="17"/>
  <c r="I35" i="17" s="1"/>
  <c r="G35" i="17"/>
  <c r="F34" i="17"/>
  <c r="G34" i="17" s="1"/>
  <c r="H33" i="17"/>
  <c r="I33" i="17" s="1"/>
  <c r="G33" i="17"/>
  <c r="H32" i="17"/>
  <c r="I32" i="17" s="1"/>
  <c r="G32" i="17"/>
  <c r="F32" i="17"/>
  <c r="H31" i="17"/>
  <c r="I31" i="17" s="1"/>
  <c r="G31" i="17"/>
  <c r="F31" i="17"/>
  <c r="H30" i="17"/>
  <c r="I30" i="17" s="1"/>
  <c r="G30" i="17"/>
  <c r="F29" i="17"/>
  <c r="H29" i="17" s="1"/>
  <c r="I29" i="17" s="1"/>
  <c r="H28" i="17"/>
  <c r="I28" i="17" s="1"/>
  <c r="G28" i="17"/>
  <c r="H27" i="17"/>
  <c r="I27" i="17" s="1"/>
  <c r="G27" i="17"/>
  <c r="H26" i="17"/>
  <c r="I26" i="17" s="1"/>
  <c r="G26" i="17"/>
  <c r="I25" i="17"/>
  <c r="H25" i="17"/>
  <c r="G25" i="17"/>
  <c r="F25" i="17"/>
  <c r="I24" i="17"/>
  <c r="H24" i="17"/>
  <c r="G24" i="17"/>
  <c r="H23" i="17"/>
  <c r="I23" i="17" s="1"/>
  <c r="G23" i="17"/>
  <c r="H22" i="17"/>
  <c r="I22" i="17" s="1"/>
  <c r="G22" i="17"/>
  <c r="H21" i="17"/>
  <c r="I21" i="17" s="1"/>
  <c r="G21" i="17"/>
  <c r="H20" i="17"/>
  <c r="I20" i="17" s="1"/>
  <c r="G20" i="17"/>
  <c r="H19" i="17"/>
  <c r="I19" i="17" s="1"/>
  <c r="G19" i="17"/>
  <c r="F18" i="17"/>
  <c r="H18" i="17" s="1"/>
  <c r="I18" i="17" s="1"/>
  <c r="H17" i="17"/>
  <c r="I17" i="17" s="1"/>
  <c r="G17" i="17"/>
  <c r="H16" i="17"/>
  <c r="I16" i="17" s="1"/>
  <c r="G16" i="17"/>
  <c r="H15" i="17"/>
  <c r="I15" i="17" s="1"/>
  <c r="G15" i="17"/>
  <c r="F15" i="17"/>
  <c r="H14" i="17"/>
  <c r="I14" i="17" s="1"/>
  <c r="G14" i="17"/>
  <c r="F14" i="17"/>
  <c r="H13" i="17"/>
  <c r="I13" i="17" s="1"/>
  <c r="G13" i="17"/>
  <c r="H12" i="17"/>
  <c r="I12" i="17" s="1"/>
  <c r="G12" i="17"/>
  <c r="H11" i="17"/>
  <c r="I11" i="17" s="1"/>
  <c r="G11" i="17"/>
  <c r="H10" i="17"/>
  <c r="I10" i="17" s="1"/>
  <c r="G10" i="17"/>
  <c r="I9" i="17"/>
  <c r="H9" i="17"/>
  <c r="G9" i="17"/>
  <c r="F9" i="17"/>
  <c r="I8" i="17"/>
  <c r="H8" i="17"/>
  <c r="G8" i="17"/>
  <c r="F7" i="17"/>
  <c r="H7" i="17" s="1"/>
  <c r="I7" i="17" s="1"/>
  <c r="E105" i="16"/>
  <c r="E109" i="16" s="1"/>
  <c r="D105" i="16"/>
  <c r="C105" i="16"/>
  <c r="H104" i="16"/>
  <c r="I104" i="16" s="1"/>
  <c r="G104" i="16"/>
  <c r="I103" i="16"/>
  <c r="H103" i="16"/>
  <c r="G103" i="16"/>
  <c r="H102" i="16"/>
  <c r="I102" i="16" s="1"/>
  <c r="G102" i="16"/>
  <c r="H101" i="16"/>
  <c r="I101" i="16" s="1"/>
  <c r="G101" i="16"/>
  <c r="H100" i="16"/>
  <c r="I100" i="16" s="1"/>
  <c r="G100" i="16"/>
  <c r="I99" i="16"/>
  <c r="H99" i="16"/>
  <c r="G99" i="16"/>
  <c r="H98" i="16"/>
  <c r="I98" i="16" s="1"/>
  <c r="G98" i="16"/>
  <c r="H97" i="16"/>
  <c r="I97" i="16" s="1"/>
  <c r="G97" i="16"/>
  <c r="H96" i="16"/>
  <c r="I96" i="16" s="1"/>
  <c r="G96" i="16"/>
  <c r="H95" i="16"/>
  <c r="I95" i="16" s="1"/>
  <c r="G95" i="16"/>
  <c r="H94" i="16"/>
  <c r="I94" i="16" s="1"/>
  <c r="G94" i="16"/>
  <c r="H93" i="16"/>
  <c r="I93" i="16" s="1"/>
  <c r="G93" i="16"/>
  <c r="H92" i="16"/>
  <c r="I92" i="16" s="1"/>
  <c r="G92" i="16"/>
  <c r="I91" i="16"/>
  <c r="H91" i="16"/>
  <c r="G91" i="16"/>
  <c r="H90" i="16"/>
  <c r="I90" i="16" s="1"/>
  <c r="G90" i="16"/>
  <c r="H89" i="16"/>
  <c r="I89" i="16" s="1"/>
  <c r="G89" i="16"/>
  <c r="H88" i="16"/>
  <c r="I88" i="16" s="1"/>
  <c r="G88" i="16"/>
  <c r="H87" i="16"/>
  <c r="I87" i="16" s="1"/>
  <c r="G87" i="16"/>
  <c r="H86" i="16"/>
  <c r="I86" i="16" s="1"/>
  <c r="G86" i="16"/>
  <c r="H85" i="16"/>
  <c r="I85" i="16" s="1"/>
  <c r="G85" i="16"/>
  <c r="H84" i="16"/>
  <c r="I84" i="16" s="1"/>
  <c r="G84" i="16"/>
  <c r="H83" i="16"/>
  <c r="I83" i="16" s="1"/>
  <c r="G83" i="16"/>
  <c r="H82" i="16"/>
  <c r="I82" i="16" s="1"/>
  <c r="G82" i="16"/>
  <c r="H81" i="16"/>
  <c r="I81" i="16" s="1"/>
  <c r="G81" i="16"/>
  <c r="H80" i="16"/>
  <c r="I80" i="16" s="1"/>
  <c r="G80" i="16"/>
  <c r="I79" i="16"/>
  <c r="H79" i="16"/>
  <c r="G79" i="16"/>
  <c r="H78" i="16"/>
  <c r="I78" i="16" s="1"/>
  <c r="G78" i="16"/>
  <c r="H77" i="16"/>
  <c r="I77" i="16" s="1"/>
  <c r="G77" i="16"/>
  <c r="H76" i="16"/>
  <c r="I76" i="16" s="1"/>
  <c r="G76" i="16"/>
  <c r="H75" i="16"/>
  <c r="I75" i="16" s="1"/>
  <c r="G75" i="16"/>
  <c r="H74" i="16"/>
  <c r="I74" i="16" s="1"/>
  <c r="G74" i="16"/>
  <c r="H73" i="16"/>
  <c r="I73" i="16" s="1"/>
  <c r="G73" i="16"/>
  <c r="H72" i="16"/>
  <c r="I72" i="16" s="1"/>
  <c r="G72" i="16"/>
  <c r="H71" i="16"/>
  <c r="I71" i="16" s="1"/>
  <c r="G71" i="16"/>
  <c r="H70" i="16"/>
  <c r="I70" i="16" s="1"/>
  <c r="G70" i="16"/>
  <c r="H69" i="16"/>
  <c r="I69" i="16" s="1"/>
  <c r="G69" i="16"/>
  <c r="H68" i="16"/>
  <c r="I68" i="16" s="1"/>
  <c r="G68" i="16"/>
  <c r="H67" i="16"/>
  <c r="I67" i="16" s="1"/>
  <c r="G67" i="16"/>
  <c r="H66" i="16"/>
  <c r="I66" i="16" s="1"/>
  <c r="G66" i="16"/>
  <c r="H65" i="16"/>
  <c r="I65" i="16" s="1"/>
  <c r="G65" i="16"/>
  <c r="H64" i="16"/>
  <c r="I64" i="16" s="1"/>
  <c r="G64" i="16"/>
  <c r="I63" i="16"/>
  <c r="H63" i="16"/>
  <c r="G63" i="16"/>
  <c r="H62" i="16"/>
  <c r="I62" i="16" s="1"/>
  <c r="G62" i="16"/>
  <c r="H61" i="16"/>
  <c r="I61" i="16" s="1"/>
  <c r="G61" i="16"/>
  <c r="H60" i="16"/>
  <c r="I60" i="16" s="1"/>
  <c r="G60" i="16"/>
  <c r="H59" i="16"/>
  <c r="I59" i="16" s="1"/>
  <c r="G59" i="16"/>
  <c r="H58" i="16"/>
  <c r="I58" i="16" s="1"/>
  <c r="G58" i="16"/>
  <c r="H57" i="16"/>
  <c r="I57" i="16" s="1"/>
  <c r="G57" i="16"/>
  <c r="H56" i="16"/>
  <c r="I56" i="16" s="1"/>
  <c r="G56" i="16"/>
  <c r="I55" i="16"/>
  <c r="H55" i="16"/>
  <c r="G55" i="16"/>
  <c r="H54" i="16"/>
  <c r="I54" i="16" s="1"/>
  <c r="G54" i="16"/>
  <c r="H53" i="16"/>
  <c r="I53" i="16" s="1"/>
  <c r="G53" i="16"/>
  <c r="H52" i="16"/>
  <c r="I52" i="16" s="1"/>
  <c r="G52" i="16"/>
  <c r="H51" i="16"/>
  <c r="I51" i="16" s="1"/>
  <c r="G51" i="16"/>
  <c r="H50" i="16"/>
  <c r="I50" i="16" s="1"/>
  <c r="G50" i="16"/>
  <c r="H49" i="16"/>
  <c r="I49" i="16" s="1"/>
  <c r="G49" i="16"/>
  <c r="F48" i="16"/>
  <c r="F40" i="16" s="1"/>
  <c r="H47" i="16"/>
  <c r="I47" i="16" s="1"/>
  <c r="G47" i="16"/>
  <c r="I46" i="16"/>
  <c r="H46" i="16"/>
  <c r="G46" i="16"/>
  <c r="H45" i="16"/>
  <c r="I45" i="16" s="1"/>
  <c r="G45" i="16"/>
  <c r="H44" i="16"/>
  <c r="I44" i="16" s="1"/>
  <c r="G44" i="16"/>
  <c r="H43" i="16"/>
  <c r="I43" i="16" s="1"/>
  <c r="G43" i="16"/>
  <c r="H42" i="16"/>
  <c r="I42" i="16" s="1"/>
  <c r="G42" i="16"/>
  <c r="H41" i="16"/>
  <c r="I41" i="16" s="1"/>
  <c r="G41" i="16"/>
  <c r="H39" i="16"/>
  <c r="I39" i="16" s="1"/>
  <c r="G39" i="16"/>
  <c r="H38" i="16"/>
  <c r="I38" i="16" s="1"/>
  <c r="G38" i="16"/>
  <c r="I37" i="16"/>
  <c r="H37" i="16"/>
  <c r="G37" i="16"/>
  <c r="H36" i="16"/>
  <c r="I36" i="16" s="1"/>
  <c r="G36" i="16"/>
  <c r="H35" i="16"/>
  <c r="I35" i="16" s="1"/>
  <c r="G35" i="16"/>
  <c r="H34" i="16"/>
  <c r="I34" i="16" s="1"/>
  <c r="G34" i="16"/>
  <c r="I33" i="16"/>
  <c r="H33" i="16"/>
  <c r="G33" i="16"/>
  <c r="H32" i="16"/>
  <c r="I32" i="16" s="1"/>
  <c r="G32" i="16"/>
  <c r="H31" i="16"/>
  <c r="I31" i="16" s="1"/>
  <c r="G31" i="16"/>
  <c r="H30" i="16"/>
  <c r="I30" i="16" s="1"/>
  <c r="G30" i="16"/>
  <c r="I29" i="16"/>
  <c r="H29" i="16"/>
  <c r="G29" i="16"/>
  <c r="H28" i="16"/>
  <c r="I28" i="16" s="1"/>
  <c r="G28" i="16"/>
  <c r="H27" i="16"/>
  <c r="I27" i="16" s="1"/>
  <c r="G27" i="16"/>
  <c r="H26" i="16"/>
  <c r="I26" i="16" s="1"/>
  <c r="G26" i="16"/>
  <c r="H25" i="16"/>
  <c r="I25" i="16" s="1"/>
  <c r="G25" i="16"/>
  <c r="H24" i="16"/>
  <c r="I24" i="16" s="1"/>
  <c r="G24" i="16"/>
  <c r="H23" i="16"/>
  <c r="I23" i="16" s="1"/>
  <c r="G23" i="16"/>
  <c r="H22" i="16"/>
  <c r="I22" i="16" s="1"/>
  <c r="G22" i="16"/>
  <c r="H21" i="16"/>
  <c r="I21" i="16" s="1"/>
  <c r="G21" i="16"/>
  <c r="H20" i="16"/>
  <c r="I20" i="16" s="1"/>
  <c r="G20" i="16"/>
  <c r="H19" i="16"/>
  <c r="I19" i="16" s="1"/>
  <c r="G19" i="16"/>
  <c r="H18" i="16"/>
  <c r="I18" i="16" s="1"/>
  <c r="G18" i="16"/>
  <c r="I17" i="16"/>
  <c r="H17" i="16"/>
  <c r="G17" i="16"/>
  <c r="H16" i="16"/>
  <c r="I16" i="16" s="1"/>
  <c r="G16" i="16"/>
  <c r="H15" i="16"/>
  <c r="I15" i="16" s="1"/>
  <c r="G15" i="16"/>
  <c r="H14" i="16"/>
  <c r="I14" i="16" s="1"/>
  <c r="G14" i="16"/>
  <c r="I13" i="16"/>
  <c r="H13" i="16"/>
  <c r="G13" i="16"/>
  <c r="H12" i="16"/>
  <c r="I12" i="16" s="1"/>
  <c r="G12" i="16"/>
  <c r="H11" i="16"/>
  <c r="I11" i="16" s="1"/>
  <c r="G11" i="16"/>
  <c r="H10" i="16"/>
  <c r="I10" i="16" s="1"/>
  <c r="G10" i="16"/>
  <c r="H9" i="16"/>
  <c r="I9" i="16" s="1"/>
  <c r="G9" i="16"/>
  <c r="H8" i="16"/>
  <c r="I8" i="16" s="1"/>
  <c r="G8" i="16"/>
  <c r="H7" i="16"/>
  <c r="I7" i="16" s="1"/>
  <c r="G7" i="16"/>
  <c r="F8" i="6"/>
  <c r="F141" i="3"/>
  <c r="F136" i="3"/>
  <c r="F123" i="3"/>
  <c r="F112" i="3"/>
  <c r="F99" i="3"/>
  <c r="F75" i="3"/>
  <c r="F61" i="3"/>
  <c r="F53" i="3"/>
  <c r="F48" i="3"/>
  <c r="F34" i="3"/>
  <c r="F29" i="3"/>
  <c r="F18" i="3"/>
  <c r="F14" i="3"/>
  <c r="F7" i="3"/>
  <c r="F50" i="3"/>
  <c r="F82" i="3"/>
  <c r="F58" i="3"/>
  <c r="F15" i="3"/>
  <c r="F127" i="3"/>
  <c r="F38" i="3"/>
  <c r="F128" i="3"/>
  <c r="F25" i="3"/>
  <c r="F64" i="3"/>
  <c r="F32" i="3"/>
  <c r="F31" i="3"/>
  <c r="F76" i="3"/>
  <c r="F9" i="3"/>
  <c r="F126" i="3"/>
  <c r="F40" i="2"/>
  <c r="F48" i="2"/>
  <c r="G136" i="17" l="1"/>
  <c r="G75" i="17"/>
  <c r="G61" i="17"/>
  <c r="H48" i="17"/>
  <c r="I48" i="17" s="1"/>
  <c r="H34" i="17"/>
  <c r="I34" i="17" s="1"/>
  <c r="G18" i="17"/>
  <c r="G7" i="17"/>
  <c r="G29" i="17"/>
  <c r="G82" i="17"/>
  <c r="G99" i="17"/>
  <c r="G112" i="17"/>
  <c r="G126" i="17"/>
  <c r="G127" i="17"/>
  <c r="G128" i="17"/>
  <c r="F123" i="17"/>
  <c r="F105" i="16"/>
  <c r="H40" i="16"/>
  <c r="I40" i="16" s="1"/>
  <c r="G40" i="16"/>
  <c r="G48" i="16"/>
  <c r="H48" i="16"/>
  <c r="I48" i="16" s="1"/>
  <c r="E141" i="3"/>
  <c r="D141" i="3"/>
  <c r="C141" i="3"/>
  <c r="E105" i="2"/>
  <c r="F105" i="2"/>
  <c r="D105" i="2"/>
  <c r="C105" i="2"/>
  <c r="G123" i="17" l="1"/>
  <c r="F141" i="17"/>
  <c r="H123" i="17"/>
  <c r="I123" i="17" s="1"/>
  <c r="H105" i="16"/>
  <c r="I105" i="16" s="1"/>
  <c r="G105" i="16"/>
  <c r="H32" i="3"/>
  <c r="I32" i="3" s="1"/>
  <c r="G32" i="3"/>
  <c r="H33" i="3"/>
  <c r="I33" i="3" s="1"/>
  <c r="G33" i="3"/>
  <c r="H30" i="3"/>
  <c r="I30" i="3" s="1"/>
  <c r="G30" i="3"/>
  <c r="H31" i="3"/>
  <c r="I31" i="3" s="1"/>
  <c r="G31" i="3"/>
  <c r="H29" i="3"/>
  <c r="I29" i="3" s="1"/>
  <c r="G29" i="3"/>
  <c r="H50" i="3"/>
  <c r="I50" i="3" s="1"/>
  <c r="G50" i="3"/>
  <c r="H49" i="3"/>
  <c r="I49" i="3" s="1"/>
  <c r="G49" i="3"/>
  <c r="H52" i="3"/>
  <c r="I52" i="3" s="1"/>
  <c r="G52" i="3"/>
  <c r="H51" i="3"/>
  <c r="I51" i="3" s="1"/>
  <c r="G51" i="3"/>
  <c r="H48" i="3"/>
  <c r="I48" i="3" s="1"/>
  <c r="G48" i="3"/>
  <c r="H78" i="3"/>
  <c r="I78" i="3" s="1"/>
  <c r="G78" i="3"/>
  <c r="H81" i="3"/>
  <c r="I81" i="3" s="1"/>
  <c r="G81" i="3"/>
  <c r="H80" i="3"/>
  <c r="I80" i="3" s="1"/>
  <c r="G80" i="3"/>
  <c r="H77" i="3"/>
  <c r="I77" i="3" s="1"/>
  <c r="G77" i="3"/>
  <c r="H79" i="3"/>
  <c r="I79" i="3" s="1"/>
  <c r="G79" i="3"/>
  <c r="H76" i="3"/>
  <c r="I76" i="3" s="1"/>
  <c r="G76" i="3"/>
  <c r="H75" i="3"/>
  <c r="I75" i="3" s="1"/>
  <c r="G75" i="3"/>
  <c r="H16" i="3"/>
  <c r="I16" i="3" s="1"/>
  <c r="G16" i="3"/>
  <c r="H17" i="3"/>
  <c r="I17" i="3" s="1"/>
  <c r="G17" i="3"/>
  <c r="H15" i="3"/>
  <c r="I15" i="3" s="1"/>
  <c r="G15" i="3"/>
  <c r="H14" i="3"/>
  <c r="I14" i="3" s="1"/>
  <c r="G14" i="3"/>
  <c r="H127" i="3"/>
  <c r="I127" i="3" s="1"/>
  <c r="G127" i="3"/>
  <c r="H126" i="3"/>
  <c r="I126" i="3" s="1"/>
  <c r="G126" i="3"/>
  <c r="H129" i="3"/>
  <c r="I129" i="3" s="1"/>
  <c r="G129" i="3"/>
  <c r="H125" i="3"/>
  <c r="I125" i="3" s="1"/>
  <c r="G125" i="3"/>
  <c r="H135" i="3"/>
  <c r="I135" i="3" s="1"/>
  <c r="G135" i="3"/>
  <c r="H131" i="3"/>
  <c r="I131" i="3" s="1"/>
  <c r="G131" i="3"/>
  <c r="H134" i="3"/>
  <c r="I134" i="3" s="1"/>
  <c r="G134" i="3"/>
  <c r="H132" i="3"/>
  <c r="I132" i="3" s="1"/>
  <c r="G132" i="3"/>
  <c r="H130" i="3"/>
  <c r="I130" i="3" s="1"/>
  <c r="G130" i="3"/>
  <c r="H124" i="3"/>
  <c r="I124" i="3" s="1"/>
  <c r="G124" i="3"/>
  <c r="H133" i="3"/>
  <c r="I133" i="3" s="1"/>
  <c r="G133" i="3"/>
  <c r="H128" i="3"/>
  <c r="I128" i="3" s="1"/>
  <c r="G128" i="3"/>
  <c r="H123" i="3"/>
  <c r="I123" i="3" s="1"/>
  <c r="G123" i="3"/>
  <c r="H109" i="3"/>
  <c r="I109" i="3" s="1"/>
  <c r="G109" i="3"/>
  <c r="H101" i="3"/>
  <c r="I101" i="3" s="1"/>
  <c r="G101" i="3"/>
  <c r="H105" i="3"/>
  <c r="I105" i="3" s="1"/>
  <c r="G105" i="3"/>
  <c r="H103" i="3"/>
  <c r="I103" i="3" s="1"/>
  <c r="G103" i="3"/>
  <c r="H100" i="3"/>
  <c r="I100" i="3" s="1"/>
  <c r="G100" i="3"/>
  <c r="H110" i="3"/>
  <c r="I110" i="3" s="1"/>
  <c r="G110" i="3"/>
  <c r="H102" i="3"/>
  <c r="I102" i="3" s="1"/>
  <c r="G102" i="3"/>
  <c r="H107" i="3"/>
  <c r="I107" i="3" s="1"/>
  <c r="G107" i="3"/>
  <c r="H111" i="3"/>
  <c r="I111" i="3" s="1"/>
  <c r="G111" i="3"/>
  <c r="H104" i="3"/>
  <c r="I104" i="3" s="1"/>
  <c r="G104" i="3"/>
  <c r="H106" i="3"/>
  <c r="I106" i="3" s="1"/>
  <c r="G106" i="3"/>
  <c r="H108" i="3"/>
  <c r="I108" i="3" s="1"/>
  <c r="G108" i="3"/>
  <c r="H99" i="3"/>
  <c r="I99" i="3" s="1"/>
  <c r="G99" i="3"/>
  <c r="H65" i="3"/>
  <c r="I65" i="3" s="1"/>
  <c r="G65" i="3"/>
  <c r="H73" i="3"/>
  <c r="I73" i="3" s="1"/>
  <c r="G73" i="3"/>
  <c r="H72" i="3"/>
  <c r="I72" i="3" s="1"/>
  <c r="G72" i="3"/>
  <c r="H62" i="3"/>
  <c r="I62" i="3" s="1"/>
  <c r="G62" i="3"/>
  <c r="H63" i="3"/>
  <c r="I63" i="3" s="1"/>
  <c r="G63" i="3"/>
  <c r="H71" i="3"/>
  <c r="I71" i="3" s="1"/>
  <c r="G71" i="3"/>
  <c r="H66" i="3"/>
  <c r="I66" i="3" s="1"/>
  <c r="G66" i="3"/>
  <c r="H70" i="3"/>
  <c r="I70" i="3" s="1"/>
  <c r="G70" i="3"/>
  <c r="H69" i="3"/>
  <c r="I69" i="3" s="1"/>
  <c r="G69" i="3"/>
  <c r="H68" i="3"/>
  <c r="I68" i="3" s="1"/>
  <c r="G68" i="3"/>
  <c r="H67" i="3"/>
  <c r="I67" i="3" s="1"/>
  <c r="G67" i="3"/>
  <c r="H74" i="3"/>
  <c r="I74" i="3" s="1"/>
  <c r="G74" i="3"/>
  <c r="H64" i="3"/>
  <c r="I64" i="3" s="1"/>
  <c r="G64" i="3"/>
  <c r="H61" i="3"/>
  <c r="I61" i="3" s="1"/>
  <c r="G61" i="3"/>
  <c r="H91" i="3"/>
  <c r="I91" i="3" s="1"/>
  <c r="G91" i="3"/>
  <c r="H94" i="3"/>
  <c r="I94" i="3" s="1"/>
  <c r="G94" i="3"/>
  <c r="H88" i="3"/>
  <c r="I88" i="3" s="1"/>
  <c r="G88" i="3"/>
  <c r="H98" i="3"/>
  <c r="I98" i="3" s="1"/>
  <c r="G98" i="3"/>
  <c r="H89" i="3"/>
  <c r="I89" i="3" s="1"/>
  <c r="G89" i="3"/>
  <c r="H84" i="3"/>
  <c r="I84" i="3" s="1"/>
  <c r="G84" i="3"/>
  <c r="H96" i="3"/>
  <c r="I96" i="3" s="1"/>
  <c r="G96" i="3"/>
  <c r="H93" i="3"/>
  <c r="I93" i="3" s="1"/>
  <c r="G93" i="3"/>
  <c r="H90" i="3"/>
  <c r="I90" i="3" s="1"/>
  <c r="G90" i="3"/>
  <c r="H95" i="3"/>
  <c r="I95" i="3" s="1"/>
  <c r="G95" i="3"/>
  <c r="H92" i="3"/>
  <c r="I92" i="3" s="1"/>
  <c r="G92" i="3"/>
  <c r="H87" i="3"/>
  <c r="I87" i="3" s="1"/>
  <c r="G87" i="3"/>
  <c r="H97" i="3"/>
  <c r="I97" i="3" s="1"/>
  <c r="G97" i="3"/>
  <c r="H86" i="3"/>
  <c r="I86" i="3" s="1"/>
  <c r="G86" i="3"/>
  <c r="H83" i="3"/>
  <c r="I83" i="3" s="1"/>
  <c r="G83" i="3"/>
  <c r="H85" i="3"/>
  <c r="I85" i="3" s="1"/>
  <c r="G85" i="3"/>
  <c r="H82" i="3"/>
  <c r="I82" i="3" s="1"/>
  <c r="G82" i="3"/>
  <c r="H56" i="3"/>
  <c r="I56" i="3" s="1"/>
  <c r="G56" i="3"/>
  <c r="H54" i="3"/>
  <c r="I54" i="3" s="1"/>
  <c r="G54" i="3"/>
  <c r="H55" i="3"/>
  <c r="I55" i="3" s="1"/>
  <c r="G55" i="3"/>
  <c r="H57" i="3"/>
  <c r="I57" i="3" s="1"/>
  <c r="G57" i="3"/>
  <c r="H59" i="3"/>
  <c r="I59" i="3" s="1"/>
  <c r="G59" i="3"/>
  <c r="H60" i="3"/>
  <c r="I60" i="3" s="1"/>
  <c r="G60" i="3"/>
  <c r="H58" i="3"/>
  <c r="I58" i="3" s="1"/>
  <c r="G58" i="3"/>
  <c r="H53" i="3"/>
  <c r="I53" i="3" s="1"/>
  <c r="G53" i="3"/>
  <c r="H27" i="3"/>
  <c r="I27" i="3" s="1"/>
  <c r="G27" i="3"/>
  <c r="H20" i="3"/>
  <c r="I20" i="3" s="1"/>
  <c r="G20" i="3"/>
  <c r="H24" i="3"/>
  <c r="I24" i="3" s="1"/>
  <c r="G24" i="3"/>
  <c r="H19" i="3"/>
  <c r="I19" i="3" s="1"/>
  <c r="G19" i="3"/>
  <c r="H23" i="3"/>
  <c r="I23" i="3" s="1"/>
  <c r="G23" i="3"/>
  <c r="H22" i="3"/>
  <c r="I22" i="3" s="1"/>
  <c r="G22" i="3"/>
  <c r="H21" i="3"/>
  <c r="I21" i="3" s="1"/>
  <c r="G21" i="3"/>
  <c r="H26" i="3"/>
  <c r="I26" i="3" s="1"/>
  <c r="G26" i="3"/>
  <c r="H28" i="3"/>
  <c r="I28" i="3" s="1"/>
  <c r="G28" i="3"/>
  <c r="H25" i="3"/>
  <c r="I25" i="3" s="1"/>
  <c r="G25" i="3"/>
  <c r="H18" i="3"/>
  <c r="I18" i="3" s="1"/>
  <c r="G18" i="3"/>
  <c r="H114" i="3"/>
  <c r="I114" i="3" s="1"/>
  <c r="G114" i="3"/>
  <c r="H122" i="3"/>
  <c r="I122" i="3" s="1"/>
  <c r="G122" i="3"/>
  <c r="H113" i="3"/>
  <c r="I113" i="3" s="1"/>
  <c r="G113" i="3"/>
  <c r="H118" i="3"/>
  <c r="I118" i="3" s="1"/>
  <c r="G118" i="3"/>
  <c r="H117" i="3"/>
  <c r="I117" i="3" s="1"/>
  <c r="G117" i="3"/>
  <c r="H116" i="3"/>
  <c r="I116" i="3" s="1"/>
  <c r="G116" i="3"/>
  <c r="H121" i="3"/>
  <c r="I121" i="3" s="1"/>
  <c r="G121" i="3"/>
  <c r="H120" i="3"/>
  <c r="I120" i="3" s="1"/>
  <c r="G120" i="3"/>
  <c r="H115" i="3"/>
  <c r="I115" i="3" s="1"/>
  <c r="G115" i="3"/>
  <c r="H119" i="3"/>
  <c r="I119" i="3" s="1"/>
  <c r="G119" i="3"/>
  <c r="H112" i="3"/>
  <c r="I112" i="3" s="1"/>
  <c r="G112" i="3"/>
  <c r="H11" i="3"/>
  <c r="I11" i="3" s="1"/>
  <c r="G11" i="3"/>
  <c r="H10" i="3"/>
  <c r="I10" i="3" s="1"/>
  <c r="G10" i="3"/>
  <c r="H13" i="3"/>
  <c r="I13" i="3" s="1"/>
  <c r="G13" i="3"/>
  <c r="H12" i="3"/>
  <c r="I12" i="3" s="1"/>
  <c r="G12" i="3"/>
  <c r="H8" i="3"/>
  <c r="I8" i="3" s="1"/>
  <c r="G8" i="3"/>
  <c r="H9" i="3"/>
  <c r="I9" i="3" s="1"/>
  <c r="G9" i="3"/>
  <c r="H7" i="3"/>
  <c r="I7" i="3" s="1"/>
  <c r="G7" i="3"/>
  <c r="H138" i="3"/>
  <c r="I138" i="3" s="1"/>
  <c r="G138" i="3"/>
  <c r="H140" i="3"/>
  <c r="I140" i="3" s="1"/>
  <c r="G140" i="3"/>
  <c r="H139" i="3"/>
  <c r="I139" i="3" s="1"/>
  <c r="G139" i="3"/>
  <c r="H137" i="3"/>
  <c r="I137" i="3" s="1"/>
  <c r="G137" i="3"/>
  <c r="H136" i="3"/>
  <c r="I136" i="3" s="1"/>
  <c r="G136" i="3"/>
  <c r="H39" i="3"/>
  <c r="I39" i="3" s="1"/>
  <c r="G39" i="3"/>
  <c r="H44" i="3"/>
  <c r="I44" i="3" s="1"/>
  <c r="G44" i="3"/>
  <c r="H47" i="3"/>
  <c r="I47" i="3" s="1"/>
  <c r="G47" i="3"/>
  <c r="H45" i="3"/>
  <c r="I45" i="3" s="1"/>
  <c r="G45" i="3"/>
  <c r="H40" i="3"/>
  <c r="I40" i="3" s="1"/>
  <c r="G40" i="3"/>
  <c r="H42" i="3"/>
  <c r="I42" i="3" s="1"/>
  <c r="G42" i="3"/>
  <c r="H46" i="3"/>
  <c r="I46" i="3" s="1"/>
  <c r="G46" i="3"/>
  <c r="H41" i="3"/>
  <c r="I41" i="3" s="1"/>
  <c r="G41" i="3"/>
  <c r="H35" i="3"/>
  <c r="I35" i="3" s="1"/>
  <c r="G35" i="3"/>
  <c r="H37" i="3"/>
  <c r="I37" i="3" s="1"/>
  <c r="G37" i="3"/>
  <c r="H36" i="3"/>
  <c r="I36" i="3" s="1"/>
  <c r="G36" i="3"/>
  <c r="H38" i="3"/>
  <c r="I38" i="3" s="1"/>
  <c r="G38" i="3"/>
  <c r="H43" i="3"/>
  <c r="I43" i="3" s="1"/>
  <c r="G43" i="3"/>
  <c r="H34" i="3"/>
  <c r="I34" i="3" s="1"/>
  <c r="G34" i="3"/>
  <c r="H90" i="2"/>
  <c r="I90" i="2" s="1"/>
  <c r="G90" i="2"/>
  <c r="H91" i="2"/>
  <c r="I91" i="2" s="1"/>
  <c r="G91" i="2"/>
  <c r="H89" i="2"/>
  <c r="I89" i="2" s="1"/>
  <c r="G89" i="2"/>
  <c r="H8" i="2"/>
  <c r="I8" i="2" s="1"/>
  <c r="G8" i="2"/>
  <c r="H10" i="2"/>
  <c r="I10" i="2" s="1"/>
  <c r="G10" i="2"/>
  <c r="H9" i="2"/>
  <c r="I9" i="2" s="1"/>
  <c r="G9" i="2"/>
  <c r="H11" i="2"/>
  <c r="I11" i="2" s="1"/>
  <c r="G11" i="2"/>
  <c r="H7" i="2"/>
  <c r="I7" i="2" s="1"/>
  <c r="G7" i="2"/>
  <c r="H15" i="2"/>
  <c r="I15" i="2" s="1"/>
  <c r="G15" i="2"/>
  <c r="H13" i="2"/>
  <c r="I13" i="2" s="1"/>
  <c r="G13" i="2"/>
  <c r="H14" i="2"/>
  <c r="I14" i="2" s="1"/>
  <c r="G14" i="2"/>
  <c r="H12" i="2"/>
  <c r="I12" i="2" s="1"/>
  <c r="G12" i="2"/>
  <c r="H62" i="2"/>
  <c r="I62" i="2" s="1"/>
  <c r="G62" i="2"/>
  <c r="H57" i="2"/>
  <c r="I57" i="2" s="1"/>
  <c r="G57" i="2"/>
  <c r="H56" i="2"/>
  <c r="I56" i="2" s="1"/>
  <c r="G56" i="2"/>
  <c r="H58" i="2"/>
  <c r="I58" i="2" s="1"/>
  <c r="G58" i="2"/>
  <c r="H61" i="2"/>
  <c r="I61" i="2" s="1"/>
  <c r="G61" i="2"/>
  <c r="H60" i="2"/>
  <c r="I60" i="2" s="1"/>
  <c r="G60" i="2"/>
  <c r="H59" i="2"/>
  <c r="I59" i="2" s="1"/>
  <c r="G59" i="2"/>
  <c r="H55" i="2"/>
  <c r="I55" i="2" s="1"/>
  <c r="G55" i="2"/>
  <c r="H84" i="2"/>
  <c r="I84" i="2" s="1"/>
  <c r="G84" i="2"/>
  <c r="H81" i="2"/>
  <c r="I81" i="2" s="1"/>
  <c r="G81" i="2"/>
  <c r="H79" i="2"/>
  <c r="I79" i="2" s="1"/>
  <c r="G79" i="2"/>
  <c r="H78" i="2"/>
  <c r="I78" i="2" s="1"/>
  <c r="G78" i="2"/>
  <c r="H85" i="2"/>
  <c r="I85" i="2" s="1"/>
  <c r="G85" i="2"/>
  <c r="H87" i="2"/>
  <c r="I87" i="2" s="1"/>
  <c r="G87" i="2"/>
  <c r="H80" i="2"/>
  <c r="I80" i="2" s="1"/>
  <c r="G80" i="2"/>
  <c r="H88" i="2"/>
  <c r="I88" i="2" s="1"/>
  <c r="G88" i="2"/>
  <c r="H82" i="2"/>
  <c r="I82" i="2" s="1"/>
  <c r="G82" i="2"/>
  <c r="H86" i="2"/>
  <c r="I86" i="2" s="1"/>
  <c r="G86" i="2"/>
  <c r="H83" i="2"/>
  <c r="I83" i="2" s="1"/>
  <c r="G83" i="2"/>
  <c r="H77" i="2"/>
  <c r="I77" i="2" s="1"/>
  <c r="G77" i="2"/>
  <c r="H39" i="2"/>
  <c r="I39" i="2" s="1"/>
  <c r="G39" i="2"/>
  <c r="H38" i="2"/>
  <c r="I38" i="2" s="1"/>
  <c r="G38" i="2"/>
  <c r="H37" i="2"/>
  <c r="I37" i="2" s="1"/>
  <c r="G37" i="2"/>
  <c r="H17" i="2"/>
  <c r="I17" i="2" s="1"/>
  <c r="G17" i="2"/>
  <c r="H28" i="2"/>
  <c r="I28" i="2" s="1"/>
  <c r="G28" i="2"/>
  <c r="H27" i="2"/>
  <c r="I27" i="2" s="1"/>
  <c r="G27" i="2"/>
  <c r="H26" i="2"/>
  <c r="I26" i="2" s="1"/>
  <c r="G26" i="2"/>
  <c r="H19" i="2"/>
  <c r="I19" i="2" s="1"/>
  <c r="G19" i="2"/>
  <c r="H18" i="2"/>
  <c r="I18" i="2" s="1"/>
  <c r="G18" i="2"/>
  <c r="H20" i="2"/>
  <c r="I20" i="2" s="1"/>
  <c r="G20" i="2"/>
  <c r="H22" i="2"/>
  <c r="I22" i="2" s="1"/>
  <c r="G22" i="2"/>
  <c r="H24" i="2"/>
  <c r="I24" i="2" s="1"/>
  <c r="G24" i="2"/>
  <c r="H23" i="2"/>
  <c r="I23" i="2" s="1"/>
  <c r="G23" i="2"/>
  <c r="H25" i="2"/>
  <c r="I25" i="2" s="1"/>
  <c r="G25" i="2"/>
  <c r="H21" i="2"/>
  <c r="I21" i="2" s="1"/>
  <c r="G21" i="2"/>
  <c r="H16" i="2"/>
  <c r="I16" i="2" s="1"/>
  <c r="G16" i="2"/>
  <c r="H104" i="2"/>
  <c r="I104" i="2" s="1"/>
  <c r="G104" i="2"/>
  <c r="H103" i="2"/>
  <c r="I103" i="2" s="1"/>
  <c r="G103" i="2"/>
  <c r="H96" i="2"/>
  <c r="I96" i="2" s="1"/>
  <c r="G96" i="2"/>
  <c r="H97" i="2"/>
  <c r="I97" i="2" s="1"/>
  <c r="G97" i="2"/>
  <c r="H94" i="2"/>
  <c r="I94" i="2" s="1"/>
  <c r="G94" i="2"/>
  <c r="H93" i="2"/>
  <c r="I93" i="2" s="1"/>
  <c r="G93" i="2"/>
  <c r="H95" i="2"/>
  <c r="I95" i="2" s="1"/>
  <c r="G95" i="2"/>
  <c r="H98" i="2"/>
  <c r="I98" i="2" s="1"/>
  <c r="G98" i="2"/>
  <c r="H92" i="2"/>
  <c r="I92" i="2" s="1"/>
  <c r="G92" i="2"/>
  <c r="H34" i="2"/>
  <c r="I34" i="2" s="1"/>
  <c r="G34" i="2"/>
  <c r="H31" i="2"/>
  <c r="I31" i="2" s="1"/>
  <c r="G31" i="2"/>
  <c r="H32" i="2"/>
  <c r="I32" i="2" s="1"/>
  <c r="G32" i="2"/>
  <c r="H33" i="2"/>
  <c r="I33" i="2" s="1"/>
  <c r="G33" i="2"/>
  <c r="H36" i="2"/>
  <c r="I36" i="2" s="1"/>
  <c r="G36" i="2"/>
  <c r="H30" i="2"/>
  <c r="I30" i="2" s="1"/>
  <c r="G30" i="2"/>
  <c r="H35" i="2"/>
  <c r="I35" i="2" s="1"/>
  <c r="G35" i="2"/>
  <c r="H29" i="2"/>
  <c r="I29" i="2" s="1"/>
  <c r="G29" i="2"/>
  <c r="H75" i="2"/>
  <c r="I75" i="2" s="1"/>
  <c r="G75" i="2"/>
  <c r="H76" i="2"/>
  <c r="I76" i="2" s="1"/>
  <c r="G76" i="2"/>
  <c r="H67" i="2"/>
  <c r="I67" i="2" s="1"/>
  <c r="G67" i="2"/>
  <c r="H66" i="2"/>
  <c r="I66" i="2" s="1"/>
  <c r="G66" i="2"/>
  <c r="H68" i="2"/>
  <c r="I68" i="2" s="1"/>
  <c r="G68" i="2"/>
  <c r="H65" i="2"/>
  <c r="I65" i="2" s="1"/>
  <c r="G65" i="2"/>
  <c r="H70" i="2"/>
  <c r="I70" i="2" s="1"/>
  <c r="G70" i="2"/>
  <c r="H69" i="2"/>
  <c r="I69" i="2" s="1"/>
  <c r="G69" i="2"/>
  <c r="H71" i="2"/>
  <c r="I71" i="2" s="1"/>
  <c r="G71" i="2"/>
  <c r="H72" i="2"/>
  <c r="I72" i="2" s="1"/>
  <c r="G72" i="2"/>
  <c r="H64" i="2"/>
  <c r="I64" i="2" s="1"/>
  <c r="G64" i="2"/>
  <c r="H73" i="2"/>
  <c r="I73" i="2" s="1"/>
  <c r="G73" i="2"/>
  <c r="H74" i="2"/>
  <c r="I74" i="2" s="1"/>
  <c r="G74" i="2"/>
  <c r="H63" i="2"/>
  <c r="I63" i="2" s="1"/>
  <c r="G63" i="2"/>
  <c r="H53" i="2"/>
  <c r="I53" i="2" s="1"/>
  <c r="G53" i="2"/>
  <c r="H54" i="2"/>
  <c r="I54" i="2" s="1"/>
  <c r="G54" i="2"/>
  <c r="H52" i="2"/>
  <c r="I52" i="2" s="1"/>
  <c r="G52" i="2"/>
  <c r="H101" i="2"/>
  <c r="I101" i="2" s="1"/>
  <c r="G101" i="2"/>
  <c r="H100" i="2"/>
  <c r="I100" i="2" s="1"/>
  <c r="G100" i="2"/>
  <c r="H102" i="2"/>
  <c r="I102" i="2" s="1"/>
  <c r="G102" i="2"/>
  <c r="H99" i="2"/>
  <c r="I99" i="2" s="1"/>
  <c r="G99" i="2"/>
  <c r="H51" i="2"/>
  <c r="I51" i="2" s="1"/>
  <c r="G51" i="2"/>
  <c r="H50" i="2"/>
  <c r="I50" i="2" s="1"/>
  <c r="G50" i="2"/>
  <c r="H48" i="2"/>
  <c r="I48" i="2" s="1"/>
  <c r="G48" i="2"/>
  <c r="H46" i="2"/>
  <c r="I46" i="2" s="1"/>
  <c r="G46" i="2"/>
  <c r="H44" i="2"/>
  <c r="I44" i="2" s="1"/>
  <c r="G44" i="2"/>
  <c r="H45" i="2"/>
  <c r="I45" i="2" s="1"/>
  <c r="G45" i="2"/>
  <c r="H43" i="2"/>
  <c r="I43" i="2" s="1"/>
  <c r="G43" i="2"/>
  <c r="H41" i="2"/>
  <c r="I41" i="2" s="1"/>
  <c r="G41" i="2"/>
  <c r="H42" i="2"/>
  <c r="I42" i="2" s="1"/>
  <c r="G42" i="2"/>
  <c r="H47" i="2"/>
  <c r="I47" i="2" s="1"/>
  <c r="G47" i="2"/>
  <c r="H49" i="2"/>
  <c r="I49" i="2" s="1"/>
  <c r="G49" i="2"/>
  <c r="H40" i="2"/>
  <c r="I40" i="2" s="1"/>
  <c r="G40" i="2"/>
  <c r="H141" i="17" l="1"/>
  <c r="I141" i="17" s="1"/>
  <c r="G141" i="17"/>
  <c r="L17" i="15"/>
  <c r="L16" i="15"/>
  <c r="H21" i="15"/>
  <c r="G21" i="15"/>
  <c r="F21" i="15"/>
  <c r="E21" i="15"/>
  <c r="D21" i="15"/>
  <c r="C21" i="15"/>
  <c r="E148" i="3" l="1"/>
  <c r="H105" i="2"/>
  <c r="I105" i="2" s="1"/>
  <c r="E109" i="2"/>
  <c r="G105" i="2"/>
  <c r="F7" i="6" l="1"/>
  <c r="F9" i="6" s="1"/>
  <c r="E9" i="6"/>
  <c r="D9" i="6"/>
  <c r="C9" i="6"/>
  <c r="G141" i="3" l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</calcChain>
</file>

<file path=xl/sharedStrings.xml><?xml version="1.0" encoding="utf-8"?>
<sst xmlns="http://schemas.openxmlformats.org/spreadsheetml/2006/main" count="662" uniqueCount="168">
  <si>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</si>
  <si>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</si>
  <si>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</si>
  <si>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</si>
  <si>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</si>
  <si>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</si>
  <si>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</si>
  <si>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</si>
  <si>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</si>
  <si>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</si>
  <si>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</si>
  <si>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</si>
  <si>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</si>
  <si>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</si>
  <si>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</si>
  <si>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</si>
  <si>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</si>
  <si>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</si>
  <si>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</si>
  <si>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</si>
  <si>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</si>
  <si>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</si>
  <si>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</si>
  <si>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</si>
  <si>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</si>
  <si>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</si>
  <si>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</si>
  <si>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</si>
  <si>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</si>
  <si>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</si>
  <si>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</si>
  <si>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</si>
  <si>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</si>
  <si>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</si>
  <si>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</si>
  <si>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</si>
  <si>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</si>
  <si>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</si>
  <si>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</si>
  <si>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</si>
  <si>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</si>
  <si>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</si>
  <si>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</si>
  <si>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</si>
  <si>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</si>
  <si>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</si>
  <si>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</si>
  <si>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</si>
  <si>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</si>
  <si>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</si>
  <si>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</si>
  <si>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</si>
  <si>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</si>
  <si>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</si>
  <si>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</si>
  <si>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</si>
  <si>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</si>
  <si>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</si>
  <si>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</si>
  <si>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</si>
  <si>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</si>
  <si>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</si>
  <si>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</si>
  <si>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</si>
  <si>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</si>
  <si>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</si>
  <si>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</si>
  <si>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</si>
  <si>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</si>
  <si>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</si>
  <si>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</si>
  <si>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</si>
  <si>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</si>
  <si>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</si>
  <si>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</si>
  <si>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</si>
  <si>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</si>
  <si>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</si>
  <si>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</si>
  <si>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</si>
  <si>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</si>
  <si>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</si>
  <si>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</si>
  <si>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</si>
  <si>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</si>
  <si>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</si>
  <si>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</si>
  <si>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</si>
  <si>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</si>
  <si>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</si>
  <si>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</si>
  <si>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</si>
  <si>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</si>
  <si>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</si>
  <si>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</si>
  <si>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</si>
  <si>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</si>
  <si>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</si>
  <si>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</si>
  <si>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</si>
  <si>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</si>
  <si>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</si>
  <si>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</si>
  <si>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</si>
  <si>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</si>
  <si>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</si>
  <si>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</si>
  <si>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</si>
  <si>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</si>
  <si>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</si>
  <si>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</si>
  <si>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</si>
  <si>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</si>
  <si>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</si>
  <si>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สาขาวิชาบริหารธุรกิจ (แขนงวิชาการบริการทรัพยากรมนุษย์และการจัดการทั่วไป)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</si>
  <si>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</si>
  <si>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</si>
  <si>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</si>
  <si>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</si>
  <si>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</si>
  <si>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</si>
  <si>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</si>
  <si>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</si>
  <si>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</si>
  <si>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</si>
  <si>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</si>
  <si>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</si>
  <si>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</si>
  <si>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</si>
  <si>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</si>
  <si>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</si>
  <si>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</si>
  <si>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</si>
  <si>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</si>
  <si>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</si>
  <si>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</si>
  <si>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</si>
  <si>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</si>
  <si>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</si>
  <si>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</si>
  <si>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</si>
  <si>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</si>
  <si>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</si>
  <si>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</si>
  <si>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</si>
  <si>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</si>
  <si>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</si>
  <si>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ณ ไตรมาส 3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</si>
  <si>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</si>
  <si>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</si>
  <si>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</si>
  <si>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</si>
  <si>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</si>
  <si>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</si>
  <si>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</si>
  <si>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</si>
  <si>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</si>
  <si>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</si>
  <si>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</si>
  <si>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</si>
  <si>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</si>
  <si>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</si>
  <si>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r>
      <t xml:space="preserve">ผลเบิกจ่ายงบประมาณ บ.กศ. (ภูพานเพลซ) รวมค่าจ้าง บ.กศ. (ภูพานเพลซ) ประจำเดือน เมษายน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</si>
  <si>
    <t>ข้อมูล ณ ไตรมาส 3 วันที่ 19 พฤษภาคม 2559</t>
  </si>
  <si>
    <t>สรุปผลการเบิกจ่ายงบประมาณ ค่าจ้าง เงินรายได้ ประจำเดือน เมษายน 2559</t>
  </si>
  <si>
    <t>สาขาวิชาบริหารธุรกิจ แขนงการตลาด การจัดการโลจิสติกส์ 
และการค้าปลีก</t>
  </si>
  <si>
    <t>ผลเบิกจ่ายงบประมาณเงินรายได้ รวมค่าจ้าง เงินรายได้ประจำเดือน เมษายน ยอด ค่าจ้าง 2,467,789 บาท เงินประกันสังคม 118,843 บาท ค่าครองชีพ (กองกลาง) 302,480 บาท</t>
  </si>
  <si>
    <t>ค่าครองชีพภูพานเพลชคนละครึ่งกับมหาวิทยาลัยฯ 13,500 บาท ศูนย์วิจัยความเป็นเลิศ ค่าจ้าง 35,010 บาท ประกันสังคม 1,976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</si>
</sst>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3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3" fillId="0" borderId="0" xfId="0" applyFont="1" applyFill="1"/>
    <xf numFmtId="0" fontId="24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43" fontId="19" fillId="0" borderId="17" xfId="1" applyFont="1" applyFill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43" fontId="19" fillId="0" borderId="16" xfId="1" applyFont="1" applyBorder="1" applyAlignment="1">
      <alignment horizontal="right" wrapText="1"/>
    </xf>
    <xf numFmtId="0" fontId="24" fillId="0" borderId="24" xfId="0" applyFont="1" applyFill="1" applyBorder="1"/>
    <xf numFmtId="0" fontId="23" fillId="0" borderId="24" xfId="0" applyFont="1" applyFill="1" applyBorder="1"/>
    <xf numFmtId="0" fontId="19" fillId="0" borderId="17" xfId="0" applyFont="1" applyBorder="1" applyAlignment="1">
      <alignment horizontal="center" wrapText="1"/>
    </xf>
    <xf numFmtId="0" fontId="18" fillId="0" borderId="25" xfId="0" applyFont="1" applyBorder="1"/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43" fontId="19" fillId="0" borderId="18" xfId="1" applyFont="1" applyBorder="1" applyAlignment="1">
      <alignment horizontal="right" wrapText="1"/>
    </xf>
    <xf numFmtId="0" fontId="24" fillId="0" borderId="26" xfId="0" applyFont="1" applyFill="1" applyBorder="1"/>
    <xf numFmtId="0" fontId="18" fillId="0" borderId="26" xfId="0" applyFont="1" applyBorder="1"/>
    <xf numFmtId="0" fontId="24" fillId="0" borderId="25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43" fontId="19" fillId="0" borderId="17" xfId="1" applyFont="1" applyBorder="1" applyAlignment="1">
      <alignment wrapText="1"/>
    </xf>
    <xf numFmtId="0" fontId="18" fillId="0" borderId="24" xfId="0" applyFont="1" applyBorder="1"/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3" fontId="19" fillId="0" borderId="17" xfId="1" applyFont="1" applyFill="1" applyBorder="1" applyAlignment="1">
      <alignment horizontal="right" vertical="top" wrapText="1"/>
    </xf>
    <xf numFmtId="0" fontId="19" fillId="0" borderId="26" xfId="0" applyFont="1" applyBorder="1"/>
    <xf numFmtId="0" fontId="19" fillId="0" borderId="25" xfId="0" applyFont="1" applyBorder="1"/>
    <xf numFmtId="3" fontId="18" fillId="0" borderId="25" xfId="0" applyNumberFormat="1" applyFont="1" applyBorder="1"/>
    <xf numFmtId="0" fontId="18" fillId="0" borderId="25" xfId="0" applyFont="1" applyBorder="1" applyAlignment="1">
      <alignment vertical="top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3" fontId="19" fillId="0" borderId="16" xfId="1" applyFont="1" applyBorder="1" applyAlignment="1">
      <alignment horizontal="right" vertical="top" wrapText="1"/>
    </xf>
    <xf numFmtId="0" fontId="19" fillId="0" borderId="24" xfId="0" applyFont="1" applyBorder="1"/>
    <xf numFmtId="43" fontId="19" fillId="0" borderId="18" xfId="1" applyFont="1" applyBorder="1" applyAlignment="1">
      <alignment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09"/>
  <sheetViews>
    <sheetView showGridLines="0" view="pageBreakPreview" zoomScaleNormal="100" zoomScaleSheetLayoutView="100" workbookViewId="0">
      <pane ySplit="6" topLeftCell="A7" activePane="bottomLeft" state="frozen"/>
      <selection pane="bottomLeft" activeCell="F109" sqref="F109"/>
    </sheetView>
  </sheetViews>
  <sheetFormatPr defaultRowHeight="18.75" x14ac:dyDescent="0.3"/>
  <cols>
    <col min="1" max="1" width="6.125" style="54" customWidth="1"/>
    <col min="2" max="2" width="39.375" style="102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102" customWidth="1"/>
    <col min="11" max="11" width="9" style="102"/>
    <col min="12" max="12" width="13.75" style="102" bestFit="1" customWidth="1"/>
    <col min="13" max="16384" width="9" style="102"/>
  </cols>
  <sheetData>
    <row r="1" spans="1:12" ht="17.100000000000001" customHeight="1" x14ac:dyDescent="0.3">
      <c r="A1" s="142" t="s">
        <v>143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7.100000000000001" customHeight="1" x14ac:dyDescent="0.3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7.100000000000001" customHeight="1" x14ac:dyDescent="0.3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2" ht="17.100000000000001" customHeight="1" x14ac:dyDescent="0.3">
      <c r="A4" s="144" t="s">
        <v>2</v>
      </c>
      <c r="B4" s="144" t="s">
        <v>3</v>
      </c>
      <c r="C4" s="147" t="s">
        <v>33</v>
      </c>
      <c r="D4" s="103" t="s">
        <v>4</v>
      </c>
      <c r="E4" s="103" t="s">
        <v>7</v>
      </c>
      <c r="F4" s="106" t="s">
        <v>9</v>
      </c>
      <c r="G4" s="106" t="s">
        <v>11</v>
      </c>
      <c r="H4" s="150" t="s">
        <v>31</v>
      </c>
      <c r="I4" s="106" t="s">
        <v>11</v>
      </c>
      <c r="J4" s="144" t="s">
        <v>14</v>
      </c>
    </row>
    <row r="5" spans="1:12" ht="17.100000000000001" customHeight="1" x14ac:dyDescent="0.3">
      <c r="A5" s="145"/>
      <c r="B5" s="145"/>
      <c r="C5" s="148"/>
      <c r="D5" s="104" t="s">
        <v>5</v>
      </c>
      <c r="E5" s="104" t="s">
        <v>8</v>
      </c>
      <c r="F5" s="107" t="s">
        <v>147</v>
      </c>
      <c r="G5" s="107" t="s">
        <v>12</v>
      </c>
      <c r="H5" s="151"/>
      <c r="I5" s="107" t="s">
        <v>32</v>
      </c>
      <c r="J5" s="145"/>
    </row>
    <row r="6" spans="1:12" ht="17.100000000000001" customHeight="1" x14ac:dyDescent="0.3">
      <c r="A6" s="146"/>
      <c r="B6" s="146"/>
      <c r="C6" s="149"/>
      <c r="D6" s="105" t="s">
        <v>6</v>
      </c>
      <c r="E6" s="105"/>
      <c r="F6" s="108"/>
      <c r="G6" s="108"/>
      <c r="H6" s="152"/>
      <c r="I6" s="108"/>
      <c r="J6" s="146"/>
    </row>
    <row r="7" spans="1:12" s="82" customFormat="1" ht="17.100000000000001" customHeight="1" x14ac:dyDescent="0.3">
      <c r="A7" s="39">
        <v>1</v>
      </c>
      <c r="B7" s="40" t="s">
        <v>27</v>
      </c>
      <c r="C7" s="39">
        <v>8</v>
      </c>
      <c r="D7" s="39">
        <v>6</v>
      </c>
      <c r="E7" s="43">
        <v>14189150</v>
      </c>
      <c r="F7" s="43">
        <v>13595300</v>
      </c>
      <c r="G7" s="43">
        <f t="shared" ref="G7:G70" si="0">F7*100/E7</f>
        <v>95.814759869336783</v>
      </c>
      <c r="H7" s="43">
        <f t="shared" ref="H7:H70" si="1">E7-F7</f>
        <v>593850</v>
      </c>
      <c r="I7" s="43">
        <f t="shared" ref="I7:I70" si="2">H7*100/E7</f>
        <v>4.1852401306632183</v>
      </c>
      <c r="J7" s="40"/>
    </row>
    <row r="8" spans="1:12" s="81" customFormat="1" ht="17.100000000000001" hidden="1" customHeight="1" x14ac:dyDescent="0.3">
      <c r="A8" s="30">
        <v>1.1000000000000001</v>
      </c>
      <c r="B8" s="30" t="s">
        <v>161</v>
      </c>
      <c r="C8" s="29">
        <v>1</v>
      </c>
      <c r="D8" s="29">
        <v>1</v>
      </c>
      <c r="E8" s="33">
        <v>651400</v>
      </c>
      <c r="F8" s="33">
        <v>651400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  <c r="K8" s="82"/>
      <c r="L8" s="82"/>
    </row>
    <row r="9" spans="1:12" s="52" customFormat="1" ht="17.100000000000001" hidden="1" customHeight="1" x14ac:dyDescent="0.3">
      <c r="A9" s="30">
        <v>1.2</v>
      </c>
      <c r="B9" s="30" t="s">
        <v>38</v>
      </c>
      <c r="C9" s="29">
        <v>4</v>
      </c>
      <c r="D9" s="29">
        <v>3</v>
      </c>
      <c r="E9" s="33">
        <v>13340350</v>
      </c>
      <c r="F9" s="33">
        <v>12794000</v>
      </c>
      <c r="G9" s="33">
        <f t="shared" si="0"/>
        <v>95.904530240960696</v>
      </c>
      <c r="H9" s="33">
        <f t="shared" si="1"/>
        <v>546350</v>
      </c>
      <c r="I9" s="33">
        <f t="shared" si="2"/>
        <v>4.0954697590393057</v>
      </c>
      <c r="J9" s="30"/>
    </row>
    <row r="10" spans="1:12" s="52" customFormat="1" ht="17.100000000000001" hidden="1" customHeight="1" x14ac:dyDescent="0.3">
      <c r="A10" s="30">
        <v>1.3</v>
      </c>
      <c r="B10" s="30" t="s">
        <v>39</v>
      </c>
      <c r="C10" s="29">
        <v>2</v>
      </c>
      <c r="D10" s="29">
        <v>2</v>
      </c>
      <c r="E10" s="33">
        <v>162400</v>
      </c>
      <c r="F10" s="33">
        <v>149900</v>
      </c>
      <c r="G10" s="33">
        <f t="shared" si="0"/>
        <v>92.302955665024626</v>
      </c>
      <c r="H10" s="33">
        <f t="shared" si="1"/>
        <v>12500</v>
      </c>
      <c r="I10" s="33">
        <f t="shared" si="2"/>
        <v>7.6970443349753692</v>
      </c>
      <c r="J10" s="30"/>
    </row>
    <row r="11" spans="1:12" s="52" customFormat="1" ht="17.100000000000001" hidden="1" customHeight="1" x14ac:dyDescent="0.3">
      <c r="A11" s="30">
        <v>1.4</v>
      </c>
      <c r="B11" s="30" t="s">
        <v>35</v>
      </c>
      <c r="C11" s="29">
        <v>1</v>
      </c>
      <c r="D11" s="29">
        <v>0</v>
      </c>
      <c r="E11" s="33">
        <v>35000</v>
      </c>
      <c r="F11" s="33">
        <v>0</v>
      </c>
      <c r="G11" s="33">
        <f t="shared" si="0"/>
        <v>0</v>
      </c>
      <c r="H11" s="33">
        <f t="shared" si="1"/>
        <v>35000</v>
      </c>
      <c r="I11" s="33">
        <f t="shared" si="2"/>
        <v>100</v>
      </c>
      <c r="J11" s="30"/>
      <c r="K11" s="82"/>
      <c r="L11" s="82"/>
    </row>
    <row r="12" spans="1:12" s="82" customFormat="1" ht="17.100000000000001" customHeight="1" x14ac:dyDescent="0.3">
      <c r="A12" s="29">
        <v>2</v>
      </c>
      <c r="B12" s="30" t="s">
        <v>26</v>
      </c>
      <c r="C12" s="29">
        <v>7</v>
      </c>
      <c r="D12" s="29">
        <v>5</v>
      </c>
      <c r="E12" s="33">
        <v>4239160</v>
      </c>
      <c r="F12" s="33">
        <v>3112781.85</v>
      </c>
      <c r="G12" s="33">
        <f t="shared" si="0"/>
        <v>73.429213570613044</v>
      </c>
      <c r="H12" s="33">
        <f t="shared" si="1"/>
        <v>1126378.1499999999</v>
      </c>
      <c r="I12" s="33">
        <f t="shared" si="2"/>
        <v>26.570786429386949</v>
      </c>
      <c r="J12" s="30"/>
    </row>
    <row r="13" spans="1:12" s="81" customFormat="1" ht="17.100000000000001" hidden="1" customHeight="1" x14ac:dyDescent="0.3">
      <c r="A13" s="30">
        <v>2.1</v>
      </c>
      <c r="B13" s="30" t="s">
        <v>135</v>
      </c>
      <c r="C13" s="29">
        <v>1</v>
      </c>
      <c r="D13" s="29">
        <v>1</v>
      </c>
      <c r="E13" s="33">
        <v>1200000</v>
      </c>
      <c r="F13" s="33">
        <v>1136429.8500000001</v>
      </c>
      <c r="G13" s="33">
        <f t="shared" si="0"/>
        <v>94.702487500000018</v>
      </c>
      <c r="H13" s="33">
        <f t="shared" si="1"/>
        <v>63570.149999999907</v>
      </c>
      <c r="I13" s="33">
        <f t="shared" si="2"/>
        <v>5.2975124999999919</v>
      </c>
      <c r="J13" s="30"/>
    </row>
    <row r="14" spans="1:12" s="81" customFormat="1" ht="17.100000000000001" hidden="1" customHeight="1" x14ac:dyDescent="0.3">
      <c r="A14" s="30">
        <v>2.2000000000000002</v>
      </c>
      <c r="B14" s="30" t="s">
        <v>35</v>
      </c>
      <c r="C14" s="29">
        <v>4</v>
      </c>
      <c r="D14" s="29">
        <v>3</v>
      </c>
      <c r="E14" s="33">
        <v>340000</v>
      </c>
      <c r="F14" s="33">
        <v>277192</v>
      </c>
      <c r="G14" s="33">
        <f t="shared" si="0"/>
        <v>81.527058823529416</v>
      </c>
      <c r="H14" s="33">
        <f t="shared" si="1"/>
        <v>62808</v>
      </c>
      <c r="I14" s="33">
        <f t="shared" si="2"/>
        <v>18.472941176470588</v>
      </c>
      <c r="J14" s="30"/>
      <c r="K14" s="82"/>
      <c r="L14" s="82"/>
    </row>
    <row r="15" spans="1:12" s="82" customFormat="1" ht="17.100000000000001" hidden="1" customHeight="1" x14ac:dyDescent="0.3">
      <c r="A15" s="30">
        <v>2.2999999999999998</v>
      </c>
      <c r="B15" s="30" t="s">
        <v>98</v>
      </c>
      <c r="C15" s="29">
        <v>2</v>
      </c>
      <c r="D15" s="29">
        <v>1</v>
      </c>
      <c r="E15" s="33">
        <v>2699160</v>
      </c>
      <c r="F15" s="33">
        <v>1699160</v>
      </c>
      <c r="G15" s="33">
        <f t="shared" si="0"/>
        <v>62.951436743283097</v>
      </c>
      <c r="H15" s="33">
        <f t="shared" si="1"/>
        <v>1000000</v>
      </c>
      <c r="I15" s="33">
        <f t="shared" si="2"/>
        <v>37.048563256716903</v>
      </c>
      <c r="J15" s="30"/>
      <c r="K15" s="81"/>
      <c r="L15" s="81"/>
    </row>
    <row r="16" spans="1:12" s="82" customFormat="1" ht="17.100000000000001" customHeight="1" x14ac:dyDescent="0.3">
      <c r="A16" s="29">
        <v>3</v>
      </c>
      <c r="B16" s="30" t="s">
        <v>22</v>
      </c>
      <c r="C16" s="29">
        <v>54</v>
      </c>
      <c r="D16" s="29">
        <v>39</v>
      </c>
      <c r="E16" s="33">
        <v>4180488</v>
      </c>
      <c r="F16" s="33">
        <v>2646010.56</v>
      </c>
      <c r="G16" s="33">
        <f t="shared" si="0"/>
        <v>63.294298656042066</v>
      </c>
      <c r="H16" s="33">
        <f t="shared" si="1"/>
        <v>1534477.44</v>
      </c>
      <c r="I16" s="33">
        <f t="shared" si="2"/>
        <v>36.705701343957934</v>
      </c>
      <c r="J16" s="30"/>
    </row>
    <row r="17" spans="1:12" s="81" customFormat="1" ht="17.100000000000001" hidden="1" customHeight="1" x14ac:dyDescent="0.3">
      <c r="A17" s="30">
        <v>3.1</v>
      </c>
      <c r="B17" s="30" t="s">
        <v>101</v>
      </c>
      <c r="C17" s="29">
        <v>4</v>
      </c>
      <c r="D17" s="29">
        <v>4</v>
      </c>
      <c r="E17" s="33">
        <v>137760</v>
      </c>
      <c r="F17" s="33">
        <v>137500</v>
      </c>
      <c r="G17" s="33">
        <f t="shared" si="0"/>
        <v>99.811265969802548</v>
      </c>
      <c r="H17" s="33">
        <f t="shared" si="1"/>
        <v>260</v>
      </c>
      <c r="I17" s="33">
        <f t="shared" si="2"/>
        <v>0.18873403019744484</v>
      </c>
      <c r="J17" s="30"/>
      <c r="K17" s="82"/>
      <c r="L17" s="82"/>
    </row>
    <row r="18" spans="1:12" s="81" customFormat="1" ht="17.100000000000001" hidden="1" customHeight="1" x14ac:dyDescent="0.3">
      <c r="A18" s="30">
        <v>3.2</v>
      </c>
      <c r="B18" s="30" t="s">
        <v>50</v>
      </c>
      <c r="C18" s="29">
        <v>2</v>
      </c>
      <c r="D18" s="29">
        <v>1</v>
      </c>
      <c r="E18" s="33">
        <v>651680</v>
      </c>
      <c r="F18" s="33">
        <v>624800</v>
      </c>
      <c r="G18" s="33">
        <f t="shared" si="0"/>
        <v>95.875276209182417</v>
      </c>
      <c r="H18" s="33">
        <f t="shared" si="1"/>
        <v>26880</v>
      </c>
      <c r="I18" s="33">
        <f t="shared" si="2"/>
        <v>4.1247237908175789</v>
      </c>
      <c r="J18" s="30"/>
      <c r="K18" s="82"/>
      <c r="L18" s="82"/>
    </row>
    <row r="19" spans="1:12" s="81" customFormat="1" ht="17.100000000000001" hidden="1" customHeight="1" x14ac:dyDescent="0.3">
      <c r="A19" s="30">
        <v>3.3</v>
      </c>
      <c r="B19" s="30" t="s">
        <v>43</v>
      </c>
      <c r="C19" s="29">
        <v>2</v>
      </c>
      <c r="D19" s="29">
        <v>2</v>
      </c>
      <c r="E19" s="33">
        <v>142240</v>
      </c>
      <c r="F19" s="33">
        <v>134240</v>
      </c>
      <c r="G19" s="33">
        <f t="shared" si="0"/>
        <v>94.37570303712036</v>
      </c>
      <c r="H19" s="33">
        <f t="shared" si="1"/>
        <v>8000</v>
      </c>
      <c r="I19" s="33">
        <f t="shared" si="2"/>
        <v>5.6242969628796402</v>
      </c>
      <c r="J19" s="30"/>
    </row>
    <row r="20" spans="1:12" s="82" customFormat="1" ht="17.100000000000001" hidden="1" customHeight="1" x14ac:dyDescent="0.3">
      <c r="A20" s="30">
        <v>3.4</v>
      </c>
      <c r="B20" s="30" t="s">
        <v>48</v>
      </c>
      <c r="C20" s="29">
        <v>1</v>
      </c>
      <c r="D20" s="29">
        <v>1</v>
      </c>
      <c r="E20" s="33">
        <v>61600</v>
      </c>
      <c r="F20" s="33">
        <v>54800</v>
      </c>
      <c r="G20" s="33">
        <f t="shared" si="0"/>
        <v>88.961038961038966</v>
      </c>
      <c r="H20" s="33">
        <f t="shared" si="1"/>
        <v>6800</v>
      </c>
      <c r="I20" s="33">
        <f t="shared" si="2"/>
        <v>11.038961038961039</v>
      </c>
      <c r="J20" s="30"/>
      <c r="K20" s="81"/>
      <c r="L20" s="81"/>
    </row>
    <row r="21" spans="1:12" s="81" customFormat="1" ht="17.100000000000001" hidden="1" customHeight="1" x14ac:dyDescent="0.3">
      <c r="A21" s="30">
        <v>3.5</v>
      </c>
      <c r="B21" s="30" t="s">
        <v>35</v>
      </c>
      <c r="C21" s="29">
        <v>16</v>
      </c>
      <c r="D21" s="29">
        <v>13</v>
      </c>
      <c r="E21" s="33">
        <v>1626060</v>
      </c>
      <c r="F21" s="33">
        <v>1304932.56</v>
      </c>
      <c r="G21" s="33">
        <f t="shared" si="0"/>
        <v>80.251193682889934</v>
      </c>
      <c r="H21" s="33">
        <f t="shared" si="1"/>
        <v>321127.43999999994</v>
      </c>
      <c r="I21" s="33">
        <f t="shared" si="2"/>
        <v>19.748806317110066</v>
      </c>
      <c r="J21" s="30"/>
    </row>
    <row r="22" spans="1:12" s="81" customFormat="1" ht="17.100000000000001" hidden="1" customHeight="1" x14ac:dyDescent="0.3">
      <c r="A22" s="30">
        <v>3.6</v>
      </c>
      <c r="B22" s="30" t="s">
        <v>46</v>
      </c>
      <c r="C22" s="29">
        <v>7</v>
      </c>
      <c r="D22" s="29">
        <v>5</v>
      </c>
      <c r="E22" s="33">
        <v>222988</v>
      </c>
      <c r="F22" s="33">
        <v>146900</v>
      </c>
      <c r="G22" s="33">
        <f t="shared" si="0"/>
        <v>65.877984465531782</v>
      </c>
      <c r="H22" s="33">
        <f t="shared" si="1"/>
        <v>76088</v>
      </c>
      <c r="I22" s="33">
        <f t="shared" si="2"/>
        <v>34.122015534468225</v>
      </c>
      <c r="J22" s="30"/>
    </row>
    <row r="23" spans="1:12" s="81" customFormat="1" ht="17.100000000000001" hidden="1" customHeight="1" x14ac:dyDescent="0.3">
      <c r="A23" s="30">
        <v>3.7</v>
      </c>
      <c r="B23" s="30" t="s">
        <v>47</v>
      </c>
      <c r="C23" s="29">
        <v>1</v>
      </c>
      <c r="D23" s="29">
        <v>1</v>
      </c>
      <c r="E23" s="33">
        <v>48726</v>
      </c>
      <c r="F23" s="33">
        <v>25800</v>
      </c>
      <c r="G23" s="33">
        <f t="shared" si="0"/>
        <v>52.949144194064772</v>
      </c>
      <c r="H23" s="33">
        <f t="shared" si="1"/>
        <v>22926</v>
      </c>
      <c r="I23" s="33">
        <f t="shared" si="2"/>
        <v>47.050855805935228</v>
      </c>
      <c r="J23" s="30"/>
    </row>
    <row r="24" spans="1:12" s="82" customFormat="1" ht="17.100000000000001" hidden="1" customHeight="1" x14ac:dyDescent="0.3">
      <c r="A24" s="30">
        <v>3.8</v>
      </c>
      <c r="B24" s="30" t="s">
        <v>45</v>
      </c>
      <c r="C24" s="29">
        <v>3</v>
      </c>
      <c r="D24" s="29">
        <v>1</v>
      </c>
      <c r="E24" s="33">
        <v>83440</v>
      </c>
      <c r="F24" s="33">
        <v>40000</v>
      </c>
      <c r="G24" s="33">
        <f t="shared" si="0"/>
        <v>47.938638542665387</v>
      </c>
      <c r="H24" s="33">
        <f t="shared" si="1"/>
        <v>43440</v>
      </c>
      <c r="I24" s="33">
        <f t="shared" si="2"/>
        <v>52.061361457334613</v>
      </c>
      <c r="J24" s="30"/>
      <c r="K24" s="81"/>
      <c r="L24" s="81"/>
    </row>
    <row r="25" spans="1:12" s="82" customFormat="1" ht="17.100000000000001" hidden="1" customHeight="1" x14ac:dyDescent="0.3">
      <c r="A25" s="30">
        <v>3.9</v>
      </c>
      <c r="B25" s="30" t="s">
        <v>44</v>
      </c>
      <c r="C25" s="29">
        <v>5</v>
      </c>
      <c r="D25" s="29">
        <v>3</v>
      </c>
      <c r="E25" s="33">
        <v>144010</v>
      </c>
      <c r="F25" s="33">
        <v>61497</v>
      </c>
      <c r="G25" s="33">
        <f t="shared" si="0"/>
        <v>42.703284494132355</v>
      </c>
      <c r="H25" s="33">
        <f t="shared" si="1"/>
        <v>82513</v>
      </c>
      <c r="I25" s="33">
        <f t="shared" si="2"/>
        <v>57.296715505867645</v>
      </c>
      <c r="J25" s="30"/>
    </row>
    <row r="26" spans="1:12" s="81" customFormat="1" ht="17.100000000000001" hidden="1" customHeight="1" x14ac:dyDescent="0.3">
      <c r="A26" s="109">
        <v>3.1</v>
      </c>
      <c r="B26" s="30" t="s">
        <v>130</v>
      </c>
      <c r="C26" s="29">
        <v>2</v>
      </c>
      <c r="D26" s="29">
        <v>1</v>
      </c>
      <c r="E26" s="33">
        <v>53670</v>
      </c>
      <c r="F26" s="33">
        <v>18100</v>
      </c>
      <c r="G26" s="33">
        <f t="shared" si="0"/>
        <v>33.724613378051053</v>
      </c>
      <c r="H26" s="33">
        <f t="shared" si="1"/>
        <v>35570</v>
      </c>
      <c r="I26" s="33">
        <f t="shared" si="2"/>
        <v>66.275386621948954</v>
      </c>
      <c r="J26" s="30"/>
    </row>
    <row r="27" spans="1:12" s="81" customFormat="1" ht="17.100000000000001" hidden="1" customHeight="1" x14ac:dyDescent="0.3">
      <c r="A27" s="30">
        <v>3.11</v>
      </c>
      <c r="B27" s="30" t="s">
        <v>52</v>
      </c>
      <c r="C27" s="29">
        <v>2</v>
      </c>
      <c r="D27" s="29">
        <v>1</v>
      </c>
      <c r="E27" s="33">
        <v>90720</v>
      </c>
      <c r="F27" s="33">
        <v>30406</v>
      </c>
      <c r="G27" s="33">
        <f t="shared" si="0"/>
        <v>33.516313932980601</v>
      </c>
      <c r="H27" s="33">
        <f t="shared" si="1"/>
        <v>60314</v>
      </c>
      <c r="I27" s="33">
        <f t="shared" si="2"/>
        <v>66.483686067019406</v>
      </c>
      <c r="J27" s="30"/>
    </row>
    <row r="28" spans="1:12" s="82" customFormat="1" ht="17.100000000000001" hidden="1" customHeight="1" x14ac:dyDescent="0.3">
      <c r="A28" s="30">
        <v>3.12</v>
      </c>
      <c r="B28" s="30" t="s">
        <v>42</v>
      </c>
      <c r="C28" s="29">
        <v>9</v>
      </c>
      <c r="D28" s="29">
        <v>6</v>
      </c>
      <c r="E28" s="33">
        <v>917594</v>
      </c>
      <c r="F28" s="33">
        <v>67035</v>
      </c>
      <c r="G28" s="33">
        <f t="shared" si="0"/>
        <v>7.3055185626758679</v>
      </c>
      <c r="H28" s="33">
        <f t="shared" si="1"/>
        <v>850559</v>
      </c>
      <c r="I28" s="33">
        <f t="shared" si="2"/>
        <v>92.694481437324129</v>
      </c>
      <c r="J28" s="30"/>
      <c r="K28" s="81"/>
      <c r="L28" s="81"/>
    </row>
    <row r="29" spans="1:12" s="82" customFormat="1" ht="17.100000000000001" customHeight="1" x14ac:dyDescent="0.3">
      <c r="A29" s="29">
        <v>4</v>
      </c>
      <c r="B29" s="30" t="s">
        <v>19</v>
      </c>
      <c r="C29" s="29">
        <v>37</v>
      </c>
      <c r="D29" s="29">
        <v>22</v>
      </c>
      <c r="E29" s="33">
        <v>4602700</v>
      </c>
      <c r="F29" s="33">
        <v>2873970.25</v>
      </c>
      <c r="G29" s="33">
        <f t="shared" si="0"/>
        <v>62.440963999391663</v>
      </c>
      <c r="H29" s="33">
        <f t="shared" si="1"/>
        <v>1728729.75</v>
      </c>
      <c r="I29" s="33">
        <f t="shared" si="2"/>
        <v>37.559036000608337</v>
      </c>
      <c r="J29" s="30"/>
    </row>
    <row r="30" spans="1:12" s="81" customFormat="1" ht="17.100000000000001" hidden="1" customHeight="1" x14ac:dyDescent="0.3">
      <c r="A30" s="30">
        <v>4.0999999999999996</v>
      </c>
      <c r="B30" s="30" t="s">
        <v>81</v>
      </c>
      <c r="C30" s="29">
        <v>1</v>
      </c>
      <c r="D30" s="29">
        <v>1</v>
      </c>
      <c r="E30" s="33">
        <v>25660</v>
      </c>
      <c r="F30" s="33">
        <v>25660</v>
      </c>
      <c r="G30" s="33">
        <f t="shared" si="0"/>
        <v>100</v>
      </c>
      <c r="H30" s="33">
        <f t="shared" si="1"/>
        <v>0</v>
      </c>
      <c r="I30" s="33">
        <f t="shared" si="2"/>
        <v>0</v>
      </c>
      <c r="J30" s="30"/>
    </row>
    <row r="31" spans="1:12" s="82" customFormat="1" ht="17.100000000000001" hidden="1" customHeight="1" x14ac:dyDescent="0.3">
      <c r="A31" s="30">
        <v>4.2</v>
      </c>
      <c r="B31" s="30" t="s">
        <v>83</v>
      </c>
      <c r="C31" s="29">
        <v>2</v>
      </c>
      <c r="D31" s="29">
        <v>2</v>
      </c>
      <c r="E31" s="33">
        <v>759346</v>
      </c>
      <c r="F31" s="33">
        <v>700581.4</v>
      </c>
      <c r="G31" s="33">
        <f t="shared" si="0"/>
        <v>92.26115631082537</v>
      </c>
      <c r="H31" s="33">
        <f t="shared" si="1"/>
        <v>58764.599999999977</v>
      </c>
      <c r="I31" s="33">
        <f t="shared" si="2"/>
        <v>7.7388436891746295</v>
      </c>
      <c r="J31" s="30"/>
    </row>
    <row r="32" spans="1:12" s="82" customFormat="1" ht="17.100000000000001" hidden="1" customHeight="1" x14ac:dyDescent="0.3">
      <c r="A32" s="30">
        <v>4.3</v>
      </c>
      <c r="B32" s="30" t="s">
        <v>84</v>
      </c>
      <c r="C32" s="29">
        <v>2</v>
      </c>
      <c r="D32" s="29">
        <v>2</v>
      </c>
      <c r="E32" s="33">
        <v>403210</v>
      </c>
      <c r="F32" s="33">
        <v>294378.3</v>
      </c>
      <c r="G32" s="33">
        <f t="shared" si="0"/>
        <v>73.008680340269336</v>
      </c>
      <c r="H32" s="33">
        <f t="shared" si="1"/>
        <v>108831.70000000001</v>
      </c>
      <c r="I32" s="33">
        <f t="shared" si="2"/>
        <v>26.991319659730667</v>
      </c>
      <c r="J32" s="30"/>
      <c r="K32" s="81"/>
      <c r="L32" s="81"/>
    </row>
    <row r="33" spans="1:12" s="81" customFormat="1" ht="17.100000000000001" hidden="1" customHeight="1" x14ac:dyDescent="0.3">
      <c r="A33" s="30">
        <v>4.4000000000000004</v>
      </c>
      <c r="B33" s="30" t="s">
        <v>80</v>
      </c>
      <c r="C33" s="29">
        <v>1</v>
      </c>
      <c r="D33" s="29">
        <v>1</v>
      </c>
      <c r="E33" s="33">
        <v>255980</v>
      </c>
      <c r="F33" s="33">
        <v>167561.65</v>
      </c>
      <c r="G33" s="33">
        <f t="shared" si="0"/>
        <v>65.458883506523946</v>
      </c>
      <c r="H33" s="33">
        <f t="shared" si="1"/>
        <v>88418.35</v>
      </c>
      <c r="I33" s="33">
        <f t="shared" si="2"/>
        <v>34.541116493476054</v>
      </c>
      <c r="J33" s="30"/>
      <c r="K33" s="52"/>
      <c r="L33" s="52"/>
    </row>
    <row r="34" spans="1:12" s="82" customFormat="1" ht="17.100000000000001" hidden="1" customHeight="1" x14ac:dyDescent="0.3">
      <c r="A34" s="30">
        <v>4.5</v>
      </c>
      <c r="B34" s="30" t="s">
        <v>82</v>
      </c>
      <c r="C34" s="29">
        <v>1</v>
      </c>
      <c r="D34" s="29">
        <v>1</v>
      </c>
      <c r="E34" s="33">
        <v>302826</v>
      </c>
      <c r="F34" s="33">
        <v>191899.9</v>
      </c>
      <c r="G34" s="33">
        <f t="shared" si="0"/>
        <v>63.36969084556808</v>
      </c>
      <c r="H34" s="33">
        <f t="shared" si="1"/>
        <v>110926.1</v>
      </c>
      <c r="I34" s="33">
        <f t="shared" si="2"/>
        <v>36.63030915443192</v>
      </c>
      <c r="J34" s="30"/>
      <c r="K34" s="52"/>
      <c r="L34" s="52"/>
    </row>
    <row r="35" spans="1:12" s="52" customFormat="1" ht="17.100000000000001" hidden="1" customHeight="1" x14ac:dyDescent="0.3">
      <c r="A35" s="30">
        <v>4.5999999999999996</v>
      </c>
      <c r="B35" s="30" t="s">
        <v>35</v>
      </c>
      <c r="C35" s="29">
        <v>28</v>
      </c>
      <c r="D35" s="29">
        <v>13</v>
      </c>
      <c r="E35" s="33">
        <v>2531600</v>
      </c>
      <c r="F35" s="33">
        <v>1371085</v>
      </c>
      <c r="G35" s="33">
        <f t="shared" si="0"/>
        <v>54.158832358982458</v>
      </c>
      <c r="H35" s="33">
        <f t="shared" si="1"/>
        <v>1160515</v>
      </c>
      <c r="I35" s="33">
        <f t="shared" si="2"/>
        <v>45.841167641017542</v>
      </c>
      <c r="J35" s="30"/>
      <c r="K35" s="82"/>
      <c r="L35" s="82"/>
    </row>
    <row r="36" spans="1:12" s="52" customFormat="1" ht="17.100000000000001" hidden="1" customHeight="1" x14ac:dyDescent="0.3">
      <c r="A36" s="30">
        <v>4.7</v>
      </c>
      <c r="B36" s="30" t="s">
        <v>112</v>
      </c>
      <c r="C36" s="29">
        <v>2</v>
      </c>
      <c r="D36" s="29">
        <v>2</v>
      </c>
      <c r="E36" s="33">
        <v>324078</v>
      </c>
      <c r="F36" s="33">
        <v>122804</v>
      </c>
      <c r="G36" s="33">
        <f t="shared" si="0"/>
        <v>37.893346663457564</v>
      </c>
      <c r="H36" s="33">
        <f t="shared" si="1"/>
        <v>201274</v>
      </c>
      <c r="I36" s="33">
        <f t="shared" si="2"/>
        <v>62.106653336542436</v>
      </c>
      <c r="J36" s="30"/>
      <c r="K36" s="81"/>
      <c r="L36" s="81"/>
    </row>
    <row r="37" spans="1:12" s="82" customFormat="1" ht="17.100000000000001" customHeight="1" x14ac:dyDescent="0.3">
      <c r="A37" s="29">
        <v>5</v>
      </c>
      <c r="B37" s="30" t="s">
        <v>23</v>
      </c>
      <c r="C37" s="29">
        <v>29</v>
      </c>
      <c r="D37" s="29">
        <v>19</v>
      </c>
      <c r="E37" s="33">
        <v>2828200</v>
      </c>
      <c r="F37" s="33">
        <v>1643280.75</v>
      </c>
      <c r="G37" s="33">
        <f t="shared" si="0"/>
        <v>58.103413832119372</v>
      </c>
      <c r="H37" s="33">
        <f t="shared" si="1"/>
        <v>1184919.25</v>
      </c>
      <c r="I37" s="33">
        <f t="shared" si="2"/>
        <v>41.896586167880628</v>
      </c>
      <c r="J37" s="30"/>
    </row>
    <row r="38" spans="1:12" s="82" customFormat="1" ht="17.100000000000001" hidden="1" customHeight="1" x14ac:dyDescent="0.3">
      <c r="A38" s="30">
        <v>5.0999999999999996</v>
      </c>
      <c r="B38" s="30" t="s">
        <v>35</v>
      </c>
      <c r="C38" s="29">
        <v>24</v>
      </c>
      <c r="D38" s="29">
        <v>15</v>
      </c>
      <c r="E38" s="33">
        <v>1778400</v>
      </c>
      <c r="F38" s="33">
        <v>1053436.75</v>
      </c>
      <c r="G38" s="33">
        <f t="shared" si="0"/>
        <v>59.235084907782273</v>
      </c>
      <c r="H38" s="33">
        <f t="shared" si="1"/>
        <v>724963.25</v>
      </c>
      <c r="I38" s="33">
        <f t="shared" si="2"/>
        <v>40.764915092217727</v>
      </c>
      <c r="J38" s="30"/>
      <c r="K38" s="81"/>
      <c r="L38" s="81"/>
    </row>
    <row r="39" spans="1:12" s="81" customFormat="1" ht="17.100000000000001" hidden="1" customHeight="1" x14ac:dyDescent="0.3">
      <c r="A39" s="30">
        <v>5.2</v>
      </c>
      <c r="B39" s="30" t="s">
        <v>49</v>
      </c>
      <c r="C39" s="29">
        <v>5</v>
      </c>
      <c r="D39" s="29">
        <v>4</v>
      </c>
      <c r="E39" s="33">
        <v>1049800</v>
      </c>
      <c r="F39" s="33">
        <v>589844</v>
      </c>
      <c r="G39" s="33">
        <f t="shared" si="0"/>
        <v>56.186321204038862</v>
      </c>
      <c r="H39" s="33">
        <f t="shared" si="1"/>
        <v>459956</v>
      </c>
      <c r="I39" s="33">
        <f t="shared" si="2"/>
        <v>43.813678795961138</v>
      </c>
      <c r="J39" s="30"/>
    </row>
    <row r="40" spans="1:12" s="82" customFormat="1" ht="17.100000000000001" customHeight="1" x14ac:dyDescent="0.3">
      <c r="A40" s="29">
        <v>6</v>
      </c>
      <c r="B40" s="30" t="s">
        <v>15</v>
      </c>
      <c r="C40" s="29">
        <v>59</v>
      </c>
      <c r="D40" s="29">
        <v>21</v>
      </c>
      <c r="E40" s="33">
        <v>491031202</v>
      </c>
      <c r="F40" s="33">
        <f>SUM(F41:F51)</f>
        <v>246622522.06</v>
      </c>
      <c r="G40" s="33">
        <f t="shared" si="0"/>
        <v>50.225427845621915</v>
      </c>
      <c r="H40" s="33">
        <f t="shared" si="1"/>
        <v>244408679.94</v>
      </c>
      <c r="I40" s="33">
        <f t="shared" si="2"/>
        <v>49.774572154378085</v>
      </c>
      <c r="J40" s="30"/>
    </row>
    <row r="41" spans="1:12" s="81" customFormat="1" ht="17.100000000000001" hidden="1" customHeight="1" x14ac:dyDescent="0.3">
      <c r="A41" s="30">
        <v>6.1</v>
      </c>
      <c r="B41" s="30" t="s">
        <v>55</v>
      </c>
      <c r="C41" s="29">
        <v>1</v>
      </c>
      <c r="D41" s="29">
        <v>1</v>
      </c>
      <c r="E41" s="33">
        <v>150000</v>
      </c>
      <c r="F41" s="33">
        <v>121800</v>
      </c>
      <c r="G41" s="33">
        <f t="shared" si="0"/>
        <v>81.2</v>
      </c>
      <c r="H41" s="33">
        <f t="shared" si="1"/>
        <v>28200</v>
      </c>
      <c r="I41" s="33">
        <f t="shared" si="2"/>
        <v>18.8</v>
      </c>
      <c r="J41" s="30"/>
    </row>
    <row r="42" spans="1:12" s="82" customFormat="1" ht="17.100000000000001" hidden="1" customHeight="1" x14ac:dyDescent="0.3">
      <c r="A42" s="30">
        <v>6.2</v>
      </c>
      <c r="B42" s="30" t="s">
        <v>105</v>
      </c>
      <c r="C42" s="29">
        <v>3</v>
      </c>
      <c r="D42" s="29">
        <v>2</v>
      </c>
      <c r="E42" s="33">
        <v>306309751</v>
      </c>
      <c r="F42" s="33">
        <v>156566723.90000001</v>
      </c>
      <c r="G42" s="33">
        <f t="shared" si="0"/>
        <v>51.113855627795537</v>
      </c>
      <c r="H42" s="33">
        <f t="shared" si="1"/>
        <v>149743027.09999999</v>
      </c>
      <c r="I42" s="33">
        <f t="shared" si="2"/>
        <v>48.886144372204463</v>
      </c>
      <c r="J42" s="30"/>
      <c r="K42" s="81"/>
      <c r="L42" s="81"/>
    </row>
    <row r="43" spans="1:12" s="81" customFormat="1" ht="17.100000000000001" hidden="1" customHeight="1" x14ac:dyDescent="0.3">
      <c r="A43" s="30">
        <v>6.3</v>
      </c>
      <c r="B43" s="30" t="s">
        <v>57</v>
      </c>
      <c r="C43" s="29">
        <v>13</v>
      </c>
      <c r="D43" s="29">
        <v>10</v>
      </c>
      <c r="E43" s="33">
        <v>174880709</v>
      </c>
      <c r="F43" s="33">
        <v>77265208</v>
      </c>
      <c r="G43" s="33">
        <f t="shared" si="0"/>
        <v>44.18166442817887</v>
      </c>
      <c r="H43" s="33">
        <f t="shared" si="1"/>
        <v>97615501</v>
      </c>
      <c r="I43" s="33">
        <f t="shared" si="2"/>
        <v>55.81833557182113</v>
      </c>
      <c r="J43" s="30"/>
      <c r="K43" s="82"/>
      <c r="L43" s="82"/>
    </row>
    <row r="44" spans="1:12" s="81" customFormat="1" ht="17.100000000000001" hidden="1" customHeight="1" x14ac:dyDescent="0.3">
      <c r="A44" s="30">
        <v>6.4</v>
      </c>
      <c r="B44" s="30" t="s">
        <v>53</v>
      </c>
      <c r="C44" s="29">
        <v>6</v>
      </c>
      <c r="D44" s="29">
        <v>4</v>
      </c>
      <c r="E44" s="33">
        <v>600000</v>
      </c>
      <c r="F44" s="33">
        <v>239223</v>
      </c>
      <c r="G44" s="33">
        <f t="shared" si="0"/>
        <v>39.8705</v>
      </c>
      <c r="H44" s="33">
        <f t="shared" si="1"/>
        <v>360777</v>
      </c>
      <c r="I44" s="33">
        <f t="shared" si="2"/>
        <v>60.1295</v>
      </c>
      <c r="J44" s="30"/>
      <c r="K44" s="82"/>
      <c r="L44" s="82"/>
    </row>
    <row r="45" spans="1:12" s="82" customFormat="1" ht="17.100000000000001" hidden="1" customHeight="1" x14ac:dyDescent="0.3">
      <c r="A45" s="30">
        <v>6.5</v>
      </c>
      <c r="B45" s="30" t="s">
        <v>103</v>
      </c>
      <c r="C45" s="29">
        <v>1</v>
      </c>
      <c r="D45" s="29">
        <v>1</v>
      </c>
      <c r="E45" s="33">
        <v>80000</v>
      </c>
      <c r="F45" s="33">
        <v>31466</v>
      </c>
      <c r="G45" s="33">
        <f t="shared" si="0"/>
        <v>39.332500000000003</v>
      </c>
      <c r="H45" s="33">
        <f t="shared" si="1"/>
        <v>48534</v>
      </c>
      <c r="I45" s="33">
        <f t="shared" si="2"/>
        <v>60.667499999999997</v>
      </c>
      <c r="J45" s="30"/>
      <c r="K45" s="81"/>
      <c r="L45" s="81"/>
    </row>
    <row r="46" spans="1:12" s="81" customFormat="1" ht="17.100000000000001" hidden="1" customHeight="1" x14ac:dyDescent="0.3">
      <c r="A46" s="30">
        <v>6.6</v>
      </c>
      <c r="B46" s="30" t="s">
        <v>36</v>
      </c>
      <c r="C46" s="29">
        <v>1</v>
      </c>
      <c r="D46" s="29">
        <v>1</v>
      </c>
      <c r="E46" s="33">
        <v>589000</v>
      </c>
      <c r="F46" s="33">
        <v>160837.5</v>
      </c>
      <c r="G46" s="33">
        <f t="shared" si="0"/>
        <v>27.306876061120544</v>
      </c>
      <c r="H46" s="33">
        <f t="shared" si="1"/>
        <v>428162.5</v>
      </c>
      <c r="I46" s="33">
        <f t="shared" si="2"/>
        <v>72.693123938879452</v>
      </c>
      <c r="J46" s="30"/>
    </row>
    <row r="47" spans="1:12" s="81" customFormat="1" ht="17.100000000000001" hidden="1" customHeight="1" x14ac:dyDescent="0.3">
      <c r="A47" s="30">
        <v>6.7</v>
      </c>
      <c r="B47" s="30" t="s">
        <v>54</v>
      </c>
      <c r="C47" s="29">
        <v>6</v>
      </c>
      <c r="D47" s="29">
        <v>1</v>
      </c>
      <c r="E47" s="33">
        <v>851850</v>
      </c>
      <c r="F47" s="33">
        <v>26326.1</v>
      </c>
      <c r="G47" s="33">
        <f t="shared" si="0"/>
        <v>3.0904619357868168</v>
      </c>
      <c r="H47" s="33">
        <f t="shared" si="1"/>
        <v>825523.9</v>
      </c>
      <c r="I47" s="33">
        <f t="shared" si="2"/>
        <v>96.90953806421318</v>
      </c>
      <c r="J47" s="30"/>
      <c r="K47" s="82"/>
      <c r="L47" s="82"/>
    </row>
    <row r="48" spans="1:12" s="82" customFormat="1" ht="17.100000000000001" hidden="1" customHeight="1" x14ac:dyDescent="0.3">
      <c r="A48" s="30">
        <v>6.8</v>
      </c>
      <c r="B48" s="30" t="s">
        <v>37</v>
      </c>
      <c r="C48" s="29">
        <v>20</v>
      </c>
      <c r="D48" s="29">
        <v>1</v>
      </c>
      <c r="E48" s="33">
        <v>7115542</v>
      </c>
      <c r="F48" s="33">
        <f>60000+12150937.56</f>
        <v>12210937.560000001</v>
      </c>
      <c r="G48" s="33">
        <f t="shared" si="0"/>
        <v>171.60938070494137</v>
      </c>
      <c r="H48" s="33">
        <f t="shared" si="1"/>
        <v>-5095395.5600000005</v>
      </c>
      <c r="I48" s="33">
        <f t="shared" si="2"/>
        <v>-71.609380704941387</v>
      </c>
      <c r="J48" s="30"/>
    </row>
    <row r="49" spans="1:12" s="82" customFormat="1" ht="17.100000000000001" hidden="1" customHeight="1" x14ac:dyDescent="0.3">
      <c r="A49" s="30">
        <v>6.9</v>
      </c>
      <c r="B49" s="30" t="s">
        <v>35</v>
      </c>
      <c r="C49" s="29">
        <v>4</v>
      </c>
      <c r="D49" s="29">
        <v>0</v>
      </c>
      <c r="E49" s="33">
        <v>258950</v>
      </c>
      <c r="F49" s="33">
        <v>0</v>
      </c>
      <c r="G49" s="33">
        <f t="shared" si="0"/>
        <v>0</v>
      </c>
      <c r="H49" s="33">
        <f t="shared" si="1"/>
        <v>258950</v>
      </c>
      <c r="I49" s="33">
        <f t="shared" si="2"/>
        <v>100</v>
      </c>
      <c r="J49" s="30"/>
      <c r="K49" s="81"/>
      <c r="L49" s="81"/>
    </row>
    <row r="50" spans="1:12" s="81" customFormat="1" ht="17.100000000000001" hidden="1" customHeight="1" x14ac:dyDescent="0.3">
      <c r="A50" s="109">
        <v>6.1</v>
      </c>
      <c r="B50" s="30" t="s">
        <v>58</v>
      </c>
      <c r="C50" s="29">
        <v>3</v>
      </c>
      <c r="D50" s="29">
        <v>0</v>
      </c>
      <c r="E50" s="33">
        <v>119800</v>
      </c>
      <c r="F50" s="33">
        <v>0</v>
      </c>
      <c r="G50" s="33">
        <f t="shared" si="0"/>
        <v>0</v>
      </c>
      <c r="H50" s="33">
        <f t="shared" si="1"/>
        <v>119800</v>
      </c>
      <c r="I50" s="33">
        <f t="shared" si="2"/>
        <v>100</v>
      </c>
      <c r="J50" s="30"/>
      <c r="K50" s="82"/>
      <c r="L50" s="82"/>
    </row>
    <row r="51" spans="1:12" s="52" customFormat="1" ht="17.100000000000001" hidden="1" customHeight="1" x14ac:dyDescent="0.3">
      <c r="A51" s="30">
        <v>6.11</v>
      </c>
      <c r="B51" s="30" t="s">
        <v>56</v>
      </c>
      <c r="C51" s="29">
        <v>1</v>
      </c>
      <c r="D51" s="29">
        <v>0</v>
      </c>
      <c r="E51" s="33">
        <v>75600</v>
      </c>
      <c r="F51" s="33">
        <v>0</v>
      </c>
      <c r="G51" s="33">
        <f t="shared" si="0"/>
        <v>0</v>
      </c>
      <c r="H51" s="33">
        <f t="shared" si="1"/>
        <v>75600</v>
      </c>
      <c r="I51" s="33">
        <f t="shared" si="2"/>
        <v>100</v>
      </c>
      <c r="J51" s="30"/>
    </row>
    <row r="52" spans="1:12" s="82" customFormat="1" ht="17.100000000000001" customHeight="1" x14ac:dyDescent="0.3">
      <c r="A52" s="29">
        <v>7</v>
      </c>
      <c r="B52" s="30" t="s">
        <v>17</v>
      </c>
      <c r="C52" s="29">
        <v>4</v>
      </c>
      <c r="D52" s="29">
        <v>3</v>
      </c>
      <c r="E52" s="33">
        <v>520000</v>
      </c>
      <c r="F52" s="33">
        <v>218948</v>
      </c>
      <c r="G52" s="33">
        <f t="shared" si="0"/>
        <v>42.105384615384615</v>
      </c>
      <c r="H52" s="33">
        <f t="shared" si="1"/>
        <v>301052</v>
      </c>
      <c r="I52" s="33">
        <f t="shared" si="2"/>
        <v>57.894615384615385</v>
      </c>
      <c r="J52" s="30"/>
      <c r="K52" s="52"/>
      <c r="L52" s="52"/>
    </row>
    <row r="53" spans="1:12" s="82" customFormat="1" ht="17.100000000000001" hidden="1" customHeight="1" x14ac:dyDescent="0.3">
      <c r="A53" s="30">
        <v>7.1</v>
      </c>
      <c r="B53" s="30" t="s">
        <v>93</v>
      </c>
      <c r="C53" s="29">
        <v>2</v>
      </c>
      <c r="D53" s="29">
        <v>2</v>
      </c>
      <c r="E53" s="33">
        <v>420000</v>
      </c>
      <c r="F53" s="33">
        <v>188948</v>
      </c>
      <c r="G53" s="33">
        <f t="shared" si="0"/>
        <v>44.987619047619049</v>
      </c>
      <c r="H53" s="33">
        <f t="shared" si="1"/>
        <v>231052</v>
      </c>
      <c r="I53" s="33">
        <f t="shared" si="2"/>
        <v>55.012380952380951</v>
      </c>
      <c r="J53" s="30"/>
      <c r="K53" s="81"/>
      <c r="L53" s="81"/>
    </row>
    <row r="54" spans="1:12" s="81" customFormat="1" ht="17.100000000000001" hidden="1" customHeight="1" x14ac:dyDescent="0.3">
      <c r="A54" s="30">
        <v>7.2</v>
      </c>
      <c r="B54" s="30" t="s">
        <v>35</v>
      </c>
      <c r="C54" s="29">
        <v>2</v>
      </c>
      <c r="D54" s="29">
        <v>1</v>
      </c>
      <c r="E54" s="33">
        <v>100000</v>
      </c>
      <c r="F54" s="33">
        <v>30000</v>
      </c>
      <c r="G54" s="33">
        <f t="shared" si="0"/>
        <v>30</v>
      </c>
      <c r="H54" s="33">
        <f t="shared" si="1"/>
        <v>70000</v>
      </c>
      <c r="I54" s="33">
        <f t="shared" si="2"/>
        <v>70</v>
      </c>
      <c r="J54" s="30"/>
      <c r="K54" s="82"/>
      <c r="L54" s="82"/>
    </row>
    <row r="55" spans="1:12" s="82" customFormat="1" ht="17.100000000000001" customHeight="1" x14ac:dyDescent="0.3">
      <c r="A55" s="29">
        <v>8</v>
      </c>
      <c r="B55" s="30" t="s">
        <v>25</v>
      </c>
      <c r="C55" s="29">
        <v>27</v>
      </c>
      <c r="D55" s="29">
        <v>18</v>
      </c>
      <c r="E55" s="33">
        <v>4226050</v>
      </c>
      <c r="F55" s="33">
        <v>1683382</v>
      </c>
      <c r="G55" s="33">
        <f t="shared" si="0"/>
        <v>39.833461506607826</v>
      </c>
      <c r="H55" s="33">
        <f t="shared" si="1"/>
        <v>2542668</v>
      </c>
      <c r="I55" s="33">
        <f t="shared" si="2"/>
        <v>60.166538493392174</v>
      </c>
      <c r="J55" s="30"/>
    </row>
    <row r="56" spans="1:12" s="82" customFormat="1" ht="17.100000000000001" hidden="1" customHeight="1" x14ac:dyDescent="0.3">
      <c r="A56" s="30">
        <v>8.1</v>
      </c>
      <c r="B56" s="30" t="s">
        <v>66</v>
      </c>
      <c r="C56" s="29">
        <v>1</v>
      </c>
      <c r="D56" s="29">
        <v>1</v>
      </c>
      <c r="E56" s="33">
        <v>130000</v>
      </c>
      <c r="F56" s="33">
        <v>130000</v>
      </c>
      <c r="G56" s="33">
        <f t="shared" si="0"/>
        <v>100</v>
      </c>
      <c r="H56" s="33">
        <f t="shared" si="1"/>
        <v>0</v>
      </c>
      <c r="I56" s="33">
        <f t="shared" si="2"/>
        <v>0</v>
      </c>
      <c r="J56" s="30"/>
      <c r="K56" s="81"/>
      <c r="L56" s="81"/>
    </row>
    <row r="57" spans="1:12" s="81" customFormat="1" ht="17.100000000000001" hidden="1" customHeight="1" x14ac:dyDescent="0.3">
      <c r="A57" s="30">
        <v>8.1999999999999993</v>
      </c>
      <c r="B57" s="30" t="s">
        <v>65</v>
      </c>
      <c r="C57" s="29">
        <v>8</v>
      </c>
      <c r="D57" s="29">
        <v>6</v>
      </c>
      <c r="E57" s="33">
        <v>636500</v>
      </c>
      <c r="F57" s="33">
        <v>445832</v>
      </c>
      <c r="G57" s="33">
        <f t="shared" si="0"/>
        <v>70.044304791830328</v>
      </c>
      <c r="H57" s="33">
        <f t="shared" si="1"/>
        <v>190668</v>
      </c>
      <c r="I57" s="33">
        <f t="shared" si="2"/>
        <v>29.955695208169679</v>
      </c>
      <c r="J57" s="30"/>
      <c r="K57" s="82"/>
      <c r="L57" s="82"/>
    </row>
    <row r="58" spans="1:12" s="82" customFormat="1" ht="17.100000000000001" hidden="1" customHeight="1" x14ac:dyDescent="0.3">
      <c r="A58" s="30">
        <v>8.3000000000000007</v>
      </c>
      <c r="B58" s="30" t="s">
        <v>133</v>
      </c>
      <c r="C58" s="29">
        <v>8</v>
      </c>
      <c r="D58" s="29">
        <v>5</v>
      </c>
      <c r="E58" s="33">
        <v>370000</v>
      </c>
      <c r="F58" s="33">
        <v>255000</v>
      </c>
      <c r="G58" s="33">
        <f t="shared" si="0"/>
        <v>68.918918918918919</v>
      </c>
      <c r="H58" s="33">
        <f t="shared" si="1"/>
        <v>115000</v>
      </c>
      <c r="I58" s="33">
        <f t="shared" si="2"/>
        <v>31.081081081081081</v>
      </c>
      <c r="J58" s="30"/>
    </row>
    <row r="59" spans="1:12" s="82" customFormat="1" ht="17.100000000000001" hidden="1" customHeight="1" x14ac:dyDescent="0.3">
      <c r="A59" s="30">
        <v>8.4</v>
      </c>
      <c r="B59" s="30" t="s">
        <v>35</v>
      </c>
      <c r="C59" s="29">
        <v>5</v>
      </c>
      <c r="D59" s="29">
        <v>2</v>
      </c>
      <c r="E59" s="33">
        <v>726050</v>
      </c>
      <c r="F59" s="33">
        <v>445800</v>
      </c>
      <c r="G59" s="33">
        <f t="shared" si="0"/>
        <v>61.400729977274295</v>
      </c>
      <c r="H59" s="33">
        <f t="shared" si="1"/>
        <v>280250</v>
      </c>
      <c r="I59" s="33">
        <f t="shared" si="2"/>
        <v>38.599270022725705</v>
      </c>
      <c r="J59" s="30"/>
      <c r="K59" s="52"/>
      <c r="L59" s="52"/>
    </row>
    <row r="60" spans="1:12" s="82" customFormat="1" ht="17.100000000000001" hidden="1" customHeight="1" x14ac:dyDescent="0.3">
      <c r="A60" s="30">
        <v>8.5</v>
      </c>
      <c r="B60" s="30" t="s">
        <v>132</v>
      </c>
      <c r="C60" s="29">
        <v>3</v>
      </c>
      <c r="D60" s="29">
        <v>2</v>
      </c>
      <c r="E60" s="33">
        <v>228500</v>
      </c>
      <c r="F60" s="33">
        <v>90000</v>
      </c>
      <c r="G60" s="33">
        <f t="shared" si="0"/>
        <v>39.387308533916851</v>
      </c>
      <c r="H60" s="33">
        <f t="shared" si="1"/>
        <v>138500</v>
      </c>
      <c r="I60" s="33">
        <f t="shared" si="2"/>
        <v>60.612691466083149</v>
      </c>
      <c r="J60" s="30"/>
      <c r="K60" s="52"/>
      <c r="L60" s="52"/>
    </row>
    <row r="61" spans="1:12" s="81" customFormat="1" ht="17.100000000000001" hidden="1" customHeight="1" x14ac:dyDescent="0.3">
      <c r="A61" s="30">
        <v>8.6</v>
      </c>
      <c r="B61" s="30" t="s">
        <v>109</v>
      </c>
      <c r="C61" s="29">
        <v>1</v>
      </c>
      <c r="D61" s="29">
        <v>1</v>
      </c>
      <c r="E61" s="33">
        <v>135000</v>
      </c>
      <c r="F61" s="33">
        <v>26000</v>
      </c>
      <c r="G61" s="33">
        <f t="shared" si="0"/>
        <v>19.25925925925926</v>
      </c>
      <c r="H61" s="33">
        <f t="shared" si="1"/>
        <v>109000</v>
      </c>
      <c r="I61" s="33">
        <f t="shared" si="2"/>
        <v>80.740740740740748</v>
      </c>
      <c r="J61" s="30"/>
      <c r="K61" s="82"/>
      <c r="L61" s="82"/>
    </row>
    <row r="62" spans="1:12" s="82" customFormat="1" ht="17.100000000000001" hidden="1" customHeight="1" x14ac:dyDescent="0.3">
      <c r="A62" s="30">
        <v>8.6999999999999993</v>
      </c>
      <c r="B62" s="30" t="s">
        <v>134</v>
      </c>
      <c r="C62" s="29">
        <v>1</v>
      </c>
      <c r="D62" s="29">
        <v>1</v>
      </c>
      <c r="E62" s="33">
        <v>2000000</v>
      </c>
      <c r="F62" s="33">
        <v>290750</v>
      </c>
      <c r="G62" s="33">
        <f t="shared" si="0"/>
        <v>14.5375</v>
      </c>
      <c r="H62" s="33">
        <f t="shared" si="1"/>
        <v>1709250</v>
      </c>
      <c r="I62" s="33">
        <f t="shared" si="2"/>
        <v>85.462500000000006</v>
      </c>
      <c r="J62" s="30"/>
    </row>
    <row r="63" spans="1:12" s="82" customFormat="1" ht="17.100000000000001" customHeight="1" x14ac:dyDescent="0.3">
      <c r="A63" s="29">
        <v>9</v>
      </c>
      <c r="B63" s="30" t="s">
        <v>18</v>
      </c>
      <c r="C63" s="29">
        <v>71</v>
      </c>
      <c r="D63" s="29">
        <v>40</v>
      </c>
      <c r="E63" s="33">
        <v>4689500</v>
      </c>
      <c r="F63" s="33">
        <v>1787429.36</v>
      </c>
      <c r="G63" s="33">
        <f t="shared" si="0"/>
        <v>38.115563706152045</v>
      </c>
      <c r="H63" s="33">
        <f t="shared" si="1"/>
        <v>2902070.6399999997</v>
      </c>
      <c r="I63" s="33">
        <f t="shared" si="2"/>
        <v>61.884436293847948</v>
      </c>
      <c r="J63" s="30"/>
    </row>
    <row r="64" spans="1:12" s="81" customFormat="1" ht="17.100000000000001" hidden="1" customHeight="1" x14ac:dyDescent="0.3">
      <c r="A64" s="30">
        <v>9.1</v>
      </c>
      <c r="B64" s="30" t="s">
        <v>71</v>
      </c>
      <c r="C64" s="29">
        <v>4</v>
      </c>
      <c r="D64" s="29">
        <v>4</v>
      </c>
      <c r="E64" s="33">
        <v>160650</v>
      </c>
      <c r="F64" s="33">
        <v>160650</v>
      </c>
      <c r="G64" s="33">
        <f t="shared" si="0"/>
        <v>100</v>
      </c>
      <c r="H64" s="33">
        <f t="shared" si="1"/>
        <v>0</v>
      </c>
      <c r="I64" s="33">
        <f t="shared" si="2"/>
        <v>0</v>
      </c>
      <c r="J64" s="30"/>
    </row>
    <row r="65" spans="1:12" s="81" customFormat="1" ht="17.100000000000001" hidden="1" customHeight="1" x14ac:dyDescent="0.3">
      <c r="A65" s="30">
        <v>9.1999999999999993</v>
      </c>
      <c r="B65" s="30" t="s">
        <v>45</v>
      </c>
      <c r="C65" s="29">
        <v>5</v>
      </c>
      <c r="D65" s="29">
        <v>5</v>
      </c>
      <c r="E65" s="33">
        <v>154325</v>
      </c>
      <c r="F65" s="33">
        <v>154325</v>
      </c>
      <c r="G65" s="33">
        <f t="shared" si="0"/>
        <v>100</v>
      </c>
      <c r="H65" s="33">
        <f t="shared" si="1"/>
        <v>0</v>
      </c>
      <c r="I65" s="33">
        <f t="shared" si="2"/>
        <v>0</v>
      </c>
      <c r="J65" s="30"/>
    </row>
    <row r="66" spans="1:12" s="81" customFormat="1" ht="17.100000000000001" hidden="1" customHeight="1" x14ac:dyDescent="0.3">
      <c r="A66" s="30">
        <v>9.3000000000000007</v>
      </c>
      <c r="B66" s="30" t="s">
        <v>69</v>
      </c>
      <c r="C66" s="29">
        <v>1</v>
      </c>
      <c r="D66" s="29">
        <v>1</v>
      </c>
      <c r="E66" s="33">
        <v>30000</v>
      </c>
      <c r="F66" s="33">
        <v>30000</v>
      </c>
      <c r="G66" s="33">
        <f t="shared" si="0"/>
        <v>100</v>
      </c>
      <c r="H66" s="33">
        <f t="shared" si="1"/>
        <v>0</v>
      </c>
      <c r="I66" s="33">
        <f t="shared" si="2"/>
        <v>0</v>
      </c>
      <c r="J66" s="30"/>
    </row>
    <row r="67" spans="1:12" s="82" customFormat="1" ht="17.100000000000001" hidden="1" customHeight="1" x14ac:dyDescent="0.3">
      <c r="A67" s="30">
        <v>9.4</v>
      </c>
      <c r="B67" s="30" t="s">
        <v>75</v>
      </c>
      <c r="C67" s="29">
        <v>11</v>
      </c>
      <c r="D67" s="29">
        <v>6</v>
      </c>
      <c r="E67" s="33">
        <v>111825</v>
      </c>
      <c r="F67" s="33">
        <v>80885</v>
      </c>
      <c r="G67" s="33">
        <f t="shared" si="0"/>
        <v>72.331768388106411</v>
      </c>
      <c r="H67" s="33">
        <f t="shared" si="1"/>
        <v>30940</v>
      </c>
      <c r="I67" s="33">
        <f t="shared" si="2"/>
        <v>27.668231611893585</v>
      </c>
      <c r="J67" s="30"/>
    </row>
    <row r="68" spans="1:12" s="81" customFormat="1" ht="17.100000000000001" hidden="1" customHeight="1" x14ac:dyDescent="0.3">
      <c r="A68" s="30">
        <v>9.5</v>
      </c>
      <c r="B68" s="30" t="s">
        <v>74</v>
      </c>
      <c r="C68" s="29">
        <v>4</v>
      </c>
      <c r="D68" s="29">
        <v>3</v>
      </c>
      <c r="E68" s="33">
        <v>130700</v>
      </c>
      <c r="F68" s="33">
        <v>92550</v>
      </c>
      <c r="G68" s="33">
        <f t="shared" si="0"/>
        <v>70.81101759755164</v>
      </c>
      <c r="H68" s="33">
        <f t="shared" si="1"/>
        <v>38150</v>
      </c>
      <c r="I68" s="33">
        <f t="shared" si="2"/>
        <v>29.188982402448357</v>
      </c>
      <c r="J68" s="30"/>
    </row>
    <row r="69" spans="1:12" s="81" customFormat="1" ht="17.100000000000001" hidden="1" customHeight="1" x14ac:dyDescent="0.3">
      <c r="A69" s="30">
        <v>9.6</v>
      </c>
      <c r="B69" s="30" t="s">
        <v>68</v>
      </c>
      <c r="C69" s="29">
        <v>5</v>
      </c>
      <c r="D69" s="29">
        <v>3</v>
      </c>
      <c r="E69" s="33">
        <v>154875</v>
      </c>
      <c r="F69" s="33">
        <v>107438</v>
      </c>
      <c r="G69" s="33">
        <f t="shared" si="0"/>
        <v>69.370782889426962</v>
      </c>
      <c r="H69" s="33">
        <f t="shared" si="1"/>
        <v>47437</v>
      </c>
      <c r="I69" s="33">
        <f t="shared" si="2"/>
        <v>30.629217110573041</v>
      </c>
      <c r="J69" s="30"/>
    </row>
    <row r="70" spans="1:12" s="81" customFormat="1" ht="17.100000000000001" hidden="1" customHeight="1" x14ac:dyDescent="0.3">
      <c r="A70" s="30">
        <v>9.6999999999999993</v>
      </c>
      <c r="B70" s="30" t="s">
        <v>72</v>
      </c>
      <c r="C70" s="29">
        <v>4</v>
      </c>
      <c r="D70" s="29">
        <v>3</v>
      </c>
      <c r="E70" s="33">
        <v>156975</v>
      </c>
      <c r="F70" s="33">
        <v>106975</v>
      </c>
      <c r="G70" s="33">
        <f t="shared" si="0"/>
        <v>68.147794234750762</v>
      </c>
      <c r="H70" s="33">
        <f t="shared" si="1"/>
        <v>50000</v>
      </c>
      <c r="I70" s="33">
        <f t="shared" si="2"/>
        <v>31.852205765249245</v>
      </c>
      <c r="J70" s="30"/>
      <c r="K70" s="82"/>
      <c r="L70" s="82"/>
    </row>
    <row r="71" spans="1:12" s="82" customFormat="1" ht="17.100000000000001" hidden="1" customHeight="1" x14ac:dyDescent="0.3">
      <c r="A71" s="30">
        <v>9.8000000000000007</v>
      </c>
      <c r="B71" s="30" t="s">
        <v>67</v>
      </c>
      <c r="C71" s="29">
        <v>6</v>
      </c>
      <c r="D71" s="29">
        <v>3</v>
      </c>
      <c r="E71" s="33">
        <v>133850</v>
      </c>
      <c r="F71" s="33">
        <v>63850</v>
      </c>
      <c r="G71" s="33">
        <f t="shared" ref="G71:G105" si="3">F71*100/E71</f>
        <v>47.702652222637283</v>
      </c>
      <c r="H71" s="33">
        <f t="shared" ref="H71:H105" si="4">E71-F71</f>
        <v>70000</v>
      </c>
      <c r="I71" s="33">
        <f t="shared" ref="I71:I105" si="5">H71*100/E71</f>
        <v>52.297347777362717</v>
      </c>
      <c r="J71" s="30"/>
    </row>
    <row r="72" spans="1:12" s="81" customFormat="1" ht="17.100000000000001" hidden="1" customHeight="1" x14ac:dyDescent="0.3">
      <c r="A72" s="30">
        <v>9.9</v>
      </c>
      <c r="B72" s="30" t="s">
        <v>73</v>
      </c>
      <c r="C72" s="29">
        <v>4</v>
      </c>
      <c r="D72" s="29">
        <v>2</v>
      </c>
      <c r="E72" s="33">
        <v>159600</v>
      </c>
      <c r="F72" s="33">
        <v>55250</v>
      </c>
      <c r="G72" s="33">
        <f t="shared" si="3"/>
        <v>34.617794486215537</v>
      </c>
      <c r="H72" s="33">
        <f t="shared" si="4"/>
        <v>104350</v>
      </c>
      <c r="I72" s="33">
        <f t="shared" si="5"/>
        <v>65.382205513784456</v>
      </c>
      <c r="J72" s="30"/>
    </row>
    <row r="73" spans="1:12" s="81" customFormat="1" ht="17.100000000000001" hidden="1" customHeight="1" x14ac:dyDescent="0.3">
      <c r="A73" s="109">
        <v>9.1</v>
      </c>
      <c r="B73" s="30" t="s">
        <v>49</v>
      </c>
      <c r="C73" s="29">
        <v>1</v>
      </c>
      <c r="D73" s="29">
        <v>1</v>
      </c>
      <c r="E73" s="33">
        <v>30000</v>
      </c>
      <c r="F73" s="33">
        <v>10000</v>
      </c>
      <c r="G73" s="33">
        <f t="shared" si="3"/>
        <v>33.333333333333336</v>
      </c>
      <c r="H73" s="33">
        <f t="shared" si="4"/>
        <v>20000</v>
      </c>
      <c r="I73" s="33">
        <f t="shared" si="5"/>
        <v>66.666666666666671</v>
      </c>
      <c r="J73" s="30"/>
    </row>
    <row r="74" spans="1:12" s="82" customFormat="1" ht="17.100000000000001" hidden="1" customHeight="1" x14ac:dyDescent="0.3">
      <c r="A74" s="30">
        <v>9.11</v>
      </c>
      <c r="B74" s="30" t="s">
        <v>35</v>
      </c>
      <c r="C74" s="29">
        <v>18</v>
      </c>
      <c r="D74" s="29">
        <v>7</v>
      </c>
      <c r="E74" s="33">
        <v>3052250</v>
      </c>
      <c r="F74" s="33">
        <v>869601.36</v>
      </c>
      <c r="G74" s="33">
        <f t="shared" si="3"/>
        <v>28.490502416250308</v>
      </c>
      <c r="H74" s="33">
        <f t="shared" si="4"/>
        <v>2182648.64</v>
      </c>
      <c r="I74" s="33">
        <f t="shared" si="5"/>
        <v>71.509497583749692</v>
      </c>
      <c r="J74" s="30"/>
      <c r="K74" s="81"/>
      <c r="L74" s="81"/>
    </row>
    <row r="75" spans="1:12" s="81" customFormat="1" ht="17.100000000000001" hidden="1" customHeight="1" x14ac:dyDescent="0.3">
      <c r="A75" s="30">
        <v>9.1199999999999992</v>
      </c>
      <c r="B75" s="30" t="s">
        <v>70</v>
      </c>
      <c r="C75" s="29">
        <v>3</v>
      </c>
      <c r="D75" s="29">
        <v>1</v>
      </c>
      <c r="E75" s="33">
        <v>300000</v>
      </c>
      <c r="F75" s="33">
        <v>45342</v>
      </c>
      <c r="G75" s="33">
        <f t="shared" si="3"/>
        <v>15.114000000000001</v>
      </c>
      <c r="H75" s="33">
        <f t="shared" si="4"/>
        <v>254658</v>
      </c>
      <c r="I75" s="33">
        <f t="shared" si="5"/>
        <v>84.885999999999996</v>
      </c>
      <c r="J75" s="30"/>
      <c r="K75" s="82"/>
      <c r="L75" s="82"/>
    </row>
    <row r="76" spans="1:12" s="81" customFormat="1" ht="17.100000000000001" hidden="1" customHeight="1" x14ac:dyDescent="0.3">
      <c r="A76" s="30">
        <v>9.1300000000000008</v>
      </c>
      <c r="B76" s="30" t="s">
        <v>76</v>
      </c>
      <c r="C76" s="29">
        <v>5</v>
      </c>
      <c r="D76" s="29">
        <v>1</v>
      </c>
      <c r="E76" s="33">
        <v>114450</v>
      </c>
      <c r="F76" s="33">
        <v>10563</v>
      </c>
      <c r="G76" s="33">
        <f t="shared" si="3"/>
        <v>9.2293577981651378</v>
      </c>
      <c r="H76" s="33">
        <f t="shared" si="4"/>
        <v>103887</v>
      </c>
      <c r="I76" s="33">
        <f t="shared" si="5"/>
        <v>90.77064220183486</v>
      </c>
      <c r="J76" s="30"/>
    </row>
    <row r="77" spans="1:12" s="82" customFormat="1" ht="17.100000000000001" customHeight="1" x14ac:dyDescent="0.3">
      <c r="A77" s="29">
        <v>10</v>
      </c>
      <c r="B77" s="30" t="s">
        <v>24</v>
      </c>
      <c r="C77" s="29">
        <v>78</v>
      </c>
      <c r="D77" s="29">
        <v>41</v>
      </c>
      <c r="E77" s="33">
        <v>12317350</v>
      </c>
      <c r="F77" s="33">
        <v>3853051.28</v>
      </c>
      <c r="G77" s="33">
        <f t="shared" si="3"/>
        <v>31.281495451537872</v>
      </c>
      <c r="H77" s="33">
        <f t="shared" si="4"/>
        <v>8464298.7200000007</v>
      </c>
      <c r="I77" s="33">
        <f t="shared" si="5"/>
        <v>68.718504548462136</v>
      </c>
      <c r="J77" s="30"/>
    </row>
    <row r="78" spans="1:12" s="81" customFormat="1" ht="17.100000000000001" hidden="1" customHeight="1" x14ac:dyDescent="0.3">
      <c r="A78" s="30">
        <v>10.1</v>
      </c>
      <c r="B78" s="30" t="s">
        <v>131</v>
      </c>
      <c r="C78" s="29">
        <v>1</v>
      </c>
      <c r="D78" s="29">
        <v>1</v>
      </c>
      <c r="E78" s="33">
        <v>5400</v>
      </c>
      <c r="F78" s="33">
        <v>5399.25</v>
      </c>
      <c r="G78" s="33">
        <f t="shared" si="3"/>
        <v>99.986111111111114</v>
      </c>
      <c r="H78" s="33">
        <f t="shared" si="4"/>
        <v>0.75</v>
      </c>
      <c r="I78" s="33">
        <f t="shared" si="5"/>
        <v>1.3888888888888888E-2</v>
      </c>
      <c r="J78" s="30"/>
      <c r="K78" s="82"/>
      <c r="L78" s="82"/>
    </row>
    <row r="79" spans="1:12" s="81" customFormat="1" ht="17.100000000000001" hidden="1" customHeight="1" x14ac:dyDescent="0.3">
      <c r="A79" s="30">
        <v>10.199999999999999</v>
      </c>
      <c r="B79" s="30" t="s">
        <v>85</v>
      </c>
      <c r="C79" s="29">
        <v>5</v>
      </c>
      <c r="D79" s="29">
        <v>5</v>
      </c>
      <c r="E79" s="33">
        <v>1709000</v>
      </c>
      <c r="F79" s="33">
        <v>1557315</v>
      </c>
      <c r="G79" s="33">
        <f t="shared" si="3"/>
        <v>91.124341720304272</v>
      </c>
      <c r="H79" s="33">
        <f t="shared" si="4"/>
        <v>151685</v>
      </c>
      <c r="I79" s="33">
        <f t="shared" si="5"/>
        <v>8.8756582796957293</v>
      </c>
      <c r="J79" s="30"/>
      <c r="K79" s="82"/>
      <c r="L79" s="82"/>
    </row>
    <row r="80" spans="1:12" s="82" customFormat="1" ht="17.100000000000001" hidden="1" customHeight="1" x14ac:dyDescent="0.3">
      <c r="A80" s="30">
        <v>10.3</v>
      </c>
      <c r="B80" s="30" t="s">
        <v>88</v>
      </c>
      <c r="C80" s="29">
        <v>1</v>
      </c>
      <c r="D80" s="29">
        <v>1</v>
      </c>
      <c r="E80" s="33">
        <v>350600</v>
      </c>
      <c r="F80" s="33">
        <v>174252</v>
      </c>
      <c r="G80" s="33">
        <f t="shared" si="3"/>
        <v>49.701083856246434</v>
      </c>
      <c r="H80" s="33">
        <f t="shared" si="4"/>
        <v>176348</v>
      </c>
      <c r="I80" s="33">
        <f t="shared" si="5"/>
        <v>50.298916143753566</v>
      </c>
      <c r="J80" s="30"/>
    </row>
    <row r="81" spans="1:12" s="81" customFormat="1" ht="17.100000000000001" hidden="1" customHeight="1" x14ac:dyDescent="0.3">
      <c r="A81" s="30">
        <v>10.4</v>
      </c>
      <c r="B81" s="30" t="s">
        <v>89</v>
      </c>
      <c r="C81" s="29">
        <v>7</v>
      </c>
      <c r="D81" s="29">
        <v>6</v>
      </c>
      <c r="E81" s="33">
        <v>974700</v>
      </c>
      <c r="F81" s="33">
        <v>455469.5</v>
      </c>
      <c r="G81" s="33">
        <f t="shared" si="3"/>
        <v>46.729198727813689</v>
      </c>
      <c r="H81" s="33">
        <f t="shared" si="4"/>
        <v>519230.5</v>
      </c>
      <c r="I81" s="33">
        <f t="shared" si="5"/>
        <v>53.270801272186311</v>
      </c>
      <c r="J81" s="30"/>
      <c r="K81" s="52"/>
      <c r="L81" s="52"/>
    </row>
    <row r="82" spans="1:12" s="81" customFormat="1" ht="17.100000000000001" hidden="1" customHeight="1" x14ac:dyDescent="0.3">
      <c r="A82" s="30">
        <v>10.5</v>
      </c>
      <c r="B82" s="30" t="s">
        <v>90</v>
      </c>
      <c r="C82" s="29">
        <v>4</v>
      </c>
      <c r="D82" s="29">
        <v>4</v>
      </c>
      <c r="E82" s="33">
        <v>286000</v>
      </c>
      <c r="F82" s="33">
        <v>132930</v>
      </c>
      <c r="G82" s="33">
        <f t="shared" si="3"/>
        <v>46.47902097902098</v>
      </c>
      <c r="H82" s="33">
        <f t="shared" si="4"/>
        <v>153070</v>
      </c>
      <c r="I82" s="33">
        <f t="shared" si="5"/>
        <v>53.52097902097902</v>
      </c>
      <c r="J82" s="30"/>
      <c r="K82" s="82"/>
      <c r="L82" s="82"/>
    </row>
    <row r="83" spans="1:12" s="82" customFormat="1" ht="17.100000000000001" hidden="1" customHeight="1" x14ac:dyDescent="0.3">
      <c r="A83" s="30">
        <v>10.6</v>
      </c>
      <c r="B83" s="30" t="s">
        <v>35</v>
      </c>
      <c r="C83" s="29">
        <v>42</v>
      </c>
      <c r="D83" s="29">
        <v>16</v>
      </c>
      <c r="E83" s="33">
        <v>3806950</v>
      </c>
      <c r="F83" s="33">
        <v>1048350.53</v>
      </c>
      <c r="G83" s="33">
        <f t="shared" si="3"/>
        <v>27.537806643113253</v>
      </c>
      <c r="H83" s="33">
        <f t="shared" si="4"/>
        <v>2758599.4699999997</v>
      </c>
      <c r="I83" s="33">
        <f t="shared" si="5"/>
        <v>72.462193356886743</v>
      </c>
      <c r="J83" s="30"/>
      <c r="K83" s="81"/>
      <c r="L83" s="81"/>
    </row>
    <row r="84" spans="1:12" s="81" customFormat="1" ht="17.100000000000001" hidden="1" customHeight="1" x14ac:dyDescent="0.3">
      <c r="A84" s="30">
        <v>10.7</v>
      </c>
      <c r="B84" s="30" t="s">
        <v>87</v>
      </c>
      <c r="C84" s="29">
        <v>1</v>
      </c>
      <c r="D84" s="29">
        <v>1</v>
      </c>
      <c r="E84" s="33">
        <v>900000</v>
      </c>
      <c r="F84" s="33">
        <v>227548</v>
      </c>
      <c r="G84" s="33">
        <f t="shared" si="3"/>
        <v>25.283111111111111</v>
      </c>
      <c r="H84" s="33">
        <f t="shared" si="4"/>
        <v>672452</v>
      </c>
      <c r="I84" s="33">
        <f t="shared" si="5"/>
        <v>74.716888888888889</v>
      </c>
      <c r="J84" s="30"/>
      <c r="K84" s="82"/>
      <c r="L84" s="82"/>
    </row>
    <row r="85" spans="1:12" s="82" customFormat="1" ht="17.100000000000001" hidden="1" customHeight="1" x14ac:dyDescent="0.3">
      <c r="A85" s="30">
        <v>10.8</v>
      </c>
      <c r="B85" s="30" t="s">
        <v>67</v>
      </c>
      <c r="C85" s="29">
        <v>7</v>
      </c>
      <c r="D85" s="29">
        <v>2</v>
      </c>
      <c r="E85" s="33">
        <v>314000</v>
      </c>
      <c r="F85" s="33">
        <v>69675</v>
      </c>
      <c r="G85" s="33">
        <f t="shared" si="3"/>
        <v>22.189490445859871</v>
      </c>
      <c r="H85" s="33">
        <f t="shared" si="4"/>
        <v>244325</v>
      </c>
      <c r="I85" s="33">
        <f t="shared" si="5"/>
        <v>77.810509554140125</v>
      </c>
      <c r="J85" s="30"/>
      <c r="K85" s="81"/>
      <c r="L85" s="81"/>
    </row>
    <row r="86" spans="1:12" s="52" customFormat="1" ht="17.100000000000001" hidden="1" customHeight="1" x14ac:dyDescent="0.3">
      <c r="A86" s="30">
        <v>10.9</v>
      </c>
      <c r="B86" s="30" t="s">
        <v>49</v>
      </c>
      <c r="C86" s="29">
        <v>3</v>
      </c>
      <c r="D86" s="29">
        <v>2</v>
      </c>
      <c r="E86" s="33">
        <v>750000</v>
      </c>
      <c r="F86" s="33">
        <v>73180</v>
      </c>
      <c r="G86" s="33">
        <f t="shared" si="3"/>
        <v>9.7573333333333334</v>
      </c>
      <c r="H86" s="33">
        <f t="shared" si="4"/>
        <v>676820</v>
      </c>
      <c r="I86" s="33">
        <f t="shared" si="5"/>
        <v>90.242666666666665</v>
      </c>
      <c r="J86" s="30"/>
      <c r="K86" s="82"/>
      <c r="L86" s="82"/>
    </row>
    <row r="87" spans="1:12" s="52" customFormat="1" ht="17.100000000000001" hidden="1" customHeight="1" x14ac:dyDescent="0.3">
      <c r="A87" s="109">
        <v>10.1</v>
      </c>
      <c r="B87" s="30" t="s">
        <v>86</v>
      </c>
      <c r="C87" s="29">
        <v>5</v>
      </c>
      <c r="D87" s="29">
        <v>3</v>
      </c>
      <c r="E87" s="33">
        <v>2955500</v>
      </c>
      <c r="F87" s="33">
        <v>108932</v>
      </c>
      <c r="G87" s="33">
        <f t="shared" si="3"/>
        <v>3.6857384537303335</v>
      </c>
      <c r="H87" s="33">
        <f t="shared" si="4"/>
        <v>2846568</v>
      </c>
      <c r="I87" s="33">
        <f t="shared" si="5"/>
        <v>96.314261546269663</v>
      </c>
      <c r="J87" s="30"/>
      <c r="K87" s="81"/>
      <c r="L87" s="81"/>
    </row>
    <row r="88" spans="1:12" s="52" customFormat="1" ht="17.100000000000001" hidden="1" customHeight="1" x14ac:dyDescent="0.3">
      <c r="A88" s="30">
        <v>10.11</v>
      </c>
      <c r="B88" s="30" t="s">
        <v>91</v>
      </c>
      <c r="C88" s="29">
        <v>2</v>
      </c>
      <c r="D88" s="29">
        <v>0</v>
      </c>
      <c r="E88" s="33">
        <v>265200</v>
      </c>
      <c r="F88" s="33">
        <v>0</v>
      </c>
      <c r="G88" s="33">
        <f t="shared" si="3"/>
        <v>0</v>
      </c>
      <c r="H88" s="33">
        <f t="shared" si="4"/>
        <v>265200</v>
      </c>
      <c r="I88" s="33">
        <f t="shared" si="5"/>
        <v>100</v>
      </c>
      <c r="J88" s="30"/>
      <c r="K88" s="81"/>
      <c r="L88" s="81"/>
    </row>
    <row r="89" spans="1:12" s="82" customFormat="1" ht="17.100000000000001" customHeight="1" x14ac:dyDescent="0.3">
      <c r="A89" s="29">
        <v>11</v>
      </c>
      <c r="B89" s="30" t="s">
        <v>28</v>
      </c>
      <c r="C89" s="29">
        <v>11</v>
      </c>
      <c r="D89" s="29">
        <v>8</v>
      </c>
      <c r="E89" s="33">
        <v>2441900</v>
      </c>
      <c r="F89" s="33">
        <v>683767.5</v>
      </c>
      <c r="G89" s="33">
        <f t="shared" si="3"/>
        <v>28.001453785986321</v>
      </c>
      <c r="H89" s="33">
        <f t="shared" si="4"/>
        <v>1758132.5</v>
      </c>
      <c r="I89" s="33">
        <f t="shared" si="5"/>
        <v>71.998546214013672</v>
      </c>
      <c r="J89" s="30"/>
      <c r="K89" s="52"/>
      <c r="L89" s="52"/>
    </row>
    <row r="90" spans="1:12" s="82" customFormat="1" ht="17.100000000000001" hidden="1" customHeight="1" x14ac:dyDescent="0.3">
      <c r="A90" s="30">
        <v>11.1</v>
      </c>
      <c r="B90" s="30" t="s">
        <v>49</v>
      </c>
      <c r="C90" s="29">
        <v>7</v>
      </c>
      <c r="D90" s="29">
        <v>5</v>
      </c>
      <c r="E90" s="33">
        <v>1914900</v>
      </c>
      <c r="F90" s="33">
        <v>552084.5</v>
      </c>
      <c r="G90" s="33">
        <f t="shared" si="3"/>
        <v>28.83098334116664</v>
      </c>
      <c r="H90" s="33">
        <f t="shared" si="4"/>
        <v>1362815.5</v>
      </c>
      <c r="I90" s="33">
        <f t="shared" si="5"/>
        <v>71.169016658833357</v>
      </c>
      <c r="J90" s="30"/>
      <c r="K90" s="81"/>
      <c r="L90" s="81"/>
    </row>
    <row r="91" spans="1:12" s="81" customFormat="1" ht="17.100000000000001" hidden="1" customHeight="1" x14ac:dyDescent="0.3">
      <c r="A91" s="30">
        <v>11.2</v>
      </c>
      <c r="B91" s="30" t="s">
        <v>35</v>
      </c>
      <c r="C91" s="29">
        <v>4</v>
      </c>
      <c r="D91" s="29">
        <v>3</v>
      </c>
      <c r="E91" s="33">
        <v>527000</v>
      </c>
      <c r="F91" s="33">
        <v>131683</v>
      </c>
      <c r="G91" s="33">
        <f t="shared" si="3"/>
        <v>24.987286527514232</v>
      </c>
      <c r="H91" s="33">
        <f t="shared" si="4"/>
        <v>395317</v>
      </c>
      <c r="I91" s="33">
        <f t="shared" si="5"/>
        <v>75.012713472485771</v>
      </c>
      <c r="J91" s="30"/>
      <c r="K91" s="82"/>
      <c r="L91" s="82"/>
    </row>
    <row r="92" spans="1:12" s="82" customFormat="1" ht="17.100000000000001" customHeight="1" x14ac:dyDescent="0.3">
      <c r="A92" s="29">
        <v>12</v>
      </c>
      <c r="B92" s="30" t="s">
        <v>20</v>
      </c>
      <c r="C92" s="29">
        <v>39</v>
      </c>
      <c r="D92" s="29">
        <v>16</v>
      </c>
      <c r="E92" s="33">
        <v>17109000</v>
      </c>
      <c r="F92" s="33">
        <v>1818403.4</v>
      </c>
      <c r="G92" s="33">
        <f t="shared" si="3"/>
        <v>10.628344146355719</v>
      </c>
      <c r="H92" s="33">
        <f t="shared" si="4"/>
        <v>15290596.6</v>
      </c>
      <c r="I92" s="33">
        <f t="shared" si="5"/>
        <v>89.371655853644285</v>
      </c>
      <c r="J92" s="30"/>
    </row>
    <row r="93" spans="1:12" s="82" customFormat="1" ht="17.100000000000001" hidden="1" customHeight="1" x14ac:dyDescent="0.3">
      <c r="A93" s="30">
        <v>12.1</v>
      </c>
      <c r="B93" s="30" t="s">
        <v>62</v>
      </c>
      <c r="C93" s="29">
        <v>3</v>
      </c>
      <c r="D93" s="29">
        <v>3</v>
      </c>
      <c r="E93" s="33">
        <v>423535</v>
      </c>
      <c r="F93" s="33">
        <v>330367</v>
      </c>
      <c r="G93" s="33">
        <f t="shared" si="3"/>
        <v>78.00229024755923</v>
      </c>
      <c r="H93" s="33">
        <f t="shared" si="4"/>
        <v>93168</v>
      </c>
      <c r="I93" s="33">
        <f t="shared" si="5"/>
        <v>21.997709752440766</v>
      </c>
      <c r="J93" s="30"/>
    </row>
    <row r="94" spans="1:12" s="82" customFormat="1" ht="17.100000000000001" hidden="1" customHeight="1" x14ac:dyDescent="0.3">
      <c r="A94" s="30">
        <v>12.2</v>
      </c>
      <c r="B94" s="30" t="s">
        <v>61</v>
      </c>
      <c r="C94" s="29">
        <v>2</v>
      </c>
      <c r="D94" s="29">
        <v>1</v>
      </c>
      <c r="E94" s="33">
        <v>446894</v>
      </c>
      <c r="F94" s="33">
        <v>336160.4</v>
      </c>
      <c r="G94" s="33">
        <f t="shared" si="3"/>
        <v>75.221506666010285</v>
      </c>
      <c r="H94" s="33">
        <f t="shared" si="4"/>
        <v>110733.59999999998</v>
      </c>
      <c r="I94" s="33">
        <f t="shared" si="5"/>
        <v>24.778493333989712</v>
      </c>
      <c r="J94" s="30"/>
    </row>
    <row r="95" spans="1:12" s="81" customFormat="1" ht="17.100000000000001" hidden="1" customHeight="1" x14ac:dyDescent="0.3">
      <c r="A95" s="30">
        <v>12.3</v>
      </c>
      <c r="B95" s="30" t="s">
        <v>129</v>
      </c>
      <c r="C95" s="29">
        <v>1</v>
      </c>
      <c r="D95" s="29">
        <v>1</v>
      </c>
      <c r="E95" s="33">
        <v>100835</v>
      </c>
      <c r="F95" s="33">
        <v>49796</v>
      </c>
      <c r="G95" s="33">
        <f t="shared" si="3"/>
        <v>49.383646551296671</v>
      </c>
      <c r="H95" s="33">
        <f t="shared" si="4"/>
        <v>51039</v>
      </c>
      <c r="I95" s="33">
        <f t="shared" si="5"/>
        <v>50.616353448703329</v>
      </c>
      <c r="J95" s="30"/>
    </row>
    <row r="96" spans="1:12" s="82" customFormat="1" ht="17.100000000000001" hidden="1" customHeight="1" x14ac:dyDescent="0.3">
      <c r="A96" s="30">
        <v>12.4</v>
      </c>
      <c r="B96" s="30" t="s">
        <v>64</v>
      </c>
      <c r="C96" s="29">
        <v>1</v>
      </c>
      <c r="D96" s="29">
        <v>1</v>
      </c>
      <c r="E96" s="33">
        <v>56105</v>
      </c>
      <c r="F96" s="33">
        <v>27440</v>
      </c>
      <c r="G96" s="33">
        <f t="shared" si="3"/>
        <v>48.908296943231441</v>
      </c>
      <c r="H96" s="33">
        <f t="shared" si="4"/>
        <v>28665</v>
      </c>
      <c r="I96" s="33">
        <f t="shared" si="5"/>
        <v>51.091703056768559</v>
      </c>
      <c r="J96" s="30"/>
    </row>
    <row r="97" spans="1:12" s="82" customFormat="1" ht="17.100000000000001" hidden="1" customHeight="1" x14ac:dyDescent="0.3">
      <c r="A97" s="30">
        <v>12.5</v>
      </c>
      <c r="B97" s="30" t="s">
        <v>63</v>
      </c>
      <c r="C97" s="29">
        <v>3</v>
      </c>
      <c r="D97" s="29">
        <v>2</v>
      </c>
      <c r="E97" s="33">
        <v>414274</v>
      </c>
      <c r="F97" s="33">
        <v>68591</v>
      </c>
      <c r="G97" s="33">
        <f t="shared" si="3"/>
        <v>16.556916436947528</v>
      </c>
      <c r="H97" s="33">
        <f t="shared" si="4"/>
        <v>345683</v>
      </c>
      <c r="I97" s="33">
        <f t="shared" si="5"/>
        <v>83.443083563052468</v>
      </c>
      <c r="J97" s="30"/>
      <c r="K97" s="81"/>
      <c r="L97" s="81"/>
    </row>
    <row r="98" spans="1:12" s="81" customFormat="1" ht="17.100000000000001" hidden="1" customHeight="1" x14ac:dyDescent="0.3">
      <c r="A98" s="30">
        <v>12.6</v>
      </c>
      <c r="B98" s="30" t="s">
        <v>35</v>
      </c>
      <c r="C98" s="29">
        <v>29</v>
      </c>
      <c r="D98" s="29">
        <v>8</v>
      </c>
      <c r="E98" s="33">
        <v>15667357</v>
      </c>
      <c r="F98" s="33">
        <v>1006049</v>
      </c>
      <c r="G98" s="33">
        <f t="shared" si="3"/>
        <v>6.4213064143492744</v>
      </c>
      <c r="H98" s="33">
        <f t="shared" si="4"/>
        <v>14661308</v>
      </c>
      <c r="I98" s="33">
        <f t="shared" si="5"/>
        <v>93.578693585650726</v>
      </c>
      <c r="J98" s="30"/>
      <c r="K98" s="82"/>
      <c r="L98" s="82"/>
    </row>
    <row r="99" spans="1:12" s="52" customFormat="1" ht="17.100000000000001" customHeight="1" x14ac:dyDescent="0.3">
      <c r="A99" s="29">
        <v>13</v>
      </c>
      <c r="B99" s="30" t="s">
        <v>16</v>
      </c>
      <c r="C99" s="29">
        <v>13</v>
      </c>
      <c r="D99" s="29">
        <v>5</v>
      </c>
      <c r="E99" s="33">
        <v>1250000</v>
      </c>
      <c r="F99" s="33">
        <v>119105</v>
      </c>
      <c r="G99" s="33">
        <f t="shared" si="3"/>
        <v>9.5283999999999995</v>
      </c>
      <c r="H99" s="33">
        <f t="shared" si="4"/>
        <v>1130895</v>
      </c>
      <c r="I99" s="33">
        <f t="shared" si="5"/>
        <v>90.471599999999995</v>
      </c>
      <c r="J99" s="30"/>
      <c r="K99" s="82"/>
      <c r="L99" s="82"/>
    </row>
    <row r="100" spans="1:12" s="52" customFormat="1" ht="17.100000000000001" hidden="1" customHeight="1" x14ac:dyDescent="0.3">
      <c r="A100" s="30">
        <v>13.1</v>
      </c>
      <c r="B100" s="30" t="s">
        <v>78</v>
      </c>
      <c r="C100" s="29">
        <v>2</v>
      </c>
      <c r="D100" s="29">
        <v>1</v>
      </c>
      <c r="E100" s="33">
        <v>100900</v>
      </c>
      <c r="F100" s="33">
        <v>50175</v>
      </c>
      <c r="G100" s="33">
        <f>F100*100/E100</f>
        <v>49.727452923686819</v>
      </c>
      <c r="H100" s="33">
        <f>E100-F100</f>
        <v>50725</v>
      </c>
      <c r="I100" s="33">
        <f>H100*100/E100</f>
        <v>50.272547076313181</v>
      </c>
      <c r="J100" s="30"/>
      <c r="K100" s="81"/>
      <c r="L100" s="81"/>
    </row>
    <row r="101" spans="1:12" s="82" customFormat="1" ht="17.100000000000001" hidden="1" customHeight="1" x14ac:dyDescent="0.3">
      <c r="A101" s="30">
        <v>13.2</v>
      </c>
      <c r="B101" s="30" t="s">
        <v>77</v>
      </c>
      <c r="C101" s="29">
        <v>7</v>
      </c>
      <c r="D101" s="29">
        <v>2</v>
      </c>
      <c r="E101" s="33">
        <v>681960</v>
      </c>
      <c r="F101" s="33">
        <v>53100</v>
      </c>
      <c r="G101" s="33">
        <f>F101*100/E101</f>
        <v>7.7863804328699633</v>
      </c>
      <c r="H101" s="33">
        <f>E101-F101</f>
        <v>628860</v>
      </c>
      <c r="I101" s="33">
        <f>H101*100/E101</f>
        <v>92.213619567130038</v>
      </c>
      <c r="J101" s="30"/>
      <c r="K101" s="81"/>
      <c r="L101" s="81"/>
    </row>
    <row r="102" spans="1:12" s="82" customFormat="1" ht="17.100000000000001" hidden="1" customHeight="1" x14ac:dyDescent="0.3">
      <c r="A102" s="30">
        <v>13.3</v>
      </c>
      <c r="B102" s="30" t="s">
        <v>35</v>
      </c>
      <c r="C102" s="29">
        <v>4</v>
      </c>
      <c r="D102" s="29">
        <v>2</v>
      </c>
      <c r="E102" s="33">
        <v>467140</v>
      </c>
      <c r="F102" s="33">
        <v>15830</v>
      </c>
      <c r="G102" s="33">
        <f>F102*100/E102</f>
        <v>3.388705741319519</v>
      </c>
      <c r="H102" s="33">
        <f>E102-F102</f>
        <v>451310</v>
      </c>
      <c r="I102" s="33">
        <f>H102*100/E102</f>
        <v>96.611294258680488</v>
      </c>
      <c r="J102" s="30"/>
      <c r="K102" s="52"/>
      <c r="L102" s="52"/>
    </row>
    <row r="103" spans="1:12" s="82" customFormat="1" ht="17.100000000000001" customHeight="1" x14ac:dyDescent="0.3">
      <c r="A103" s="34">
        <v>14</v>
      </c>
      <c r="B103" s="35" t="s">
        <v>21</v>
      </c>
      <c r="C103" s="34">
        <v>1</v>
      </c>
      <c r="D103" s="34">
        <v>0</v>
      </c>
      <c r="E103" s="38">
        <v>35000</v>
      </c>
      <c r="F103" s="38">
        <v>0</v>
      </c>
      <c r="G103" s="38">
        <f t="shared" si="3"/>
        <v>0</v>
      </c>
      <c r="H103" s="38">
        <f t="shared" si="4"/>
        <v>35000</v>
      </c>
      <c r="I103" s="38">
        <f t="shared" si="5"/>
        <v>100</v>
      </c>
      <c r="J103" s="35"/>
    </row>
    <row r="104" spans="1:12" s="81" customFormat="1" ht="17.100000000000001" hidden="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2" s="52" customFormat="1" ht="17.100000000000001" customHeight="1" x14ac:dyDescent="0.3">
      <c r="A105" s="139" t="s">
        <v>29</v>
      </c>
      <c r="B105" s="140"/>
      <c r="C105" s="66">
        <f>SUM(C103,C99,C92,C89,C77,C63,C55,C52,C40,C37,C29,C16,C12,C7)</f>
        <v>438</v>
      </c>
      <c r="D105" s="66">
        <f t="shared" ref="D105:F105" si="6">SUM(D103,D99,D92,D89,D77,D63,D55,D52,D40,D37,D29,D16,D12,D7)</f>
        <v>243</v>
      </c>
      <c r="E105" s="67">
        <f>SUM(E103,E99,E92,E89,E77,E63,E55,E52,E40,E37,E29,E16,E12,E7)</f>
        <v>563659700</v>
      </c>
      <c r="F105" s="67">
        <f t="shared" si="6"/>
        <v>280657952.00999999</v>
      </c>
      <c r="G105" s="67">
        <f t="shared" si="3"/>
        <v>49.792091222771468</v>
      </c>
      <c r="H105" s="67">
        <f t="shared" si="4"/>
        <v>283001747.99000001</v>
      </c>
      <c r="I105" s="67">
        <f t="shared" si="5"/>
        <v>50.207908777228532</v>
      </c>
      <c r="J105" s="68"/>
    </row>
    <row r="106" spans="1:12" ht="17.100000000000001" customHeight="1" x14ac:dyDescent="0.3">
      <c r="A106" s="141" t="s">
        <v>30</v>
      </c>
      <c r="B106" s="141"/>
      <c r="C106" s="141"/>
      <c r="D106" s="141"/>
      <c r="E106" s="141"/>
      <c r="F106" s="141"/>
      <c r="G106" s="141"/>
      <c r="H106" s="141"/>
      <c r="I106" s="141"/>
      <c r="J106" s="141"/>
    </row>
    <row r="107" spans="1:12" x14ac:dyDescent="0.3">
      <c r="F107" s="55"/>
    </row>
    <row r="108" spans="1:12" x14ac:dyDescent="0.3">
      <c r="E108" s="17">
        <v>563659700</v>
      </c>
    </row>
    <row r="109" spans="1:12" x14ac:dyDescent="0.3">
      <c r="E109" s="17">
        <f>E105-E108</f>
        <v>0</v>
      </c>
    </row>
  </sheetData>
  <mergeCells count="10">
    <mergeCell ref="A105:B105"/>
    <mergeCell ref="A106:J10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9"/>
  <sheetViews>
    <sheetView showGridLines="0" tabSelected="1" view="pageBreakPreview" zoomScaleNormal="100" zoomScaleSheetLayoutView="100" workbookViewId="0">
      <pane ySplit="6" topLeftCell="A94" activePane="bottomLeft" state="frozen"/>
      <selection pane="bottomLeft" activeCell="F108" sqref="F108"/>
    </sheetView>
  </sheetViews>
  <sheetFormatPr defaultRowHeight="18.75" x14ac:dyDescent="0.3"/>
  <cols>
    <col min="1" max="1" width="6.125" style="54" customWidth="1"/>
    <col min="2" max="2" width="39.375" style="73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3" customWidth="1"/>
    <col min="11" max="11" width="9" style="73"/>
    <col min="12" max="12" width="13.75" style="73" bestFit="1" customWidth="1"/>
    <col min="13" max="16384" width="9" style="73"/>
  </cols>
  <sheetData>
    <row r="1" spans="1:12" ht="17.100000000000001" customHeight="1" x14ac:dyDescent="0.3">
      <c r="A1" s="142" t="s">
        <v>143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17.100000000000001" customHeight="1" x14ac:dyDescent="0.3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17.100000000000001" customHeight="1" x14ac:dyDescent="0.3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2" ht="17.100000000000001" customHeight="1" x14ac:dyDescent="0.3">
      <c r="A4" s="144" t="s">
        <v>2</v>
      </c>
      <c r="B4" s="144" t="s">
        <v>3</v>
      </c>
      <c r="C4" s="147" t="s">
        <v>33</v>
      </c>
      <c r="D4" s="74" t="s">
        <v>4</v>
      </c>
      <c r="E4" s="74" t="s">
        <v>7</v>
      </c>
      <c r="F4" s="77" t="s">
        <v>9</v>
      </c>
      <c r="G4" s="77" t="s">
        <v>11</v>
      </c>
      <c r="H4" s="150" t="s">
        <v>31</v>
      </c>
      <c r="I4" s="77" t="s">
        <v>11</v>
      </c>
      <c r="J4" s="144" t="s">
        <v>14</v>
      </c>
    </row>
    <row r="5" spans="1:12" ht="17.100000000000001" customHeight="1" x14ac:dyDescent="0.3">
      <c r="A5" s="145"/>
      <c r="B5" s="145"/>
      <c r="C5" s="148"/>
      <c r="D5" s="75" t="s">
        <v>5</v>
      </c>
      <c r="E5" s="75" t="s">
        <v>8</v>
      </c>
      <c r="F5" s="78" t="s">
        <v>147</v>
      </c>
      <c r="G5" s="78" t="s">
        <v>12</v>
      </c>
      <c r="H5" s="151"/>
      <c r="I5" s="78" t="s">
        <v>32</v>
      </c>
      <c r="J5" s="145"/>
    </row>
    <row r="6" spans="1:12" ht="17.100000000000001" customHeight="1" x14ac:dyDescent="0.3">
      <c r="A6" s="146"/>
      <c r="B6" s="146"/>
      <c r="C6" s="149"/>
      <c r="D6" s="76" t="s">
        <v>6</v>
      </c>
      <c r="E6" s="76"/>
      <c r="F6" s="79"/>
      <c r="G6" s="79"/>
      <c r="H6" s="152"/>
      <c r="I6" s="79"/>
      <c r="J6" s="146"/>
    </row>
    <row r="7" spans="1:12" s="82" customFormat="1" ht="17.100000000000001" customHeight="1" x14ac:dyDescent="0.3">
      <c r="A7" s="86">
        <v>1</v>
      </c>
      <c r="B7" s="85" t="s">
        <v>27</v>
      </c>
      <c r="C7" s="86">
        <v>8</v>
      </c>
      <c r="D7" s="86">
        <v>6</v>
      </c>
      <c r="E7" s="87">
        <v>14189150</v>
      </c>
      <c r="F7" s="87">
        <v>13595300</v>
      </c>
      <c r="G7" s="87">
        <f t="shared" ref="G7:G39" si="0">F7*100/E7</f>
        <v>95.814759869336783</v>
      </c>
      <c r="H7" s="87">
        <f t="shared" ref="H7:H39" si="1">E7-F7</f>
        <v>593850</v>
      </c>
      <c r="I7" s="87">
        <f t="shared" ref="I7:I39" si="2">H7*100/E7</f>
        <v>4.1852401306632183</v>
      </c>
      <c r="J7" s="85"/>
    </row>
    <row r="8" spans="1:12" s="114" customFormat="1" ht="17.100000000000001" customHeight="1" x14ac:dyDescent="0.3">
      <c r="A8" s="110">
        <v>1.1000000000000001</v>
      </c>
      <c r="B8" s="110" t="s">
        <v>161</v>
      </c>
      <c r="C8" s="111">
        <v>1</v>
      </c>
      <c r="D8" s="111">
        <v>1</v>
      </c>
      <c r="E8" s="112">
        <v>651400</v>
      </c>
      <c r="F8" s="112">
        <v>651400</v>
      </c>
      <c r="G8" s="112">
        <f t="shared" si="0"/>
        <v>100</v>
      </c>
      <c r="H8" s="112">
        <f t="shared" si="1"/>
        <v>0</v>
      </c>
      <c r="I8" s="112">
        <f t="shared" si="2"/>
        <v>0</v>
      </c>
      <c r="J8" s="110"/>
      <c r="K8" s="113"/>
      <c r="L8" s="113"/>
    </row>
    <row r="9" spans="1:12" s="116" customFormat="1" ht="17.100000000000001" customHeight="1" x14ac:dyDescent="0.3">
      <c r="A9" s="25">
        <v>1.2</v>
      </c>
      <c r="B9" s="25" t="s">
        <v>38</v>
      </c>
      <c r="C9" s="115">
        <v>4</v>
      </c>
      <c r="D9" s="115">
        <v>3</v>
      </c>
      <c r="E9" s="28">
        <v>13340350</v>
      </c>
      <c r="F9" s="28">
        <v>12794000</v>
      </c>
      <c r="G9" s="28">
        <f t="shared" si="0"/>
        <v>95.904530240960696</v>
      </c>
      <c r="H9" s="28">
        <f t="shared" si="1"/>
        <v>546350</v>
      </c>
      <c r="I9" s="28">
        <f t="shared" si="2"/>
        <v>4.0954697590393057</v>
      </c>
      <c r="J9" s="25"/>
    </row>
    <row r="10" spans="1:12" s="116" customFormat="1" ht="17.100000000000001" customHeight="1" x14ac:dyDescent="0.3">
      <c r="A10" s="25">
        <v>1.3</v>
      </c>
      <c r="B10" s="25" t="s">
        <v>39</v>
      </c>
      <c r="C10" s="115">
        <v>2</v>
      </c>
      <c r="D10" s="115">
        <v>2</v>
      </c>
      <c r="E10" s="28">
        <v>162400</v>
      </c>
      <c r="F10" s="28">
        <v>149900</v>
      </c>
      <c r="G10" s="28">
        <f t="shared" si="0"/>
        <v>92.302955665024626</v>
      </c>
      <c r="H10" s="28">
        <f t="shared" si="1"/>
        <v>12500</v>
      </c>
      <c r="I10" s="28">
        <f t="shared" si="2"/>
        <v>7.6970443349753692</v>
      </c>
      <c r="J10" s="25"/>
    </row>
    <row r="11" spans="1:12" s="121" customFormat="1" ht="17.100000000000001" customHeight="1" x14ac:dyDescent="0.3">
      <c r="A11" s="117">
        <v>1.4</v>
      </c>
      <c r="B11" s="117" t="s">
        <v>35</v>
      </c>
      <c r="C11" s="118">
        <v>1</v>
      </c>
      <c r="D11" s="118">
        <v>0</v>
      </c>
      <c r="E11" s="119">
        <v>35000</v>
      </c>
      <c r="F11" s="119">
        <v>0</v>
      </c>
      <c r="G11" s="119">
        <f t="shared" si="0"/>
        <v>0</v>
      </c>
      <c r="H11" s="119">
        <f t="shared" si="1"/>
        <v>35000</v>
      </c>
      <c r="I11" s="119">
        <f t="shared" si="2"/>
        <v>100</v>
      </c>
      <c r="J11" s="117"/>
      <c r="K11" s="120"/>
      <c r="L11" s="120"/>
    </row>
    <row r="12" spans="1:12" s="82" customFormat="1" ht="17.100000000000001" customHeight="1" x14ac:dyDescent="0.3">
      <c r="A12" s="86">
        <v>2</v>
      </c>
      <c r="B12" s="85" t="s">
        <v>26</v>
      </c>
      <c r="C12" s="86">
        <v>7</v>
      </c>
      <c r="D12" s="86">
        <v>5</v>
      </c>
      <c r="E12" s="87">
        <v>4239160</v>
      </c>
      <c r="F12" s="87">
        <v>3112781.85</v>
      </c>
      <c r="G12" s="87">
        <f t="shared" si="0"/>
        <v>73.429213570613044</v>
      </c>
      <c r="H12" s="87">
        <f t="shared" si="1"/>
        <v>1126378.1499999999</v>
      </c>
      <c r="I12" s="87">
        <f t="shared" si="2"/>
        <v>26.570786429386949</v>
      </c>
      <c r="J12" s="85"/>
    </row>
    <row r="13" spans="1:12" s="114" customFormat="1" ht="17.100000000000001" customHeight="1" x14ac:dyDescent="0.3">
      <c r="A13" s="110">
        <v>2.1</v>
      </c>
      <c r="B13" s="110" t="s">
        <v>135</v>
      </c>
      <c r="C13" s="111">
        <v>1</v>
      </c>
      <c r="D13" s="111">
        <v>1</v>
      </c>
      <c r="E13" s="112">
        <v>1200000</v>
      </c>
      <c r="F13" s="112">
        <v>1136429.8500000001</v>
      </c>
      <c r="G13" s="112">
        <f t="shared" si="0"/>
        <v>94.702487500000018</v>
      </c>
      <c r="H13" s="112">
        <f t="shared" si="1"/>
        <v>63570.149999999907</v>
      </c>
      <c r="I13" s="112">
        <f t="shared" si="2"/>
        <v>5.2975124999999919</v>
      </c>
      <c r="J13" s="110"/>
    </row>
    <row r="14" spans="1:12" s="123" customFormat="1" ht="17.100000000000001" customHeight="1" x14ac:dyDescent="0.3">
      <c r="A14" s="25">
        <v>2.2000000000000002</v>
      </c>
      <c r="B14" s="25" t="s">
        <v>35</v>
      </c>
      <c r="C14" s="115">
        <v>4</v>
      </c>
      <c r="D14" s="115">
        <v>3</v>
      </c>
      <c r="E14" s="28">
        <v>340000</v>
      </c>
      <c r="F14" s="28">
        <v>277192</v>
      </c>
      <c r="G14" s="28">
        <f t="shared" si="0"/>
        <v>81.527058823529416</v>
      </c>
      <c r="H14" s="28">
        <f t="shared" si="1"/>
        <v>62808</v>
      </c>
      <c r="I14" s="28">
        <f t="shared" si="2"/>
        <v>18.472941176470588</v>
      </c>
      <c r="J14" s="25"/>
      <c r="K14" s="122"/>
      <c r="L14" s="122"/>
    </row>
    <row r="15" spans="1:12" s="120" customFormat="1" ht="17.100000000000001" customHeight="1" x14ac:dyDescent="0.3">
      <c r="A15" s="117">
        <v>2.2999999999999998</v>
      </c>
      <c r="B15" s="117" t="s">
        <v>98</v>
      </c>
      <c r="C15" s="118">
        <v>2</v>
      </c>
      <c r="D15" s="118">
        <v>1</v>
      </c>
      <c r="E15" s="119">
        <v>2699160</v>
      </c>
      <c r="F15" s="119">
        <v>1699160</v>
      </c>
      <c r="G15" s="119">
        <f t="shared" si="0"/>
        <v>62.951436743283097</v>
      </c>
      <c r="H15" s="119">
        <f t="shared" si="1"/>
        <v>1000000</v>
      </c>
      <c r="I15" s="119">
        <f t="shared" si="2"/>
        <v>37.048563256716903</v>
      </c>
      <c r="J15" s="117"/>
      <c r="K15" s="124"/>
      <c r="L15" s="124"/>
    </row>
    <row r="16" spans="1:12" s="82" customFormat="1" ht="17.100000000000001" customHeight="1" x14ac:dyDescent="0.3">
      <c r="A16" s="86">
        <v>3</v>
      </c>
      <c r="B16" s="85" t="s">
        <v>22</v>
      </c>
      <c r="C16" s="86">
        <v>54</v>
      </c>
      <c r="D16" s="86">
        <v>39</v>
      </c>
      <c r="E16" s="87">
        <v>4180488</v>
      </c>
      <c r="F16" s="87">
        <v>2646010.56</v>
      </c>
      <c r="G16" s="87">
        <f t="shared" si="0"/>
        <v>63.294298656042066</v>
      </c>
      <c r="H16" s="87">
        <f t="shared" si="1"/>
        <v>1534477.44</v>
      </c>
      <c r="I16" s="87">
        <f t="shared" si="2"/>
        <v>36.705701343957934</v>
      </c>
      <c r="J16" s="85"/>
    </row>
    <row r="17" spans="1:12" s="114" customFormat="1" ht="17.100000000000001" customHeight="1" x14ac:dyDescent="0.3">
      <c r="A17" s="110">
        <v>3.1</v>
      </c>
      <c r="B17" s="110" t="s">
        <v>101</v>
      </c>
      <c r="C17" s="111">
        <v>4</v>
      </c>
      <c r="D17" s="111">
        <v>4</v>
      </c>
      <c r="E17" s="112">
        <v>137760</v>
      </c>
      <c r="F17" s="112">
        <v>137500</v>
      </c>
      <c r="G17" s="112">
        <f t="shared" si="0"/>
        <v>99.811265969802548</v>
      </c>
      <c r="H17" s="112">
        <f t="shared" si="1"/>
        <v>260</v>
      </c>
      <c r="I17" s="112">
        <f t="shared" si="2"/>
        <v>0.18873403019744484</v>
      </c>
      <c r="J17" s="110"/>
      <c r="K17" s="113"/>
      <c r="L17" s="113"/>
    </row>
    <row r="18" spans="1:12" s="123" customFormat="1" ht="17.100000000000001" customHeight="1" x14ac:dyDescent="0.3">
      <c r="A18" s="25">
        <v>3.2</v>
      </c>
      <c r="B18" s="25" t="s">
        <v>50</v>
      </c>
      <c r="C18" s="115">
        <v>2</v>
      </c>
      <c r="D18" s="115">
        <v>1</v>
      </c>
      <c r="E18" s="28">
        <v>651680</v>
      </c>
      <c r="F18" s="28">
        <v>624800</v>
      </c>
      <c r="G18" s="28">
        <f t="shared" si="0"/>
        <v>95.875276209182417</v>
      </c>
      <c r="H18" s="28">
        <f t="shared" si="1"/>
        <v>26880</v>
      </c>
      <c r="I18" s="28">
        <f t="shared" si="2"/>
        <v>4.1247237908175789</v>
      </c>
      <c r="J18" s="25"/>
      <c r="K18" s="122"/>
      <c r="L18" s="122"/>
    </row>
    <row r="19" spans="1:12" s="123" customFormat="1" ht="17.100000000000001" customHeight="1" x14ac:dyDescent="0.3">
      <c r="A19" s="25">
        <v>3.3</v>
      </c>
      <c r="B19" s="25" t="s">
        <v>43</v>
      </c>
      <c r="C19" s="115">
        <v>2</v>
      </c>
      <c r="D19" s="115">
        <v>2</v>
      </c>
      <c r="E19" s="28">
        <v>142240</v>
      </c>
      <c r="F19" s="28">
        <v>134240</v>
      </c>
      <c r="G19" s="28">
        <f t="shared" si="0"/>
        <v>94.37570303712036</v>
      </c>
      <c r="H19" s="28">
        <f t="shared" si="1"/>
        <v>8000</v>
      </c>
      <c r="I19" s="28">
        <f t="shared" si="2"/>
        <v>5.6242969628796402</v>
      </c>
      <c r="J19" s="25"/>
    </row>
    <row r="20" spans="1:12" s="122" customFormat="1" ht="17.100000000000001" customHeight="1" x14ac:dyDescent="0.3">
      <c r="A20" s="25">
        <v>3.4</v>
      </c>
      <c r="B20" s="25" t="s">
        <v>48</v>
      </c>
      <c r="C20" s="115">
        <v>1</v>
      </c>
      <c r="D20" s="115">
        <v>1</v>
      </c>
      <c r="E20" s="28">
        <v>61600</v>
      </c>
      <c r="F20" s="28">
        <v>54800</v>
      </c>
      <c r="G20" s="28">
        <f t="shared" si="0"/>
        <v>88.961038961038966</v>
      </c>
      <c r="H20" s="28">
        <f t="shared" si="1"/>
        <v>6800</v>
      </c>
      <c r="I20" s="28">
        <f t="shared" si="2"/>
        <v>11.038961038961039</v>
      </c>
      <c r="J20" s="25"/>
      <c r="K20" s="123"/>
      <c r="L20" s="123"/>
    </row>
    <row r="21" spans="1:12" s="123" customFormat="1" ht="17.100000000000001" customHeight="1" x14ac:dyDescent="0.3">
      <c r="A21" s="25">
        <v>3.5</v>
      </c>
      <c r="B21" s="25" t="s">
        <v>35</v>
      </c>
      <c r="C21" s="115">
        <v>16</v>
      </c>
      <c r="D21" s="115">
        <v>13</v>
      </c>
      <c r="E21" s="28">
        <v>1626060</v>
      </c>
      <c r="F21" s="28">
        <v>1304932.56</v>
      </c>
      <c r="G21" s="28">
        <f t="shared" si="0"/>
        <v>80.251193682889934</v>
      </c>
      <c r="H21" s="28">
        <f t="shared" si="1"/>
        <v>321127.43999999994</v>
      </c>
      <c r="I21" s="28">
        <f t="shared" si="2"/>
        <v>19.748806317110066</v>
      </c>
      <c r="J21" s="25"/>
    </row>
    <row r="22" spans="1:12" s="123" customFormat="1" ht="17.100000000000001" customHeight="1" x14ac:dyDescent="0.3">
      <c r="A22" s="25">
        <v>3.6</v>
      </c>
      <c r="B22" s="25" t="s">
        <v>46</v>
      </c>
      <c r="C22" s="115">
        <v>7</v>
      </c>
      <c r="D22" s="115">
        <v>5</v>
      </c>
      <c r="E22" s="28">
        <v>222988</v>
      </c>
      <c r="F22" s="28">
        <v>146900</v>
      </c>
      <c r="G22" s="28">
        <f t="shared" si="0"/>
        <v>65.877984465531782</v>
      </c>
      <c r="H22" s="28">
        <f t="shared" si="1"/>
        <v>76088</v>
      </c>
      <c r="I22" s="28">
        <f t="shared" si="2"/>
        <v>34.122015534468225</v>
      </c>
      <c r="J22" s="25"/>
    </row>
    <row r="23" spans="1:12" s="123" customFormat="1" ht="17.100000000000001" customHeight="1" x14ac:dyDescent="0.3">
      <c r="A23" s="25">
        <v>3.7</v>
      </c>
      <c r="B23" s="25" t="s">
        <v>47</v>
      </c>
      <c r="C23" s="115">
        <v>1</v>
      </c>
      <c r="D23" s="115">
        <v>1</v>
      </c>
      <c r="E23" s="28">
        <v>48726</v>
      </c>
      <c r="F23" s="28">
        <v>25800</v>
      </c>
      <c r="G23" s="28">
        <f t="shared" si="0"/>
        <v>52.949144194064772</v>
      </c>
      <c r="H23" s="28">
        <f t="shared" si="1"/>
        <v>22926</v>
      </c>
      <c r="I23" s="28">
        <f t="shared" si="2"/>
        <v>47.050855805935228</v>
      </c>
      <c r="J23" s="25"/>
    </row>
    <row r="24" spans="1:12" s="122" customFormat="1" ht="17.100000000000001" customHeight="1" x14ac:dyDescent="0.3">
      <c r="A24" s="25">
        <v>3.8</v>
      </c>
      <c r="B24" s="25" t="s">
        <v>45</v>
      </c>
      <c r="C24" s="115">
        <v>3</v>
      </c>
      <c r="D24" s="115">
        <v>1</v>
      </c>
      <c r="E24" s="28">
        <v>83440</v>
      </c>
      <c r="F24" s="28">
        <v>40000</v>
      </c>
      <c r="G24" s="28">
        <f t="shared" si="0"/>
        <v>47.938638542665387</v>
      </c>
      <c r="H24" s="28">
        <f t="shared" si="1"/>
        <v>43440</v>
      </c>
      <c r="I24" s="28">
        <f t="shared" si="2"/>
        <v>52.061361457334613</v>
      </c>
      <c r="J24" s="25"/>
      <c r="K24" s="123"/>
      <c r="L24" s="123"/>
    </row>
    <row r="25" spans="1:12" s="122" customFormat="1" ht="17.100000000000001" customHeight="1" x14ac:dyDescent="0.3">
      <c r="A25" s="25">
        <v>3.9</v>
      </c>
      <c r="B25" s="25" t="s">
        <v>44</v>
      </c>
      <c r="C25" s="115">
        <v>5</v>
      </c>
      <c r="D25" s="115">
        <v>3</v>
      </c>
      <c r="E25" s="28">
        <v>144010</v>
      </c>
      <c r="F25" s="28">
        <v>61497</v>
      </c>
      <c r="G25" s="28">
        <f t="shared" si="0"/>
        <v>42.703284494132355</v>
      </c>
      <c r="H25" s="28">
        <f t="shared" si="1"/>
        <v>82513</v>
      </c>
      <c r="I25" s="28">
        <f t="shared" si="2"/>
        <v>57.296715505867645</v>
      </c>
      <c r="J25" s="25"/>
    </row>
    <row r="26" spans="1:12" s="123" customFormat="1" ht="17.100000000000001" customHeight="1" x14ac:dyDescent="0.3">
      <c r="A26" s="125">
        <v>3.1</v>
      </c>
      <c r="B26" s="25" t="s">
        <v>130</v>
      </c>
      <c r="C26" s="115">
        <v>2</v>
      </c>
      <c r="D26" s="115">
        <v>1</v>
      </c>
      <c r="E26" s="28">
        <v>53670</v>
      </c>
      <c r="F26" s="28">
        <v>18100</v>
      </c>
      <c r="G26" s="28">
        <f t="shared" si="0"/>
        <v>33.724613378051053</v>
      </c>
      <c r="H26" s="28">
        <f t="shared" si="1"/>
        <v>35570</v>
      </c>
      <c r="I26" s="28">
        <f t="shared" si="2"/>
        <v>66.275386621948954</v>
      </c>
      <c r="J26" s="25"/>
    </row>
    <row r="27" spans="1:12" s="123" customFormat="1" ht="17.100000000000001" customHeight="1" x14ac:dyDescent="0.3">
      <c r="A27" s="25">
        <v>3.11</v>
      </c>
      <c r="B27" s="25" t="s">
        <v>52</v>
      </c>
      <c r="C27" s="115">
        <v>2</v>
      </c>
      <c r="D27" s="115">
        <v>1</v>
      </c>
      <c r="E27" s="28">
        <v>90720</v>
      </c>
      <c r="F27" s="28">
        <v>30406</v>
      </c>
      <c r="G27" s="28">
        <f t="shared" si="0"/>
        <v>33.516313932980601</v>
      </c>
      <c r="H27" s="28">
        <f t="shared" si="1"/>
        <v>60314</v>
      </c>
      <c r="I27" s="28">
        <f t="shared" si="2"/>
        <v>66.483686067019406</v>
      </c>
      <c r="J27" s="25"/>
    </row>
    <row r="28" spans="1:12" s="120" customFormat="1" ht="17.100000000000001" customHeight="1" x14ac:dyDescent="0.3">
      <c r="A28" s="117">
        <v>3.12</v>
      </c>
      <c r="B28" s="117" t="s">
        <v>42</v>
      </c>
      <c r="C28" s="118">
        <v>9</v>
      </c>
      <c r="D28" s="118">
        <v>6</v>
      </c>
      <c r="E28" s="119">
        <v>917594</v>
      </c>
      <c r="F28" s="119">
        <v>67035</v>
      </c>
      <c r="G28" s="119">
        <f t="shared" si="0"/>
        <v>7.3055185626758679</v>
      </c>
      <c r="H28" s="119">
        <f t="shared" si="1"/>
        <v>850559</v>
      </c>
      <c r="I28" s="119">
        <f t="shared" si="2"/>
        <v>92.694481437324129</v>
      </c>
      <c r="J28" s="117"/>
      <c r="K28" s="124"/>
      <c r="L28" s="124"/>
    </row>
    <row r="29" spans="1:12" s="82" customFormat="1" ht="17.100000000000001" customHeight="1" x14ac:dyDescent="0.3">
      <c r="A29" s="86">
        <v>4</v>
      </c>
      <c r="B29" s="85" t="s">
        <v>19</v>
      </c>
      <c r="C29" s="86">
        <v>37</v>
      </c>
      <c r="D29" s="86">
        <v>22</v>
      </c>
      <c r="E29" s="87">
        <v>4602700</v>
      </c>
      <c r="F29" s="87">
        <v>2873970.25</v>
      </c>
      <c r="G29" s="87">
        <f t="shared" si="0"/>
        <v>62.440963999391663</v>
      </c>
      <c r="H29" s="87">
        <f t="shared" si="1"/>
        <v>1728729.75</v>
      </c>
      <c r="I29" s="87">
        <f t="shared" si="2"/>
        <v>37.559036000608337</v>
      </c>
      <c r="J29" s="85"/>
    </row>
    <row r="30" spans="1:12" s="114" customFormat="1" ht="17.100000000000001" customHeight="1" x14ac:dyDescent="0.3">
      <c r="A30" s="110">
        <v>4.0999999999999996</v>
      </c>
      <c r="B30" s="110" t="s">
        <v>81</v>
      </c>
      <c r="C30" s="111">
        <v>1</v>
      </c>
      <c r="D30" s="111">
        <v>1</v>
      </c>
      <c r="E30" s="112">
        <v>25660</v>
      </c>
      <c r="F30" s="112">
        <v>25660</v>
      </c>
      <c r="G30" s="112">
        <f t="shared" si="0"/>
        <v>100</v>
      </c>
      <c r="H30" s="112">
        <f t="shared" si="1"/>
        <v>0</v>
      </c>
      <c r="I30" s="112">
        <f t="shared" si="2"/>
        <v>0</v>
      </c>
      <c r="J30" s="110"/>
    </row>
    <row r="31" spans="1:12" s="122" customFormat="1" ht="17.100000000000001" customHeight="1" x14ac:dyDescent="0.3">
      <c r="A31" s="25">
        <v>4.2</v>
      </c>
      <c r="B31" s="25" t="s">
        <v>83</v>
      </c>
      <c r="C31" s="115">
        <v>2</v>
      </c>
      <c r="D31" s="115">
        <v>2</v>
      </c>
      <c r="E31" s="28">
        <v>759346</v>
      </c>
      <c r="F31" s="28">
        <v>700581.4</v>
      </c>
      <c r="G31" s="28">
        <f t="shared" si="0"/>
        <v>92.26115631082537</v>
      </c>
      <c r="H31" s="28">
        <f t="shared" si="1"/>
        <v>58764.599999999977</v>
      </c>
      <c r="I31" s="28">
        <f t="shared" si="2"/>
        <v>7.7388436891746295</v>
      </c>
      <c r="J31" s="25"/>
    </row>
    <row r="32" spans="1:12" s="122" customFormat="1" ht="17.100000000000001" customHeight="1" x14ac:dyDescent="0.3">
      <c r="A32" s="25">
        <v>4.3</v>
      </c>
      <c r="B32" s="25" t="s">
        <v>84</v>
      </c>
      <c r="C32" s="115">
        <v>2</v>
      </c>
      <c r="D32" s="115">
        <v>2</v>
      </c>
      <c r="E32" s="28">
        <v>403210</v>
      </c>
      <c r="F32" s="28">
        <v>294378.3</v>
      </c>
      <c r="G32" s="28">
        <f t="shared" si="0"/>
        <v>73.008680340269336</v>
      </c>
      <c r="H32" s="28">
        <f t="shared" si="1"/>
        <v>108831.70000000001</v>
      </c>
      <c r="I32" s="28">
        <f t="shared" si="2"/>
        <v>26.991319659730667</v>
      </c>
      <c r="J32" s="25"/>
      <c r="K32" s="123"/>
      <c r="L32" s="123"/>
    </row>
    <row r="33" spans="1:12" s="123" customFormat="1" ht="17.100000000000001" customHeight="1" x14ac:dyDescent="0.3">
      <c r="A33" s="25">
        <v>4.4000000000000004</v>
      </c>
      <c r="B33" s="25" t="s">
        <v>80</v>
      </c>
      <c r="C33" s="115">
        <v>1</v>
      </c>
      <c r="D33" s="115">
        <v>1</v>
      </c>
      <c r="E33" s="28">
        <v>255980</v>
      </c>
      <c r="F33" s="28">
        <v>167561.65</v>
      </c>
      <c r="G33" s="28">
        <f t="shared" si="0"/>
        <v>65.458883506523946</v>
      </c>
      <c r="H33" s="28">
        <f t="shared" si="1"/>
        <v>88418.35</v>
      </c>
      <c r="I33" s="28">
        <f t="shared" si="2"/>
        <v>34.541116493476054</v>
      </c>
      <c r="J33" s="25"/>
      <c r="K33" s="116"/>
      <c r="L33" s="116"/>
    </row>
    <row r="34" spans="1:12" s="122" customFormat="1" ht="17.100000000000001" customHeight="1" x14ac:dyDescent="0.3">
      <c r="A34" s="25">
        <v>4.5</v>
      </c>
      <c r="B34" s="25" t="s">
        <v>82</v>
      </c>
      <c r="C34" s="115">
        <v>1</v>
      </c>
      <c r="D34" s="115">
        <v>1</v>
      </c>
      <c r="E34" s="28">
        <v>302826</v>
      </c>
      <c r="F34" s="28">
        <v>191899.9</v>
      </c>
      <c r="G34" s="28">
        <f t="shared" si="0"/>
        <v>63.36969084556808</v>
      </c>
      <c r="H34" s="28">
        <f t="shared" si="1"/>
        <v>110926.1</v>
      </c>
      <c r="I34" s="28">
        <f t="shared" si="2"/>
        <v>36.63030915443192</v>
      </c>
      <c r="J34" s="25"/>
      <c r="K34" s="116"/>
      <c r="L34" s="116"/>
    </row>
    <row r="35" spans="1:12" s="116" customFormat="1" ht="17.100000000000001" customHeight="1" x14ac:dyDescent="0.3">
      <c r="A35" s="25">
        <v>4.5999999999999996</v>
      </c>
      <c r="B35" s="25" t="s">
        <v>35</v>
      </c>
      <c r="C35" s="115">
        <v>28</v>
      </c>
      <c r="D35" s="115">
        <v>13</v>
      </c>
      <c r="E35" s="28">
        <v>2531600</v>
      </c>
      <c r="F35" s="28">
        <v>1371085</v>
      </c>
      <c r="G35" s="28">
        <f t="shared" si="0"/>
        <v>54.158832358982458</v>
      </c>
      <c r="H35" s="28">
        <f t="shared" si="1"/>
        <v>1160515</v>
      </c>
      <c r="I35" s="28">
        <f t="shared" si="2"/>
        <v>45.841167641017542</v>
      </c>
      <c r="J35" s="25"/>
      <c r="K35" s="122"/>
      <c r="L35" s="122"/>
    </row>
    <row r="36" spans="1:12" s="121" customFormat="1" ht="17.100000000000001" customHeight="1" x14ac:dyDescent="0.3">
      <c r="A36" s="117">
        <v>4.7</v>
      </c>
      <c r="B36" s="117" t="s">
        <v>112</v>
      </c>
      <c r="C36" s="118">
        <v>2</v>
      </c>
      <c r="D36" s="118">
        <v>2</v>
      </c>
      <c r="E36" s="119">
        <v>324078</v>
      </c>
      <c r="F36" s="119">
        <v>122804</v>
      </c>
      <c r="G36" s="119">
        <f t="shared" si="0"/>
        <v>37.893346663457564</v>
      </c>
      <c r="H36" s="119">
        <f t="shared" si="1"/>
        <v>201274</v>
      </c>
      <c r="I36" s="119">
        <f t="shared" si="2"/>
        <v>62.106653336542436</v>
      </c>
      <c r="J36" s="117"/>
      <c r="K36" s="124"/>
      <c r="L36" s="124"/>
    </row>
    <row r="37" spans="1:12" s="82" customFormat="1" ht="17.100000000000001" customHeight="1" x14ac:dyDescent="0.3">
      <c r="A37" s="86">
        <v>5</v>
      </c>
      <c r="B37" s="85" t="s">
        <v>23</v>
      </c>
      <c r="C37" s="86">
        <v>29</v>
      </c>
      <c r="D37" s="86">
        <v>19</v>
      </c>
      <c r="E37" s="87">
        <v>2828200</v>
      </c>
      <c r="F37" s="87">
        <v>1643280.75</v>
      </c>
      <c r="G37" s="87">
        <f t="shared" si="0"/>
        <v>58.103413832119372</v>
      </c>
      <c r="H37" s="87">
        <f t="shared" si="1"/>
        <v>1184919.25</v>
      </c>
      <c r="I37" s="87">
        <f t="shared" si="2"/>
        <v>41.896586167880628</v>
      </c>
      <c r="J37" s="85"/>
    </row>
    <row r="38" spans="1:12" s="113" customFormat="1" ht="17.100000000000001" customHeight="1" x14ac:dyDescent="0.3">
      <c r="A38" s="110">
        <v>5.0999999999999996</v>
      </c>
      <c r="B38" s="110" t="s">
        <v>35</v>
      </c>
      <c r="C38" s="111">
        <v>24</v>
      </c>
      <c r="D38" s="111">
        <v>15</v>
      </c>
      <c r="E38" s="112">
        <v>1778400</v>
      </c>
      <c r="F38" s="112">
        <v>1053436.75</v>
      </c>
      <c r="G38" s="112">
        <f t="shared" si="0"/>
        <v>59.235084907782273</v>
      </c>
      <c r="H38" s="112">
        <f t="shared" si="1"/>
        <v>724963.25</v>
      </c>
      <c r="I38" s="112">
        <f t="shared" si="2"/>
        <v>40.764915092217727</v>
      </c>
      <c r="J38" s="110"/>
      <c r="K38" s="114"/>
      <c r="L38" s="114"/>
    </row>
    <row r="39" spans="1:12" s="124" customFormat="1" ht="17.100000000000001" customHeight="1" x14ac:dyDescent="0.3">
      <c r="A39" s="117">
        <v>5.2</v>
      </c>
      <c r="B39" s="117" t="s">
        <v>49</v>
      </c>
      <c r="C39" s="118">
        <v>5</v>
      </c>
      <c r="D39" s="118">
        <v>4</v>
      </c>
      <c r="E39" s="119">
        <v>1049800</v>
      </c>
      <c r="F39" s="119">
        <v>589844</v>
      </c>
      <c r="G39" s="119">
        <f t="shared" si="0"/>
        <v>56.186321204038862</v>
      </c>
      <c r="H39" s="119">
        <f t="shared" si="1"/>
        <v>459956</v>
      </c>
      <c r="I39" s="119">
        <f t="shared" si="2"/>
        <v>43.813678795961138</v>
      </c>
      <c r="J39" s="117"/>
    </row>
    <row r="40" spans="1:12" s="82" customFormat="1" ht="17.100000000000001" customHeight="1" x14ac:dyDescent="0.3">
      <c r="A40" s="86">
        <v>6</v>
      </c>
      <c r="B40" s="85" t="s">
        <v>15</v>
      </c>
      <c r="C40" s="86">
        <v>59</v>
      </c>
      <c r="D40" s="86">
        <v>21</v>
      </c>
      <c r="E40" s="87">
        <v>491031202</v>
      </c>
      <c r="F40" s="87">
        <f>SUM(F41:F51)</f>
        <v>246622522.06</v>
      </c>
      <c r="G40" s="87">
        <f t="shared" ref="G40:G104" si="3">F40*100/E40</f>
        <v>50.225427845621915</v>
      </c>
      <c r="H40" s="87">
        <f t="shared" ref="H40:H104" si="4">E40-F40</f>
        <v>244408679.94</v>
      </c>
      <c r="I40" s="87">
        <f t="shared" ref="I40:I104" si="5">H40*100/E40</f>
        <v>49.774572154378085</v>
      </c>
      <c r="J40" s="85"/>
    </row>
    <row r="41" spans="1:12" s="114" customFormat="1" ht="17.100000000000001" customHeight="1" x14ac:dyDescent="0.3">
      <c r="A41" s="110">
        <v>6.1</v>
      </c>
      <c r="B41" s="110" t="s">
        <v>55</v>
      </c>
      <c r="C41" s="111">
        <v>1</v>
      </c>
      <c r="D41" s="111">
        <v>1</v>
      </c>
      <c r="E41" s="112">
        <v>150000</v>
      </c>
      <c r="F41" s="112">
        <v>121800</v>
      </c>
      <c r="G41" s="112">
        <f t="shared" ref="G41:G88" si="6">F41*100/E41</f>
        <v>81.2</v>
      </c>
      <c r="H41" s="112">
        <f t="shared" ref="H41:H88" si="7">E41-F41</f>
        <v>28200</v>
      </c>
      <c r="I41" s="112">
        <f t="shared" ref="I41:I88" si="8">H41*100/E41</f>
        <v>18.8</v>
      </c>
      <c r="J41" s="110"/>
    </row>
    <row r="42" spans="1:12" s="122" customFormat="1" ht="17.100000000000001" customHeight="1" x14ac:dyDescent="0.3">
      <c r="A42" s="25">
        <v>6.2</v>
      </c>
      <c r="B42" s="25" t="s">
        <v>105</v>
      </c>
      <c r="C42" s="115">
        <v>3</v>
      </c>
      <c r="D42" s="115">
        <v>2</v>
      </c>
      <c r="E42" s="28">
        <v>306309751</v>
      </c>
      <c r="F42" s="28">
        <v>156566723.90000001</v>
      </c>
      <c r="G42" s="28">
        <f t="shared" si="6"/>
        <v>51.113855627795537</v>
      </c>
      <c r="H42" s="28">
        <f t="shared" si="7"/>
        <v>149743027.09999999</v>
      </c>
      <c r="I42" s="28">
        <f t="shared" si="8"/>
        <v>48.886144372204463</v>
      </c>
      <c r="J42" s="25"/>
      <c r="K42" s="123"/>
      <c r="L42" s="123"/>
    </row>
    <row r="43" spans="1:12" s="123" customFormat="1" ht="17.100000000000001" customHeight="1" x14ac:dyDescent="0.3">
      <c r="A43" s="25">
        <v>6.3</v>
      </c>
      <c r="B43" s="25" t="s">
        <v>57</v>
      </c>
      <c r="C43" s="115">
        <v>13</v>
      </c>
      <c r="D43" s="115">
        <v>10</v>
      </c>
      <c r="E43" s="28">
        <v>174880709</v>
      </c>
      <c r="F43" s="28">
        <v>77265208</v>
      </c>
      <c r="G43" s="28">
        <f t="shared" si="6"/>
        <v>44.18166442817887</v>
      </c>
      <c r="H43" s="28">
        <f t="shared" si="7"/>
        <v>97615501</v>
      </c>
      <c r="I43" s="28">
        <f t="shared" si="8"/>
        <v>55.81833557182113</v>
      </c>
      <c r="J43" s="25"/>
      <c r="K43" s="122"/>
      <c r="L43" s="122"/>
    </row>
    <row r="44" spans="1:12" s="123" customFormat="1" ht="17.100000000000001" customHeight="1" x14ac:dyDescent="0.3">
      <c r="A44" s="25">
        <v>6.4</v>
      </c>
      <c r="B44" s="25" t="s">
        <v>53</v>
      </c>
      <c r="C44" s="115">
        <v>6</v>
      </c>
      <c r="D44" s="115">
        <v>4</v>
      </c>
      <c r="E44" s="28">
        <v>600000</v>
      </c>
      <c r="F44" s="28">
        <v>239223</v>
      </c>
      <c r="G44" s="28">
        <f t="shared" si="6"/>
        <v>39.8705</v>
      </c>
      <c r="H44" s="28">
        <f t="shared" si="7"/>
        <v>360777</v>
      </c>
      <c r="I44" s="28">
        <f t="shared" si="8"/>
        <v>60.1295</v>
      </c>
      <c r="J44" s="25"/>
      <c r="K44" s="122"/>
      <c r="L44" s="122"/>
    </row>
    <row r="45" spans="1:12" s="122" customFormat="1" ht="17.100000000000001" customHeight="1" x14ac:dyDescent="0.3">
      <c r="A45" s="25">
        <v>6.5</v>
      </c>
      <c r="B45" s="25" t="s">
        <v>103</v>
      </c>
      <c r="C45" s="115">
        <v>1</v>
      </c>
      <c r="D45" s="115">
        <v>1</v>
      </c>
      <c r="E45" s="28">
        <v>80000</v>
      </c>
      <c r="F45" s="28">
        <v>31466</v>
      </c>
      <c r="G45" s="28">
        <f t="shared" si="6"/>
        <v>39.332500000000003</v>
      </c>
      <c r="H45" s="28">
        <f t="shared" si="7"/>
        <v>48534</v>
      </c>
      <c r="I45" s="28">
        <f t="shared" si="8"/>
        <v>60.667499999999997</v>
      </c>
      <c r="J45" s="25"/>
      <c r="K45" s="123"/>
      <c r="L45" s="123"/>
    </row>
    <row r="46" spans="1:12" s="123" customFormat="1" ht="17.100000000000001" customHeight="1" x14ac:dyDescent="0.3">
      <c r="A46" s="25">
        <v>6.6</v>
      </c>
      <c r="B46" s="25" t="s">
        <v>36</v>
      </c>
      <c r="C46" s="115">
        <v>1</v>
      </c>
      <c r="D46" s="115">
        <v>1</v>
      </c>
      <c r="E46" s="28">
        <v>589000</v>
      </c>
      <c r="F46" s="28">
        <v>160837.5</v>
      </c>
      <c r="G46" s="28">
        <f t="shared" si="6"/>
        <v>27.306876061120544</v>
      </c>
      <c r="H46" s="28">
        <f t="shared" si="7"/>
        <v>428162.5</v>
      </c>
      <c r="I46" s="28">
        <f t="shared" si="8"/>
        <v>72.693123938879452</v>
      </c>
      <c r="J46" s="25"/>
    </row>
    <row r="47" spans="1:12" s="123" customFormat="1" ht="17.100000000000001" customHeight="1" x14ac:dyDescent="0.3">
      <c r="A47" s="25">
        <v>6.7</v>
      </c>
      <c r="B47" s="25" t="s">
        <v>54</v>
      </c>
      <c r="C47" s="115">
        <v>6</v>
      </c>
      <c r="D47" s="115">
        <v>1</v>
      </c>
      <c r="E47" s="28">
        <v>851850</v>
      </c>
      <c r="F47" s="28">
        <v>26326.1</v>
      </c>
      <c r="G47" s="28">
        <f t="shared" si="6"/>
        <v>3.0904619357868168</v>
      </c>
      <c r="H47" s="28">
        <f t="shared" si="7"/>
        <v>825523.9</v>
      </c>
      <c r="I47" s="28">
        <f t="shared" si="8"/>
        <v>96.90953806421318</v>
      </c>
      <c r="J47" s="25"/>
      <c r="K47" s="122"/>
      <c r="L47" s="122"/>
    </row>
    <row r="48" spans="1:12" s="122" customFormat="1" ht="17.100000000000001" customHeight="1" x14ac:dyDescent="0.3">
      <c r="A48" s="25">
        <v>6.8</v>
      </c>
      <c r="B48" s="25" t="s">
        <v>37</v>
      </c>
      <c r="C48" s="115">
        <v>20</v>
      </c>
      <c r="D48" s="115">
        <v>1</v>
      </c>
      <c r="E48" s="28">
        <v>7115542</v>
      </c>
      <c r="F48" s="28">
        <f>60000+12150937.56</f>
        <v>12210937.560000001</v>
      </c>
      <c r="G48" s="28">
        <f t="shared" si="6"/>
        <v>171.60938070494137</v>
      </c>
      <c r="H48" s="28">
        <f t="shared" si="7"/>
        <v>-5095395.5600000005</v>
      </c>
      <c r="I48" s="28">
        <f t="shared" si="8"/>
        <v>-71.609380704941387</v>
      </c>
      <c r="J48" s="25"/>
    </row>
    <row r="49" spans="1:12" s="122" customFormat="1" ht="17.100000000000001" customHeight="1" x14ac:dyDescent="0.3">
      <c r="A49" s="25">
        <v>6.9</v>
      </c>
      <c r="B49" s="25" t="s">
        <v>35</v>
      </c>
      <c r="C49" s="115">
        <v>4</v>
      </c>
      <c r="D49" s="115">
        <v>0</v>
      </c>
      <c r="E49" s="28">
        <v>258950</v>
      </c>
      <c r="F49" s="28">
        <v>0</v>
      </c>
      <c r="G49" s="28">
        <f t="shared" si="6"/>
        <v>0</v>
      </c>
      <c r="H49" s="28">
        <f t="shared" si="7"/>
        <v>258950</v>
      </c>
      <c r="I49" s="28">
        <f t="shared" si="8"/>
        <v>100</v>
      </c>
      <c r="J49" s="25"/>
      <c r="K49" s="123"/>
      <c r="L49" s="123"/>
    </row>
    <row r="50" spans="1:12" s="123" customFormat="1" ht="17.100000000000001" customHeight="1" x14ac:dyDescent="0.3">
      <c r="A50" s="125">
        <v>6.1</v>
      </c>
      <c r="B50" s="25" t="s">
        <v>58</v>
      </c>
      <c r="C50" s="115">
        <v>3</v>
      </c>
      <c r="D50" s="115">
        <v>0</v>
      </c>
      <c r="E50" s="28">
        <v>119800</v>
      </c>
      <c r="F50" s="28">
        <v>0</v>
      </c>
      <c r="G50" s="28">
        <f t="shared" si="6"/>
        <v>0</v>
      </c>
      <c r="H50" s="28">
        <f t="shared" si="7"/>
        <v>119800</v>
      </c>
      <c r="I50" s="28">
        <f t="shared" si="8"/>
        <v>100</v>
      </c>
      <c r="J50" s="25"/>
      <c r="K50" s="122"/>
      <c r="L50" s="122"/>
    </row>
    <row r="51" spans="1:12" s="121" customFormat="1" ht="17.100000000000001" customHeight="1" x14ac:dyDescent="0.3">
      <c r="A51" s="117">
        <v>6.11</v>
      </c>
      <c r="B51" s="117" t="s">
        <v>56</v>
      </c>
      <c r="C51" s="118">
        <v>1</v>
      </c>
      <c r="D51" s="118">
        <v>0</v>
      </c>
      <c r="E51" s="119">
        <v>75600</v>
      </c>
      <c r="F51" s="119">
        <v>0</v>
      </c>
      <c r="G51" s="119">
        <f t="shared" si="6"/>
        <v>0</v>
      </c>
      <c r="H51" s="119">
        <f t="shared" si="7"/>
        <v>75600</v>
      </c>
      <c r="I51" s="119">
        <f t="shared" si="8"/>
        <v>100</v>
      </c>
      <c r="J51" s="117"/>
    </row>
    <row r="52" spans="1:12" s="82" customFormat="1" ht="17.100000000000001" customHeight="1" x14ac:dyDescent="0.3">
      <c r="A52" s="86">
        <v>7</v>
      </c>
      <c r="B52" s="85" t="s">
        <v>17</v>
      </c>
      <c r="C52" s="86">
        <v>4</v>
      </c>
      <c r="D52" s="86">
        <v>3</v>
      </c>
      <c r="E52" s="87">
        <v>520000</v>
      </c>
      <c r="F52" s="87">
        <v>218948</v>
      </c>
      <c r="G52" s="87">
        <f t="shared" si="6"/>
        <v>42.105384615384615</v>
      </c>
      <c r="H52" s="87">
        <f t="shared" si="7"/>
        <v>301052</v>
      </c>
      <c r="I52" s="87">
        <f t="shared" si="8"/>
        <v>57.894615384615385</v>
      </c>
      <c r="J52" s="85"/>
      <c r="K52" s="52"/>
      <c r="L52" s="52"/>
    </row>
    <row r="53" spans="1:12" s="113" customFormat="1" ht="17.100000000000001" customHeight="1" x14ac:dyDescent="0.3">
      <c r="A53" s="110">
        <v>7.1</v>
      </c>
      <c r="B53" s="110" t="s">
        <v>93</v>
      </c>
      <c r="C53" s="111">
        <v>2</v>
      </c>
      <c r="D53" s="111">
        <v>2</v>
      </c>
      <c r="E53" s="112">
        <v>420000</v>
      </c>
      <c r="F53" s="112">
        <v>188948</v>
      </c>
      <c r="G53" s="112">
        <f t="shared" si="6"/>
        <v>44.987619047619049</v>
      </c>
      <c r="H53" s="112">
        <f t="shared" si="7"/>
        <v>231052</v>
      </c>
      <c r="I53" s="112">
        <f t="shared" si="8"/>
        <v>55.012380952380951</v>
      </c>
      <c r="J53" s="110"/>
      <c r="K53" s="114"/>
      <c r="L53" s="114"/>
    </row>
    <row r="54" spans="1:12" s="124" customFormat="1" ht="17.100000000000001" customHeight="1" x14ac:dyDescent="0.3">
      <c r="A54" s="117">
        <v>7.2</v>
      </c>
      <c r="B54" s="117" t="s">
        <v>35</v>
      </c>
      <c r="C54" s="118">
        <v>2</v>
      </c>
      <c r="D54" s="118">
        <v>1</v>
      </c>
      <c r="E54" s="119">
        <v>100000</v>
      </c>
      <c r="F54" s="119">
        <v>30000</v>
      </c>
      <c r="G54" s="119">
        <f t="shared" si="6"/>
        <v>30</v>
      </c>
      <c r="H54" s="119">
        <f t="shared" si="7"/>
        <v>70000</v>
      </c>
      <c r="I54" s="119">
        <f t="shared" si="8"/>
        <v>70</v>
      </c>
      <c r="J54" s="117"/>
      <c r="K54" s="120"/>
      <c r="L54" s="120"/>
    </row>
    <row r="55" spans="1:12" s="82" customFormat="1" ht="17.100000000000001" customHeight="1" x14ac:dyDescent="0.3">
      <c r="A55" s="86">
        <v>8</v>
      </c>
      <c r="B55" s="85" t="s">
        <v>25</v>
      </c>
      <c r="C55" s="86">
        <v>27</v>
      </c>
      <c r="D55" s="86">
        <v>18</v>
      </c>
      <c r="E55" s="87">
        <v>4226050</v>
      </c>
      <c r="F55" s="87">
        <v>1683382</v>
      </c>
      <c r="G55" s="87">
        <f t="shared" si="6"/>
        <v>39.833461506607826</v>
      </c>
      <c r="H55" s="87">
        <f t="shared" si="7"/>
        <v>2542668</v>
      </c>
      <c r="I55" s="87">
        <f t="shared" si="8"/>
        <v>60.166538493392174</v>
      </c>
      <c r="J55" s="85"/>
    </row>
    <row r="56" spans="1:12" s="113" customFormat="1" ht="17.100000000000001" customHeight="1" x14ac:dyDescent="0.3">
      <c r="A56" s="110">
        <v>8.1</v>
      </c>
      <c r="B56" s="110" t="s">
        <v>66</v>
      </c>
      <c r="C56" s="111">
        <v>1</v>
      </c>
      <c r="D56" s="111">
        <v>1</v>
      </c>
      <c r="E56" s="112">
        <v>130000</v>
      </c>
      <c r="F56" s="112">
        <v>130000</v>
      </c>
      <c r="G56" s="112">
        <f t="shared" si="6"/>
        <v>100</v>
      </c>
      <c r="H56" s="112">
        <f t="shared" si="7"/>
        <v>0</v>
      </c>
      <c r="I56" s="112">
        <f t="shared" si="8"/>
        <v>0</v>
      </c>
      <c r="J56" s="110"/>
      <c r="K56" s="114"/>
      <c r="L56" s="114"/>
    </row>
    <row r="57" spans="1:12" s="123" customFormat="1" ht="17.100000000000001" customHeight="1" x14ac:dyDescent="0.3">
      <c r="A57" s="25">
        <v>8.1999999999999993</v>
      </c>
      <c r="B57" s="25" t="s">
        <v>65</v>
      </c>
      <c r="C57" s="115">
        <v>8</v>
      </c>
      <c r="D57" s="115">
        <v>6</v>
      </c>
      <c r="E57" s="28">
        <v>636500</v>
      </c>
      <c r="F57" s="28">
        <v>445832</v>
      </c>
      <c r="G57" s="28">
        <f t="shared" si="6"/>
        <v>70.044304791830328</v>
      </c>
      <c r="H57" s="28">
        <f t="shared" si="7"/>
        <v>190668</v>
      </c>
      <c r="I57" s="28">
        <f t="shared" si="8"/>
        <v>29.955695208169679</v>
      </c>
      <c r="J57" s="25"/>
      <c r="K57" s="122"/>
      <c r="L57" s="122"/>
    </row>
    <row r="58" spans="1:12" s="122" customFormat="1" ht="17.100000000000001" customHeight="1" x14ac:dyDescent="0.3">
      <c r="A58" s="25">
        <v>8.3000000000000007</v>
      </c>
      <c r="B58" s="25" t="s">
        <v>133</v>
      </c>
      <c r="C58" s="115">
        <v>8</v>
      </c>
      <c r="D58" s="115">
        <v>5</v>
      </c>
      <c r="E58" s="28">
        <v>370000</v>
      </c>
      <c r="F58" s="28">
        <v>255000</v>
      </c>
      <c r="G58" s="28">
        <f t="shared" si="6"/>
        <v>68.918918918918919</v>
      </c>
      <c r="H58" s="28">
        <f t="shared" si="7"/>
        <v>115000</v>
      </c>
      <c r="I58" s="28">
        <f t="shared" si="8"/>
        <v>31.081081081081081</v>
      </c>
      <c r="J58" s="25"/>
    </row>
    <row r="59" spans="1:12" s="122" customFormat="1" ht="17.100000000000001" customHeight="1" x14ac:dyDescent="0.3">
      <c r="A59" s="25">
        <v>8.4</v>
      </c>
      <c r="B59" s="25" t="s">
        <v>35</v>
      </c>
      <c r="C59" s="115">
        <v>5</v>
      </c>
      <c r="D59" s="115">
        <v>2</v>
      </c>
      <c r="E59" s="28">
        <v>726050</v>
      </c>
      <c r="F59" s="28">
        <v>445800</v>
      </c>
      <c r="G59" s="28">
        <f t="shared" si="6"/>
        <v>61.400729977274295</v>
      </c>
      <c r="H59" s="28">
        <f t="shared" si="7"/>
        <v>280250</v>
      </c>
      <c r="I59" s="28">
        <f t="shared" si="8"/>
        <v>38.599270022725705</v>
      </c>
      <c r="J59" s="25"/>
      <c r="K59" s="116"/>
      <c r="L59" s="116"/>
    </row>
    <row r="60" spans="1:12" s="122" customFormat="1" ht="17.100000000000001" customHeight="1" x14ac:dyDescent="0.3">
      <c r="A60" s="25">
        <v>8.5</v>
      </c>
      <c r="B60" s="25" t="s">
        <v>132</v>
      </c>
      <c r="C60" s="115">
        <v>3</v>
      </c>
      <c r="D60" s="115">
        <v>2</v>
      </c>
      <c r="E60" s="28">
        <v>228500</v>
      </c>
      <c r="F60" s="28">
        <v>90000</v>
      </c>
      <c r="G60" s="28">
        <f t="shared" si="6"/>
        <v>39.387308533916851</v>
      </c>
      <c r="H60" s="28">
        <f t="shared" si="7"/>
        <v>138500</v>
      </c>
      <c r="I60" s="28">
        <f t="shared" si="8"/>
        <v>60.612691466083149</v>
      </c>
      <c r="J60" s="25"/>
      <c r="K60" s="116"/>
      <c r="L60" s="116"/>
    </row>
    <row r="61" spans="1:12" s="123" customFormat="1" ht="17.100000000000001" customHeight="1" x14ac:dyDescent="0.3">
      <c r="A61" s="25">
        <v>8.6</v>
      </c>
      <c r="B61" s="25" t="s">
        <v>109</v>
      </c>
      <c r="C61" s="115">
        <v>1</v>
      </c>
      <c r="D61" s="115">
        <v>1</v>
      </c>
      <c r="E61" s="28">
        <v>135000</v>
      </c>
      <c r="F61" s="28">
        <v>26000</v>
      </c>
      <c r="G61" s="28">
        <f t="shared" si="6"/>
        <v>19.25925925925926</v>
      </c>
      <c r="H61" s="28">
        <f t="shared" si="7"/>
        <v>109000</v>
      </c>
      <c r="I61" s="28">
        <f t="shared" si="8"/>
        <v>80.740740740740748</v>
      </c>
      <c r="J61" s="25"/>
      <c r="K61" s="122"/>
      <c r="L61" s="122"/>
    </row>
    <row r="62" spans="1:12" s="120" customFormat="1" ht="17.100000000000001" customHeight="1" x14ac:dyDescent="0.3">
      <c r="A62" s="117">
        <v>8.6999999999999993</v>
      </c>
      <c r="B62" s="117" t="s">
        <v>134</v>
      </c>
      <c r="C62" s="118">
        <v>1</v>
      </c>
      <c r="D62" s="118">
        <v>1</v>
      </c>
      <c r="E62" s="119">
        <v>2000000</v>
      </c>
      <c r="F62" s="119">
        <v>290750</v>
      </c>
      <c r="G62" s="119">
        <f t="shared" si="6"/>
        <v>14.5375</v>
      </c>
      <c r="H62" s="119">
        <f t="shared" si="7"/>
        <v>1709250</v>
      </c>
      <c r="I62" s="119">
        <f t="shared" si="8"/>
        <v>85.462500000000006</v>
      </c>
      <c r="J62" s="117"/>
    </row>
    <row r="63" spans="1:12" s="82" customFormat="1" ht="17.100000000000001" customHeight="1" x14ac:dyDescent="0.3">
      <c r="A63" s="86">
        <v>9</v>
      </c>
      <c r="B63" s="85" t="s">
        <v>18</v>
      </c>
      <c r="C63" s="86">
        <v>71</v>
      </c>
      <c r="D63" s="86">
        <v>40</v>
      </c>
      <c r="E63" s="87">
        <v>4689500</v>
      </c>
      <c r="F63" s="87">
        <v>1787429.36</v>
      </c>
      <c r="G63" s="87">
        <f t="shared" si="6"/>
        <v>38.115563706152045</v>
      </c>
      <c r="H63" s="87">
        <f t="shared" si="7"/>
        <v>2902070.6399999997</v>
      </c>
      <c r="I63" s="87">
        <f t="shared" si="8"/>
        <v>61.884436293847948</v>
      </c>
      <c r="J63" s="85"/>
    </row>
    <row r="64" spans="1:12" s="114" customFormat="1" ht="17.100000000000001" customHeight="1" x14ac:dyDescent="0.3">
      <c r="A64" s="110">
        <v>9.1</v>
      </c>
      <c r="B64" s="110" t="s">
        <v>71</v>
      </c>
      <c r="C64" s="111">
        <v>4</v>
      </c>
      <c r="D64" s="111">
        <v>4</v>
      </c>
      <c r="E64" s="112">
        <v>160650</v>
      </c>
      <c r="F64" s="112">
        <v>160650</v>
      </c>
      <c r="G64" s="112">
        <f t="shared" si="6"/>
        <v>100</v>
      </c>
      <c r="H64" s="112">
        <f t="shared" si="7"/>
        <v>0</v>
      </c>
      <c r="I64" s="112">
        <f t="shared" si="8"/>
        <v>0</v>
      </c>
      <c r="J64" s="110"/>
    </row>
    <row r="65" spans="1:12" s="123" customFormat="1" ht="17.100000000000001" customHeight="1" x14ac:dyDescent="0.3">
      <c r="A65" s="25">
        <v>9.1999999999999993</v>
      </c>
      <c r="B65" s="25" t="s">
        <v>45</v>
      </c>
      <c r="C65" s="115">
        <v>5</v>
      </c>
      <c r="D65" s="115">
        <v>5</v>
      </c>
      <c r="E65" s="28">
        <v>154325</v>
      </c>
      <c r="F65" s="28">
        <v>154325</v>
      </c>
      <c r="G65" s="28">
        <f t="shared" si="6"/>
        <v>100</v>
      </c>
      <c r="H65" s="28">
        <f t="shared" si="7"/>
        <v>0</v>
      </c>
      <c r="I65" s="28">
        <f t="shared" si="8"/>
        <v>0</v>
      </c>
      <c r="J65" s="25"/>
    </row>
    <row r="66" spans="1:12" s="123" customFormat="1" ht="17.100000000000001" customHeight="1" x14ac:dyDescent="0.3">
      <c r="A66" s="25">
        <v>9.3000000000000007</v>
      </c>
      <c r="B66" s="25" t="s">
        <v>69</v>
      </c>
      <c r="C66" s="115">
        <v>1</v>
      </c>
      <c r="D66" s="115">
        <v>1</v>
      </c>
      <c r="E66" s="28">
        <v>30000</v>
      </c>
      <c r="F66" s="28">
        <v>30000</v>
      </c>
      <c r="G66" s="28">
        <f t="shared" si="6"/>
        <v>100</v>
      </c>
      <c r="H66" s="28">
        <f t="shared" si="7"/>
        <v>0</v>
      </c>
      <c r="I66" s="28">
        <f t="shared" si="8"/>
        <v>0</v>
      </c>
      <c r="J66" s="25"/>
    </row>
    <row r="67" spans="1:12" s="122" customFormat="1" ht="17.100000000000001" customHeight="1" x14ac:dyDescent="0.3">
      <c r="A67" s="25">
        <v>9.4</v>
      </c>
      <c r="B67" s="25" t="s">
        <v>75</v>
      </c>
      <c r="C67" s="115">
        <v>11</v>
      </c>
      <c r="D67" s="115">
        <v>6</v>
      </c>
      <c r="E67" s="28">
        <v>111825</v>
      </c>
      <c r="F67" s="28">
        <v>80885</v>
      </c>
      <c r="G67" s="28">
        <f t="shared" si="6"/>
        <v>72.331768388106411</v>
      </c>
      <c r="H67" s="28">
        <f t="shared" si="7"/>
        <v>30940</v>
      </c>
      <c r="I67" s="28">
        <f t="shared" si="8"/>
        <v>27.668231611893585</v>
      </c>
      <c r="J67" s="25"/>
    </row>
    <row r="68" spans="1:12" s="123" customFormat="1" ht="17.100000000000001" customHeight="1" x14ac:dyDescent="0.3">
      <c r="A68" s="25">
        <v>9.5</v>
      </c>
      <c r="B68" s="25" t="s">
        <v>74</v>
      </c>
      <c r="C68" s="115">
        <v>4</v>
      </c>
      <c r="D68" s="115">
        <v>3</v>
      </c>
      <c r="E68" s="28">
        <v>130700</v>
      </c>
      <c r="F68" s="28">
        <v>92550</v>
      </c>
      <c r="G68" s="28">
        <f t="shared" si="6"/>
        <v>70.81101759755164</v>
      </c>
      <c r="H68" s="28">
        <f t="shared" si="7"/>
        <v>38150</v>
      </c>
      <c r="I68" s="28">
        <f t="shared" si="8"/>
        <v>29.188982402448357</v>
      </c>
      <c r="J68" s="25"/>
    </row>
    <row r="69" spans="1:12" s="123" customFormat="1" ht="17.100000000000001" customHeight="1" x14ac:dyDescent="0.3">
      <c r="A69" s="25">
        <v>9.6</v>
      </c>
      <c r="B69" s="25" t="s">
        <v>68</v>
      </c>
      <c r="C69" s="115">
        <v>5</v>
      </c>
      <c r="D69" s="115">
        <v>3</v>
      </c>
      <c r="E69" s="28">
        <v>154875</v>
      </c>
      <c r="F69" s="28">
        <v>107438</v>
      </c>
      <c r="G69" s="28">
        <f t="shared" si="6"/>
        <v>69.370782889426962</v>
      </c>
      <c r="H69" s="28">
        <f t="shared" si="7"/>
        <v>47437</v>
      </c>
      <c r="I69" s="28">
        <f t="shared" si="8"/>
        <v>30.629217110573041</v>
      </c>
      <c r="J69" s="25"/>
    </row>
    <row r="70" spans="1:12" s="123" customFormat="1" ht="17.100000000000001" customHeight="1" x14ac:dyDescent="0.3">
      <c r="A70" s="25">
        <v>9.6999999999999993</v>
      </c>
      <c r="B70" s="25" t="s">
        <v>72</v>
      </c>
      <c r="C70" s="115">
        <v>4</v>
      </c>
      <c r="D70" s="115">
        <v>3</v>
      </c>
      <c r="E70" s="28">
        <v>156975</v>
      </c>
      <c r="F70" s="28">
        <v>106975</v>
      </c>
      <c r="G70" s="28">
        <f t="shared" si="6"/>
        <v>68.147794234750762</v>
      </c>
      <c r="H70" s="28">
        <f t="shared" si="7"/>
        <v>50000</v>
      </c>
      <c r="I70" s="28">
        <f t="shared" si="8"/>
        <v>31.852205765249245</v>
      </c>
      <c r="J70" s="25"/>
      <c r="K70" s="122"/>
      <c r="L70" s="122"/>
    </row>
    <row r="71" spans="1:12" s="122" customFormat="1" ht="17.100000000000001" customHeight="1" x14ac:dyDescent="0.3">
      <c r="A71" s="25">
        <v>9.8000000000000007</v>
      </c>
      <c r="B71" s="25" t="s">
        <v>67</v>
      </c>
      <c r="C71" s="115">
        <v>6</v>
      </c>
      <c r="D71" s="115">
        <v>3</v>
      </c>
      <c r="E71" s="28">
        <v>133850</v>
      </c>
      <c r="F71" s="28">
        <v>63850</v>
      </c>
      <c r="G71" s="28">
        <f t="shared" si="6"/>
        <v>47.702652222637283</v>
      </c>
      <c r="H71" s="28">
        <f t="shared" si="7"/>
        <v>70000</v>
      </c>
      <c r="I71" s="28">
        <f t="shared" si="8"/>
        <v>52.297347777362717</v>
      </c>
      <c r="J71" s="25"/>
    </row>
    <row r="72" spans="1:12" s="123" customFormat="1" ht="17.100000000000001" customHeight="1" x14ac:dyDescent="0.3">
      <c r="A72" s="25">
        <v>9.9</v>
      </c>
      <c r="B72" s="25" t="s">
        <v>73</v>
      </c>
      <c r="C72" s="115">
        <v>4</v>
      </c>
      <c r="D72" s="115">
        <v>2</v>
      </c>
      <c r="E72" s="28">
        <v>159600</v>
      </c>
      <c r="F72" s="28">
        <v>55250</v>
      </c>
      <c r="G72" s="28">
        <f t="shared" si="6"/>
        <v>34.617794486215537</v>
      </c>
      <c r="H72" s="28">
        <f t="shared" si="7"/>
        <v>104350</v>
      </c>
      <c r="I72" s="28">
        <f t="shared" si="8"/>
        <v>65.382205513784456</v>
      </c>
      <c r="J72" s="25"/>
    </row>
    <row r="73" spans="1:12" s="123" customFormat="1" ht="17.100000000000001" customHeight="1" x14ac:dyDescent="0.3">
      <c r="A73" s="125">
        <v>9.1</v>
      </c>
      <c r="B73" s="25" t="s">
        <v>49</v>
      </c>
      <c r="C73" s="115">
        <v>1</v>
      </c>
      <c r="D73" s="115">
        <v>1</v>
      </c>
      <c r="E73" s="28">
        <v>30000</v>
      </c>
      <c r="F73" s="28">
        <v>10000</v>
      </c>
      <c r="G73" s="28">
        <f t="shared" si="6"/>
        <v>33.333333333333336</v>
      </c>
      <c r="H73" s="28">
        <f t="shared" si="7"/>
        <v>20000</v>
      </c>
      <c r="I73" s="28">
        <f t="shared" si="8"/>
        <v>66.666666666666671</v>
      </c>
      <c r="J73" s="25"/>
    </row>
    <row r="74" spans="1:12" s="122" customFormat="1" ht="17.100000000000001" customHeight="1" x14ac:dyDescent="0.3">
      <c r="A74" s="25">
        <v>9.11</v>
      </c>
      <c r="B74" s="25" t="s">
        <v>35</v>
      </c>
      <c r="C74" s="115">
        <v>18</v>
      </c>
      <c r="D74" s="115">
        <v>7</v>
      </c>
      <c r="E74" s="28">
        <v>3052250</v>
      </c>
      <c r="F74" s="28">
        <v>869601.36</v>
      </c>
      <c r="G74" s="28">
        <f t="shared" si="6"/>
        <v>28.490502416250308</v>
      </c>
      <c r="H74" s="28">
        <f t="shared" si="7"/>
        <v>2182648.64</v>
      </c>
      <c r="I74" s="28">
        <f t="shared" si="8"/>
        <v>71.509497583749692</v>
      </c>
      <c r="J74" s="25"/>
      <c r="K74" s="123"/>
      <c r="L74" s="123"/>
    </row>
    <row r="75" spans="1:12" s="123" customFormat="1" ht="17.100000000000001" customHeight="1" x14ac:dyDescent="0.3">
      <c r="A75" s="25">
        <v>9.1199999999999992</v>
      </c>
      <c r="B75" s="25" t="s">
        <v>70</v>
      </c>
      <c r="C75" s="115">
        <v>3</v>
      </c>
      <c r="D75" s="115">
        <v>1</v>
      </c>
      <c r="E75" s="28">
        <v>300000</v>
      </c>
      <c r="F75" s="28">
        <v>45342</v>
      </c>
      <c r="G75" s="28">
        <f t="shared" si="6"/>
        <v>15.114000000000001</v>
      </c>
      <c r="H75" s="28">
        <f t="shared" si="7"/>
        <v>254658</v>
      </c>
      <c r="I75" s="28">
        <f t="shared" si="8"/>
        <v>84.885999999999996</v>
      </c>
      <c r="J75" s="25"/>
      <c r="K75" s="122"/>
      <c r="L75" s="122"/>
    </row>
    <row r="76" spans="1:12" s="124" customFormat="1" ht="17.100000000000001" customHeight="1" x14ac:dyDescent="0.3">
      <c r="A76" s="117">
        <v>9.1300000000000008</v>
      </c>
      <c r="B76" s="117" t="s">
        <v>76</v>
      </c>
      <c r="C76" s="118">
        <v>5</v>
      </c>
      <c r="D76" s="118">
        <v>1</v>
      </c>
      <c r="E76" s="119">
        <v>114450</v>
      </c>
      <c r="F76" s="119">
        <v>10563</v>
      </c>
      <c r="G76" s="119">
        <f t="shared" si="6"/>
        <v>9.2293577981651378</v>
      </c>
      <c r="H76" s="119">
        <f t="shared" si="7"/>
        <v>103887</v>
      </c>
      <c r="I76" s="119">
        <f t="shared" si="8"/>
        <v>90.77064220183486</v>
      </c>
      <c r="J76" s="117"/>
    </row>
    <row r="77" spans="1:12" s="82" customFormat="1" ht="17.100000000000001" customHeight="1" x14ac:dyDescent="0.3">
      <c r="A77" s="86">
        <v>10</v>
      </c>
      <c r="B77" s="85" t="s">
        <v>24</v>
      </c>
      <c r="C77" s="86">
        <v>78</v>
      </c>
      <c r="D77" s="86">
        <v>41</v>
      </c>
      <c r="E77" s="87">
        <v>12317350</v>
      </c>
      <c r="F77" s="87">
        <v>3853051.28</v>
      </c>
      <c r="G77" s="87">
        <f t="shared" si="6"/>
        <v>31.281495451537872</v>
      </c>
      <c r="H77" s="87">
        <f t="shared" si="7"/>
        <v>8464298.7200000007</v>
      </c>
      <c r="I77" s="87">
        <f t="shared" si="8"/>
        <v>68.718504548462136</v>
      </c>
      <c r="J77" s="85"/>
    </row>
    <row r="78" spans="1:12" s="114" customFormat="1" ht="17.100000000000001" customHeight="1" x14ac:dyDescent="0.3">
      <c r="A78" s="110">
        <v>10.1</v>
      </c>
      <c r="B78" s="110" t="s">
        <v>131</v>
      </c>
      <c r="C78" s="111">
        <v>1</v>
      </c>
      <c r="D78" s="111">
        <v>1</v>
      </c>
      <c r="E78" s="112">
        <v>5400</v>
      </c>
      <c r="F78" s="112">
        <v>5399.25</v>
      </c>
      <c r="G78" s="112">
        <f t="shared" si="6"/>
        <v>99.986111111111114</v>
      </c>
      <c r="H78" s="112">
        <f t="shared" si="7"/>
        <v>0.75</v>
      </c>
      <c r="I78" s="112">
        <f t="shared" si="8"/>
        <v>1.3888888888888888E-2</v>
      </c>
      <c r="J78" s="110"/>
      <c r="K78" s="113"/>
      <c r="L78" s="113"/>
    </row>
    <row r="79" spans="1:12" s="123" customFormat="1" ht="17.100000000000001" customHeight="1" x14ac:dyDescent="0.3">
      <c r="A79" s="25">
        <v>10.199999999999999</v>
      </c>
      <c r="B79" s="25" t="s">
        <v>85</v>
      </c>
      <c r="C79" s="115">
        <v>5</v>
      </c>
      <c r="D79" s="115">
        <v>5</v>
      </c>
      <c r="E79" s="28">
        <v>1709000</v>
      </c>
      <c r="F79" s="28">
        <v>1557315</v>
      </c>
      <c r="G79" s="28">
        <f t="shared" si="6"/>
        <v>91.124341720304272</v>
      </c>
      <c r="H79" s="28">
        <f t="shared" si="7"/>
        <v>151685</v>
      </c>
      <c r="I79" s="28">
        <f t="shared" si="8"/>
        <v>8.8756582796957293</v>
      </c>
      <c r="J79" s="25"/>
      <c r="K79" s="122"/>
      <c r="L79" s="122"/>
    </row>
    <row r="80" spans="1:12" s="122" customFormat="1" ht="17.100000000000001" customHeight="1" x14ac:dyDescent="0.3">
      <c r="A80" s="25">
        <v>10.3</v>
      </c>
      <c r="B80" s="25" t="s">
        <v>88</v>
      </c>
      <c r="C80" s="115">
        <v>1</v>
      </c>
      <c r="D80" s="115">
        <v>1</v>
      </c>
      <c r="E80" s="28">
        <v>350600</v>
      </c>
      <c r="F80" s="28">
        <v>174252</v>
      </c>
      <c r="G80" s="28">
        <f t="shared" si="6"/>
        <v>49.701083856246434</v>
      </c>
      <c r="H80" s="28">
        <f t="shared" si="7"/>
        <v>176348</v>
      </c>
      <c r="I80" s="28">
        <f t="shared" si="8"/>
        <v>50.298916143753566</v>
      </c>
      <c r="J80" s="25"/>
    </row>
    <row r="81" spans="1:12" s="123" customFormat="1" ht="17.100000000000001" customHeight="1" x14ac:dyDescent="0.3">
      <c r="A81" s="25">
        <v>10.4</v>
      </c>
      <c r="B81" s="25" t="s">
        <v>89</v>
      </c>
      <c r="C81" s="115">
        <v>7</v>
      </c>
      <c r="D81" s="115">
        <v>6</v>
      </c>
      <c r="E81" s="28">
        <v>974700</v>
      </c>
      <c r="F81" s="28">
        <v>455469.5</v>
      </c>
      <c r="G81" s="28">
        <f t="shared" si="6"/>
        <v>46.729198727813689</v>
      </c>
      <c r="H81" s="28">
        <f t="shared" si="7"/>
        <v>519230.5</v>
      </c>
      <c r="I81" s="28">
        <f t="shared" si="8"/>
        <v>53.270801272186311</v>
      </c>
      <c r="J81" s="25"/>
      <c r="K81" s="116"/>
      <c r="L81" s="116"/>
    </row>
    <row r="82" spans="1:12" s="123" customFormat="1" ht="17.100000000000001" customHeight="1" x14ac:dyDescent="0.3">
      <c r="A82" s="25">
        <v>10.5</v>
      </c>
      <c r="B82" s="25" t="s">
        <v>90</v>
      </c>
      <c r="C82" s="115">
        <v>4</v>
      </c>
      <c r="D82" s="115">
        <v>4</v>
      </c>
      <c r="E82" s="28">
        <v>286000</v>
      </c>
      <c r="F82" s="28">
        <v>132930</v>
      </c>
      <c r="G82" s="28">
        <f t="shared" si="6"/>
        <v>46.47902097902098</v>
      </c>
      <c r="H82" s="28">
        <f t="shared" si="7"/>
        <v>153070</v>
      </c>
      <c r="I82" s="28">
        <f t="shared" si="8"/>
        <v>53.52097902097902</v>
      </c>
      <c r="J82" s="25"/>
      <c r="K82" s="122"/>
      <c r="L82" s="122"/>
    </row>
    <row r="83" spans="1:12" s="122" customFormat="1" ht="17.100000000000001" customHeight="1" x14ac:dyDescent="0.3">
      <c r="A83" s="25">
        <v>10.6</v>
      </c>
      <c r="B83" s="25" t="s">
        <v>35</v>
      </c>
      <c r="C83" s="115">
        <v>42</v>
      </c>
      <c r="D83" s="115">
        <v>16</v>
      </c>
      <c r="E83" s="28">
        <v>3806950</v>
      </c>
      <c r="F83" s="28">
        <v>1048350.53</v>
      </c>
      <c r="G83" s="28">
        <f t="shared" si="6"/>
        <v>27.537806643113253</v>
      </c>
      <c r="H83" s="28">
        <f t="shared" si="7"/>
        <v>2758599.4699999997</v>
      </c>
      <c r="I83" s="28">
        <f t="shared" si="8"/>
        <v>72.462193356886743</v>
      </c>
      <c r="J83" s="25"/>
      <c r="K83" s="123"/>
      <c r="L83" s="123"/>
    </row>
    <row r="84" spans="1:12" s="123" customFormat="1" ht="17.100000000000001" customHeight="1" x14ac:dyDescent="0.3">
      <c r="A84" s="25">
        <v>10.7</v>
      </c>
      <c r="B84" s="25" t="s">
        <v>87</v>
      </c>
      <c r="C84" s="115">
        <v>1</v>
      </c>
      <c r="D84" s="115">
        <v>1</v>
      </c>
      <c r="E84" s="28">
        <v>900000</v>
      </c>
      <c r="F84" s="28">
        <v>227548</v>
      </c>
      <c r="G84" s="28">
        <f t="shared" si="6"/>
        <v>25.283111111111111</v>
      </c>
      <c r="H84" s="28">
        <f t="shared" si="7"/>
        <v>672452</v>
      </c>
      <c r="I84" s="28">
        <f t="shared" si="8"/>
        <v>74.716888888888889</v>
      </c>
      <c r="J84" s="25"/>
      <c r="K84" s="122"/>
      <c r="L84" s="122"/>
    </row>
    <row r="85" spans="1:12" s="122" customFormat="1" ht="17.100000000000001" customHeight="1" x14ac:dyDescent="0.3">
      <c r="A85" s="25">
        <v>10.8</v>
      </c>
      <c r="B85" s="25" t="s">
        <v>67</v>
      </c>
      <c r="C85" s="115">
        <v>7</v>
      </c>
      <c r="D85" s="115">
        <v>2</v>
      </c>
      <c r="E85" s="28">
        <v>314000</v>
      </c>
      <c r="F85" s="28">
        <v>69675</v>
      </c>
      <c r="G85" s="28">
        <f t="shared" si="6"/>
        <v>22.189490445859871</v>
      </c>
      <c r="H85" s="28">
        <f t="shared" si="7"/>
        <v>244325</v>
      </c>
      <c r="I85" s="28">
        <f t="shared" si="8"/>
        <v>77.810509554140125</v>
      </c>
      <c r="J85" s="25"/>
      <c r="K85" s="123"/>
      <c r="L85" s="123"/>
    </row>
    <row r="86" spans="1:12" s="116" customFormat="1" ht="17.100000000000001" customHeight="1" x14ac:dyDescent="0.3">
      <c r="A86" s="25">
        <v>10.9</v>
      </c>
      <c r="B86" s="25" t="s">
        <v>49</v>
      </c>
      <c r="C86" s="115">
        <v>3</v>
      </c>
      <c r="D86" s="115">
        <v>2</v>
      </c>
      <c r="E86" s="28">
        <v>750000</v>
      </c>
      <c r="F86" s="28">
        <v>73180</v>
      </c>
      <c r="G86" s="28">
        <f t="shared" si="6"/>
        <v>9.7573333333333334</v>
      </c>
      <c r="H86" s="28">
        <f t="shared" si="7"/>
        <v>676820</v>
      </c>
      <c r="I86" s="28">
        <f t="shared" si="8"/>
        <v>90.242666666666665</v>
      </c>
      <c r="J86" s="25"/>
      <c r="K86" s="122"/>
      <c r="L86" s="122"/>
    </row>
    <row r="87" spans="1:12" s="116" customFormat="1" ht="17.100000000000001" customHeight="1" x14ac:dyDescent="0.3">
      <c r="A87" s="125">
        <v>10.1</v>
      </c>
      <c r="B87" s="25" t="s">
        <v>86</v>
      </c>
      <c r="C87" s="115">
        <v>5</v>
      </c>
      <c r="D87" s="115">
        <v>3</v>
      </c>
      <c r="E87" s="28">
        <v>2955500</v>
      </c>
      <c r="F87" s="28">
        <v>108932</v>
      </c>
      <c r="G87" s="28">
        <f t="shared" si="6"/>
        <v>3.6857384537303335</v>
      </c>
      <c r="H87" s="28">
        <f t="shared" si="7"/>
        <v>2846568</v>
      </c>
      <c r="I87" s="28">
        <f t="shared" si="8"/>
        <v>96.314261546269663</v>
      </c>
      <c r="J87" s="25"/>
      <c r="K87" s="123"/>
      <c r="L87" s="123"/>
    </row>
    <row r="88" spans="1:12" s="121" customFormat="1" ht="17.100000000000001" customHeight="1" x14ac:dyDescent="0.3">
      <c r="A88" s="117">
        <v>10.11</v>
      </c>
      <c r="B88" s="117" t="s">
        <v>91</v>
      </c>
      <c r="C88" s="118">
        <v>2</v>
      </c>
      <c r="D88" s="118">
        <v>0</v>
      </c>
      <c r="E88" s="119">
        <v>265200</v>
      </c>
      <c r="F88" s="119">
        <v>0</v>
      </c>
      <c r="G88" s="119">
        <f t="shared" si="6"/>
        <v>0</v>
      </c>
      <c r="H88" s="119">
        <f t="shared" si="7"/>
        <v>265200</v>
      </c>
      <c r="I88" s="119">
        <f t="shared" si="8"/>
        <v>100</v>
      </c>
      <c r="J88" s="117"/>
      <c r="K88" s="124"/>
      <c r="L88" s="124"/>
    </row>
    <row r="89" spans="1:12" s="82" customFormat="1" ht="17.100000000000001" customHeight="1" x14ac:dyDescent="0.3">
      <c r="A89" s="86">
        <v>11</v>
      </c>
      <c r="B89" s="85" t="s">
        <v>28</v>
      </c>
      <c r="C89" s="86">
        <v>11</v>
      </c>
      <c r="D89" s="86">
        <v>8</v>
      </c>
      <c r="E89" s="87">
        <v>2441900</v>
      </c>
      <c r="F89" s="87">
        <v>683767.5</v>
      </c>
      <c r="G89" s="87">
        <f t="shared" ref="G89" si="9">F89*100/E89</f>
        <v>28.001453785986321</v>
      </c>
      <c r="H89" s="87">
        <f t="shared" ref="H89" si="10">E89-F89</f>
        <v>1758132.5</v>
      </c>
      <c r="I89" s="87">
        <f t="shared" ref="I89" si="11">H89*100/E89</f>
        <v>71.998546214013672</v>
      </c>
      <c r="J89" s="85"/>
      <c r="K89" s="52"/>
      <c r="L89" s="52"/>
    </row>
    <row r="90" spans="1:12" s="113" customFormat="1" ht="17.100000000000001" customHeight="1" x14ac:dyDescent="0.3">
      <c r="A90" s="110">
        <v>11.1</v>
      </c>
      <c r="B90" s="110" t="s">
        <v>49</v>
      </c>
      <c r="C90" s="111">
        <v>7</v>
      </c>
      <c r="D90" s="111">
        <v>5</v>
      </c>
      <c r="E90" s="112">
        <v>1914900</v>
      </c>
      <c r="F90" s="112">
        <v>552084.5</v>
      </c>
      <c r="G90" s="112">
        <f t="shared" ref="G90:G98" si="12">F90*100/E90</f>
        <v>28.83098334116664</v>
      </c>
      <c r="H90" s="112">
        <f t="shared" ref="H90:H98" si="13">E90-F90</f>
        <v>1362815.5</v>
      </c>
      <c r="I90" s="112">
        <f t="shared" ref="I90:I98" si="14">H90*100/E90</f>
        <v>71.169016658833357</v>
      </c>
      <c r="J90" s="110"/>
      <c r="K90" s="114"/>
      <c r="L90" s="114"/>
    </row>
    <row r="91" spans="1:12" s="124" customFormat="1" ht="17.100000000000001" customHeight="1" x14ac:dyDescent="0.3">
      <c r="A91" s="117">
        <v>11.2</v>
      </c>
      <c r="B91" s="117" t="s">
        <v>35</v>
      </c>
      <c r="C91" s="118">
        <v>4</v>
      </c>
      <c r="D91" s="118">
        <v>3</v>
      </c>
      <c r="E91" s="119">
        <v>527000</v>
      </c>
      <c r="F91" s="119">
        <v>131683</v>
      </c>
      <c r="G91" s="119">
        <f t="shared" si="12"/>
        <v>24.987286527514232</v>
      </c>
      <c r="H91" s="119">
        <f t="shared" si="13"/>
        <v>395317</v>
      </c>
      <c r="I91" s="119">
        <f t="shared" si="14"/>
        <v>75.012713472485771</v>
      </c>
      <c r="J91" s="117"/>
      <c r="K91" s="120"/>
      <c r="L91" s="120"/>
    </row>
    <row r="92" spans="1:12" s="82" customFormat="1" ht="17.100000000000001" customHeight="1" x14ac:dyDescent="0.3">
      <c r="A92" s="86">
        <v>12</v>
      </c>
      <c r="B92" s="85" t="s">
        <v>20</v>
      </c>
      <c r="C92" s="86">
        <v>39</v>
      </c>
      <c r="D92" s="86">
        <v>16</v>
      </c>
      <c r="E92" s="87">
        <v>17109000</v>
      </c>
      <c r="F92" s="87">
        <v>1818403.4</v>
      </c>
      <c r="G92" s="87">
        <f t="shared" si="12"/>
        <v>10.628344146355719</v>
      </c>
      <c r="H92" s="87">
        <f t="shared" si="13"/>
        <v>15290596.6</v>
      </c>
      <c r="I92" s="87">
        <f t="shared" si="14"/>
        <v>89.371655853644285</v>
      </c>
      <c r="J92" s="85"/>
    </row>
    <row r="93" spans="1:12" s="113" customFormat="1" ht="17.100000000000001" customHeight="1" x14ac:dyDescent="0.3">
      <c r="A93" s="110">
        <v>12.1</v>
      </c>
      <c r="B93" s="110" t="s">
        <v>62</v>
      </c>
      <c r="C93" s="111">
        <v>3</v>
      </c>
      <c r="D93" s="111">
        <v>3</v>
      </c>
      <c r="E93" s="112">
        <v>423535</v>
      </c>
      <c r="F93" s="112">
        <v>330367</v>
      </c>
      <c r="G93" s="112">
        <f t="shared" si="12"/>
        <v>78.00229024755923</v>
      </c>
      <c r="H93" s="112">
        <f t="shared" si="13"/>
        <v>93168</v>
      </c>
      <c r="I93" s="112">
        <f t="shared" si="14"/>
        <v>21.997709752440766</v>
      </c>
      <c r="J93" s="110"/>
    </row>
    <row r="94" spans="1:12" s="122" customFormat="1" ht="17.100000000000001" customHeight="1" x14ac:dyDescent="0.3">
      <c r="A94" s="25">
        <v>12.2</v>
      </c>
      <c r="B94" s="25" t="s">
        <v>61</v>
      </c>
      <c r="C94" s="115">
        <v>2</v>
      </c>
      <c r="D94" s="115">
        <v>1</v>
      </c>
      <c r="E94" s="28">
        <v>446894</v>
      </c>
      <c r="F94" s="28">
        <v>336160.4</v>
      </c>
      <c r="G94" s="28">
        <f t="shared" si="12"/>
        <v>75.221506666010285</v>
      </c>
      <c r="H94" s="28">
        <f t="shared" si="13"/>
        <v>110733.59999999998</v>
      </c>
      <c r="I94" s="28">
        <f t="shared" si="14"/>
        <v>24.778493333989712</v>
      </c>
      <c r="J94" s="25"/>
    </row>
    <row r="95" spans="1:12" s="123" customFormat="1" ht="17.100000000000001" customHeight="1" x14ac:dyDescent="0.3">
      <c r="A95" s="25">
        <v>12.3</v>
      </c>
      <c r="B95" s="25" t="s">
        <v>129</v>
      </c>
      <c r="C95" s="115">
        <v>1</v>
      </c>
      <c r="D95" s="115">
        <v>1</v>
      </c>
      <c r="E95" s="28">
        <v>100835</v>
      </c>
      <c r="F95" s="28">
        <v>49796</v>
      </c>
      <c r="G95" s="28">
        <f t="shared" si="12"/>
        <v>49.383646551296671</v>
      </c>
      <c r="H95" s="28">
        <f t="shared" si="13"/>
        <v>51039</v>
      </c>
      <c r="I95" s="28">
        <f t="shared" si="14"/>
        <v>50.616353448703329</v>
      </c>
      <c r="J95" s="25"/>
    </row>
    <row r="96" spans="1:12" s="122" customFormat="1" ht="17.100000000000001" customHeight="1" x14ac:dyDescent="0.3">
      <c r="A96" s="25">
        <v>12.4</v>
      </c>
      <c r="B96" s="25" t="s">
        <v>64</v>
      </c>
      <c r="C96" s="115">
        <v>1</v>
      </c>
      <c r="D96" s="115">
        <v>1</v>
      </c>
      <c r="E96" s="28">
        <v>56105</v>
      </c>
      <c r="F96" s="28">
        <v>27440</v>
      </c>
      <c r="G96" s="28">
        <f t="shared" si="12"/>
        <v>48.908296943231441</v>
      </c>
      <c r="H96" s="28">
        <f t="shared" si="13"/>
        <v>28665</v>
      </c>
      <c r="I96" s="28">
        <f t="shared" si="14"/>
        <v>51.091703056768559</v>
      </c>
      <c r="J96" s="25"/>
    </row>
    <row r="97" spans="1:12" s="122" customFormat="1" ht="17.100000000000001" customHeight="1" x14ac:dyDescent="0.3">
      <c r="A97" s="25">
        <v>12.5</v>
      </c>
      <c r="B97" s="25" t="s">
        <v>63</v>
      </c>
      <c r="C97" s="115">
        <v>3</v>
      </c>
      <c r="D97" s="115">
        <v>2</v>
      </c>
      <c r="E97" s="28">
        <v>414274</v>
      </c>
      <c r="F97" s="28">
        <v>68591</v>
      </c>
      <c r="G97" s="28">
        <f t="shared" si="12"/>
        <v>16.556916436947528</v>
      </c>
      <c r="H97" s="28">
        <f t="shared" si="13"/>
        <v>345683</v>
      </c>
      <c r="I97" s="28">
        <f t="shared" si="14"/>
        <v>83.443083563052468</v>
      </c>
      <c r="J97" s="25"/>
      <c r="K97" s="123"/>
      <c r="L97" s="123"/>
    </row>
    <row r="98" spans="1:12" s="124" customFormat="1" ht="17.100000000000001" customHeight="1" x14ac:dyDescent="0.3">
      <c r="A98" s="117">
        <v>12.6</v>
      </c>
      <c r="B98" s="117" t="s">
        <v>35</v>
      </c>
      <c r="C98" s="118">
        <v>29</v>
      </c>
      <c r="D98" s="118">
        <v>8</v>
      </c>
      <c r="E98" s="119">
        <v>15667357</v>
      </c>
      <c r="F98" s="119">
        <v>1006049</v>
      </c>
      <c r="G98" s="119">
        <f t="shared" si="12"/>
        <v>6.4213064143492744</v>
      </c>
      <c r="H98" s="119">
        <f t="shared" si="13"/>
        <v>14661308</v>
      </c>
      <c r="I98" s="119">
        <f t="shared" si="14"/>
        <v>93.578693585650726</v>
      </c>
      <c r="J98" s="117"/>
      <c r="K98" s="120"/>
      <c r="L98" s="120"/>
    </row>
    <row r="99" spans="1:12" s="52" customFormat="1" ht="17.100000000000001" customHeight="1" x14ac:dyDescent="0.3">
      <c r="A99" s="86">
        <v>13</v>
      </c>
      <c r="B99" s="85" t="s">
        <v>16</v>
      </c>
      <c r="C99" s="86">
        <v>13</v>
      </c>
      <c r="D99" s="86">
        <v>5</v>
      </c>
      <c r="E99" s="87">
        <v>1250000</v>
      </c>
      <c r="F99" s="87">
        <v>119105</v>
      </c>
      <c r="G99" s="87">
        <f t="shared" si="3"/>
        <v>9.5283999999999995</v>
      </c>
      <c r="H99" s="87">
        <f t="shared" si="4"/>
        <v>1130895</v>
      </c>
      <c r="I99" s="87">
        <f t="shared" si="5"/>
        <v>90.471599999999995</v>
      </c>
      <c r="J99" s="85"/>
      <c r="K99" s="82"/>
      <c r="L99" s="82"/>
    </row>
    <row r="100" spans="1:12" s="126" customFormat="1" ht="17.100000000000001" customHeight="1" x14ac:dyDescent="0.3">
      <c r="A100" s="110">
        <v>13.1</v>
      </c>
      <c r="B100" s="110" t="s">
        <v>78</v>
      </c>
      <c r="C100" s="111">
        <v>2</v>
      </c>
      <c r="D100" s="111">
        <v>1</v>
      </c>
      <c r="E100" s="112">
        <v>100900</v>
      </c>
      <c r="F100" s="112">
        <v>50175</v>
      </c>
      <c r="G100" s="112">
        <f>F100*100/E100</f>
        <v>49.727452923686819</v>
      </c>
      <c r="H100" s="112">
        <f>E100-F100</f>
        <v>50725</v>
      </c>
      <c r="I100" s="112">
        <f>H100*100/E100</f>
        <v>50.272547076313181</v>
      </c>
      <c r="J100" s="110"/>
      <c r="K100" s="114"/>
      <c r="L100" s="114"/>
    </row>
    <row r="101" spans="1:12" s="122" customFormat="1" ht="17.100000000000001" customHeight="1" x14ac:dyDescent="0.3">
      <c r="A101" s="25">
        <v>13.2</v>
      </c>
      <c r="B101" s="25" t="s">
        <v>77</v>
      </c>
      <c r="C101" s="115">
        <v>7</v>
      </c>
      <c r="D101" s="115">
        <v>2</v>
      </c>
      <c r="E101" s="28">
        <v>681960</v>
      </c>
      <c r="F101" s="28">
        <v>53100</v>
      </c>
      <c r="G101" s="28">
        <f>F101*100/E101</f>
        <v>7.7863804328699633</v>
      </c>
      <c r="H101" s="28">
        <f>E101-F101</f>
        <v>628860</v>
      </c>
      <c r="I101" s="28">
        <f>H101*100/E101</f>
        <v>92.213619567130038</v>
      </c>
      <c r="J101" s="25"/>
      <c r="K101" s="123"/>
      <c r="L101" s="123"/>
    </row>
    <row r="102" spans="1:12" s="120" customFormat="1" ht="17.100000000000001" customHeight="1" x14ac:dyDescent="0.3">
      <c r="A102" s="117">
        <v>13.3</v>
      </c>
      <c r="B102" s="117" t="s">
        <v>35</v>
      </c>
      <c r="C102" s="118">
        <v>4</v>
      </c>
      <c r="D102" s="118">
        <v>2</v>
      </c>
      <c r="E102" s="119">
        <v>467140</v>
      </c>
      <c r="F102" s="119">
        <v>15830</v>
      </c>
      <c r="G102" s="119">
        <f>F102*100/E102</f>
        <v>3.388705741319519</v>
      </c>
      <c r="H102" s="119">
        <f>E102-F102</f>
        <v>451310</v>
      </c>
      <c r="I102" s="119">
        <f>H102*100/E102</f>
        <v>96.611294258680488</v>
      </c>
      <c r="J102" s="117"/>
      <c r="K102" s="121"/>
      <c r="L102" s="121"/>
    </row>
    <row r="103" spans="1:12" s="82" customFormat="1" ht="17.100000000000001" customHeight="1" x14ac:dyDescent="0.3">
      <c r="A103" s="86">
        <v>14</v>
      </c>
      <c r="B103" s="85" t="s">
        <v>21</v>
      </c>
      <c r="C103" s="86">
        <v>1</v>
      </c>
      <c r="D103" s="86">
        <v>0</v>
      </c>
      <c r="E103" s="87">
        <v>35000</v>
      </c>
      <c r="F103" s="87">
        <v>0</v>
      </c>
      <c r="G103" s="87">
        <f t="shared" si="3"/>
        <v>0</v>
      </c>
      <c r="H103" s="87">
        <f t="shared" si="4"/>
        <v>35000</v>
      </c>
      <c r="I103" s="87">
        <f t="shared" si="5"/>
        <v>100</v>
      </c>
      <c r="J103" s="85"/>
    </row>
    <row r="104" spans="1:12" s="81" customFormat="1" ht="17.100000000000001" customHeight="1" x14ac:dyDescent="0.3">
      <c r="A104" s="4">
        <v>14.1</v>
      </c>
      <c r="B104" s="4" t="s">
        <v>35</v>
      </c>
      <c r="C104" s="57">
        <v>1</v>
      </c>
      <c r="D104" s="57">
        <v>0</v>
      </c>
      <c r="E104" s="10">
        <v>35000</v>
      </c>
      <c r="F104" s="10">
        <v>0</v>
      </c>
      <c r="G104" s="10">
        <f t="shared" si="3"/>
        <v>0</v>
      </c>
      <c r="H104" s="10">
        <f t="shared" si="4"/>
        <v>35000</v>
      </c>
      <c r="I104" s="10">
        <f t="shared" si="5"/>
        <v>100</v>
      </c>
      <c r="J104" s="4"/>
    </row>
    <row r="105" spans="1:12" s="52" customFormat="1" ht="17.100000000000001" customHeight="1" x14ac:dyDescent="0.3">
      <c r="A105" s="139" t="s">
        <v>29</v>
      </c>
      <c r="B105" s="140"/>
      <c r="C105" s="66">
        <f>SUM(C103,C99,C92,C89,C77,C63,C55,C52,C40,C37,C29,C16,C12,C7)</f>
        <v>438</v>
      </c>
      <c r="D105" s="66">
        <f t="shared" ref="D105:F105" si="15">SUM(D103,D99,D92,D89,D77,D63,D55,D52,D40,D37,D29,D16,D12,D7)</f>
        <v>243</v>
      </c>
      <c r="E105" s="67">
        <f>SUM(E103,E99,E92,E89,E77,E63,E55,E52,E40,E37,E29,E16,E12,E7)</f>
        <v>563659700</v>
      </c>
      <c r="F105" s="67">
        <f t="shared" si="15"/>
        <v>280657952.00999999</v>
      </c>
      <c r="G105" s="67">
        <f t="shared" ref="G105" si="16">F105*100/E105</f>
        <v>49.792091222771468</v>
      </c>
      <c r="H105" s="67">
        <f t="shared" ref="H105" si="17">E105-F105</f>
        <v>283001747.99000001</v>
      </c>
      <c r="I105" s="67">
        <f t="shared" ref="I105" si="18">H105*100/E105</f>
        <v>50.207908777228532</v>
      </c>
      <c r="J105" s="68"/>
    </row>
    <row r="106" spans="1:12" ht="17.100000000000001" customHeight="1" x14ac:dyDescent="0.3">
      <c r="A106" s="141" t="s">
        <v>30</v>
      </c>
      <c r="B106" s="141"/>
      <c r="C106" s="141"/>
      <c r="D106" s="141"/>
      <c r="E106" s="141"/>
      <c r="F106" s="141"/>
      <c r="G106" s="141"/>
      <c r="H106" s="141"/>
      <c r="I106" s="141"/>
      <c r="J106" s="141"/>
    </row>
    <row r="107" spans="1:12" x14ac:dyDescent="0.3">
      <c r="B107" s="80"/>
      <c r="F107" s="55"/>
      <c r="J107" s="80"/>
    </row>
    <row r="108" spans="1:12" x14ac:dyDescent="0.3">
      <c r="B108" s="80"/>
      <c r="E108" s="17">
        <v>563659700</v>
      </c>
      <c r="J108" s="80"/>
    </row>
    <row r="109" spans="1:12" x14ac:dyDescent="0.3">
      <c r="E109" s="17">
        <f>E105-E108</f>
        <v>0</v>
      </c>
    </row>
  </sheetData>
  <sortState ref="A94:L95">
    <sortCondition descending="1" ref="G103:G104"/>
  </sortState>
  <mergeCells count="10">
    <mergeCell ref="A106:J106"/>
    <mergeCell ref="A1:J1"/>
    <mergeCell ref="A2:J2"/>
    <mergeCell ref="A3:J3"/>
    <mergeCell ref="A4:A6"/>
    <mergeCell ref="B4:B6"/>
    <mergeCell ref="C4:C6"/>
    <mergeCell ref="H4:H6"/>
    <mergeCell ref="J4:J6"/>
    <mergeCell ref="A105:B105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1" sqref="B61"/>
    </sheetView>
  </sheetViews>
  <sheetFormatPr defaultRowHeight="18.75" x14ac:dyDescent="0.3"/>
  <cols>
    <col min="1" max="1" width="7.5" style="102" customWidth="1"/>
    <col min="2" max="2" width="43.5" style="102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102" customWidth="1"/>
    <col min="11" max="11" width="11.125" style="102" bestFit="1" customWidth="1"/>
    <col min="12" max="12" width="9.625" style="102" bestFit="1" customWidth="1"/>
    <col min="13" max="13" width="10.875" style="102" bestFit="1" customWidth="1"/>
    <col min="14" max="16384" width="9" style="102"/>
  </cols>
  <sheetData>
    <row r="1" spans="1:13" ht="17.100000000000001" customHeight="1" x14ac:dyDescent="0.3">
      <c r="A1" s="142" t="s">
        <v>144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7.100000000000001" customHeight="1" x14ac:dyDescent="0.3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7.100000000000001" customHeight="1" x14ac:dyDescent="0.3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3" ht="17.100000000000001" customHeight="1" x14ac:dyDescent="0.3">
      <c r="A4" s="144" t="s">
        <v>2</v>
      </c>
      <c r="B4" s="144" t="s">
        <v>3</v>
      </c>
      <c r="C4" s="147" t="s">
        <v>33</v>
      </c>
      <c r="D4" s="103" t="s">
        <v>4</v>
      </c>
      <c r="E4" s="103" t="s">
        <v>7</v>
      </c>
      <c r="F4" s="106" t="s">
        <v>9</v>
      </c>
      <c r="G4" s="106" t="s">
        <v>11</v>
      </c>
      <c r="H4" s="150" t="s">
        <v>31</v>
      </c>
      <c r="I4" s="106" t="s">
        <v>11</v>
      </c>
      <c r="J4" s="144" t="s">
        <v>14</v>
      </c>
    </row>
    <row r="5" spans="1:13" ht="17.100000000000001" customHeight="1" x14ac:dyDescent="0.3">
      <c r="A5" s="145"/>
      <c r="B5" s="145"/>
      <c r="C5" s="148"/>
      <c r="D5" s="104" t="s">
        <v>5</v>
      </c>
      <c r="E5" s="104" t="s">
        <v>8</v>
      </c>
      <c r="F5" s="107" t="s">
        <v>147</v>
      </c>
      <c r="G5" s="107" t="s">
        <v>12</v>
      </c>
      <c r="H5" s="151"/>
      <c r="I5" s="107" t="s">
        <v>32</v>
      </c>
      <c r="J5" s="145"/>
    </row>
    <row r="6" spans="1:13" ht="17.100000000000001" customHeight="1" x14ac:dyDescent="0.3">
      <c r="A6" s="146"/>
      <c r="B6" s="146"/>
      <c r="C6" s="149"/>
      <c r="D6" s="105" t="s">
        <v>6</v>
      </c>
      <c r="E6" s="105"/>
      <c r="F6" s="108"/>
      <c r="G6" s="108"/>
      <c r="H6" s="152"/>
      <c r="I6" s="108"/>
      <c r="J6" s="146"/>
    </row>
    <row r="7" spans="1:13" s="52" customFormat="1" ht="17.100000000000001" customHeight="1" x14ac:dyDescent="0.3">
      <c r="A7" s="39">
        <v>1</v>
      </c>
      <c r="B7" s="40" t="s">
        <v>17</v>
      </c>
      <c r="C7" s="39">
        <v>27</v>
      </c>
      <c r="D7" s="39">
        <v>16</v>
      </c>
      <c r="E7" s="43">
        <v>6485940</v>
      </c>
      <c r="F7" s="43">
        <f>SUM(F8:F13)</f>
        <v>3451344.33</v>
      </c>
      <c r="G7" s="43">
        <f t="shared" ref="G7:G29" si="0">F7*100/E7</f>
        <v>53.21270825817075</v>
      </c>
      <c r="H7" s="43">
        <f t="shared" ref="H7:H29" si="1">E7-F7</f>
        <v>3034595.67</v>
      </c>
      <c r="I7" s="43">
        <f t="shared" ref="I7:I29" si="2">H7*100/E7</f>
        <v>46.78729174182925</v>
      </c>
      <c r="J7" s="40"/>
    </row>
    <row r="8" spans="1:13" ht="17.100000000000001" hidden="1" customHeight="1" x14ac:dyDescent="0.3">
      <c r="A8" s="29"/>
      <c r="B8" s="30" t="s">
        <v>94</v>
      </c>
      <c r="C8" s="29">
        <v>10</v>
      </c>
      <c r="D8" s="29">
        <v>6</v>
      </c>
      <c r="E8" s="33">
        <v>2822900</v>
      </c>
      <c r="F8" s="33">
        <v>2158959</v>
      </c>
      <c r="G8" s="33">
        <f t="shared" si="0"/>
        <v>76.480179956782038</v>
      </c>
      <c r="H8" s="33">
        <f t="shared" si="1"/>
        <v>663941</v>
      </c>
      <c r="I8" s="33">
        <f t="shared" si="2"/>
        <v>23.519820043217969</v>
      </c>
      <c r="J8" s="30"/>
      <c r="K8" s="52"/>
      <c r="L8" s="52"/>
      <c r="M8" s="52"/>
    </row>
    <row r="9" spans="1:13" s="52" customFormat="1" ht="17.100000000000001" hidden="1" customHeight="1" x14ac:dyDescent="0.3">
      <c r="A9" s="29"/>
      <c r="B9" s="30" t="s">
        <v>35</v>
      </c>
      <c r="C9" s="29">
        <v>2</v>
      </c>
      <c r="D9" s="29">
        <v>2</v>
      </c>
      <c r="E9" s="33">
        <v>1548965</v>
      </c>
      <c r="F9" s="33">
        <f>879296.48+ค่าจ้างเงินรายได้!C6+ค่าจ้างเงินรายได้!D6</f>
        <v>913006.48</v>
      </c>
      <c r="G9" s="33">
        <f t="shared" si="0"/>
        <v>58.943002585597476</v>
      </c>
      <c r="H9" s="33">
        <f t="shared" si="1"/>
        <v>635958.52</v>
      </c>
      <c r="I9" s="33">
        <f t="shared" si="2"/>
        <v>41.056997414402524</v>
      </c>
      <c r="J9" s="30"/>
      <c r="K9" s="102"/>
      <c r="L9" s="102"/>
      <c r="M9" s="102"/>
    </row>
    <row r="10" spans="1:13" s="52" customFormat="1" ht="17.100000000000001" hidden="1" customHeight="1" x14ac:dyDescent="0.3">
      <c r="A10" s="29"/>
      <c r="B10" s="30" t="s">
        <v>97</v>
      </c>
      <c r="C10" s="29">
        <v>3</v>
      </c>
      <c r="D10" s="29">
        <v>3</v>
      </c>
      <c r="E10" s="33">
        <v>245300</v>
      </c>
      <c r="F10" s="33">
        <v>119900</v>
      </c>
      <c r="G10" s="33">
        <f t="shared" si="0"/>
        <v>48.878923766816143</v>
      </c>
      <c r="H10" s="33">
        <f t="shared" si="1"/>
        <v>125400</v>
      </c>
      <c r="I10" s="33">
        <f t="shared" si="2"/>
        <v>51.121076233183857</v>
      </c>
      <c r="J10" s="30"/>
    </row>
    <row r="11" spans="1:13" s="56" customFormat="1" ht="17.100000000000001" hidden="1" customHeight="1" x14ac:dyDescent="0.3">
      <c r="A11" s="29"/>
      <c r="B11" s="30" t="s">
        <v>95</v>
      </c>
      <c r="C11" s="29">
        <v>6</v>
      </c>
      <c r="D11" s="29">
        <v>4</v>
      </c>
      <c r="E11" s="33">
        <v>521275</v>
      </c>
      <c r="F11" s="33">
        <v>229478.85</v>
      </c>
      <c r="G11" s="33">
        <f t="shared" si="0"/>
        <v>44.022608028391922</v>
      </c>
      <c r="H11" s="33">
        <f t="shared" si="1"/>
        <v>291796.15000000002</v>
      </c>
      <c r="I11" s="33">
        <f t="shared" si="2"/>
        <v>55.977391971608085</v>
      </c>
      <c r="J11" s="30"/>
      <c r="K11" s="52"/>
      <c r="L11" s="52"/>
      <c r="M11" s="52"/>
    </row>
    <row r="12" spans="1:13" ht="17.100000000000001" hidden="1" customHeight="1" x14ac:dyDescent="0.3">
      <c r="A12" s="29"/>
      <c r="B12" s="30" t="s">
        <v>93</v>
      </c>
      <c r="C12" s="29">
        <v>4</v>
      </c>
      <c r="D12" s="29">
        <v>1</v>
      </c>
      <c r="E12" s="33">
        <v>120000</v>
      </c>
      <c r="F12" s="33">
        <v>30000</v>
      </c>
      <c r="G12" s="33">
        <f t="shared" si="0"/>
        <v>25</v>
      </c>
      <c r="H12" s="33">
        <f t="shared" si="1"/>
        <v>90000</v>
      </c>
      <c r="I12" s="33">
        <f t="shared" si="2"/>
        <v>75</v>
      </c>
      <c r="J12" s="30"/>
      <c r="K12" s="52"/>
      <c r="L12" s="52"/>
      <c r="M12" s="52"/>
    </row>
    <row r="13" spans="1:13" ht="17.100000000000001" hidden="1" customHeight="1" x14ac:dyDescent="0.3">
      <c r="A13" s="29"/>
      <c r="B13" s="30" t="s">
        <v>96</v>
      </c>
      <c r="C13" s="29">
        <v>2</v>
      </c>
      <c r="D13" s="29">
        <v>0</v>
      </c>
      <c r="E13" s="33">
        <v>1227500</v>
      </c>
      <c r="F13" s="33">
        <v>0</v>
      </c>
      <c r="G13" s="33">
        <f t="shared" si="0"/>
        <v>0</v>
      </c>
      <c r="H13" s="33">
        <f t="shared" si="1"/>
        <v>1227500</v>
      </c>
      <c r="I13" s="33">
        <f t="shared" si="2"/>
        <v>100</v>
      </c>
      <c r="J13" s="30"/>
      <c r="K13" s="52"/>
      <c r="L13" s="52"/>
      <c r="M13" s="52"/>
    </row>
    <row r="14" spans="1:13" s="52" customFormat="1" x14ac:dyDescent="0.3">
      <c r="A14" s="29">
        <v>2</v>
      </c>
      <c r="B14" s="30" t="s">
        <v>25</v>
      </c>
      <c r="C14" s="29">
        <v>8</v>
      </c>
      <c r="D14" s="29">
        <v>4</v>
      </c>
      <c r="E14" s="33">
        <v>2720650</v>
      </c>
      <c r="F14" s="33">
        <f>SUM(F15:F17)</f>
        <v>1468446.8</v>
      </c>
      <c r="G14" s="33">
        <f t="shared" si="0"/>
        <v>53.974116479517761</v>
      </c>
      <c r="H14" s="33">
        <f t="shared" si="1"/>
        <v>1252203.2</v>
      </c>
      <c r="I14" s="33">
        <f t="shared" si="2"/>
        <v>46.025883520482239</v>
      </c>
      <c r="J14" s="30"/>
    </row>
    <row r="15" spans="1:13" s="52" customFormat="1" ht="17.100000000000001" hidden="1" customHeight="1" x14ac:dyDescent="0.3">
      <c r="A15" s="29"/>
      <c r="B15" s="30" t="s">
        <v>35</v>
      </c>
      <c r="C15" s="29">
        <v>4</v>
      </c>
      <c r="D15" s="29">
        <v>3</v>
      </c>
      <c r="E15" s="33">
        <v>2148850</v>
      </c>
      <c r="F15" s="33">
        <f>1246087.8+ค่าจ้างเงินรายได้!C16+ค่าจ้างเงินรายได้!D16</f>
        <v>1296248.8</v>
      </c>
      <c r="G15" s="33">
        <f t="shared" si="0"/>
        <v>60.322907601740468</v>
      </c>
      <c r="H15" s="33">
        <f t="shared" si="1"/>
        <v>852601.2</v>
      </c>
      <c r="I15" s="33">
        <f t="shared" si="2"/>
        <v>39.677092398259532</v>
      </c>
      <c r="J15" s="30"/>
    </row>
    <row r="16" spans="1:13" s="52" customFormat="1" ht="17.100000000000001" hidden="1" customHeight="1" x14ac:dyDescent="0.3">
      <c r="A16" s="29"/>
      <c r="B16" s="30" t="s">
        <v>109</v>
      </c>
      <c r="C16" s="29">
        <v>3</v>
      </c>
      <c r="D16" s="29">
        <v>1</v>
      </c>
      <c r="E16" s="33">
        <v>528300</v>
      </c>
      <c r="F16" s="33">
        <v>172198</v>
      </c>
      <c r="G16" s="33">
        <f t="shared" si="0"/>
        <v>32.594737838349424</v>
      </c>
      <c r="H16" s="33">
        <f t="shared" si="1"/>
        <v>356102</v>
      </c>
      <c r="I16" s="33">
        <f t="shared" si="2"/>
        <v>67.405262161650583</v>
      </c>
      <c r="J16" s="30"/>
    </row>
    <row r="17" spans="1:13" ht="17.100000000000001" hidden="1" customHeight="1" x14ac:dyDescent="0.3">
      <c r="A17" s="29"/>
      <c r="B17" s="30" t="s">
        <v>110</v>
      </c>
      <c r="C17" s="29">
        <v>1</v>
      </c>
      <c r="D17" s="29">
        <v>0</v>
      </c>
      <c r="E17" s="33">
        <v>43500</v>
      </c>
      <c r="F17" s="33">
        <v>0</v>
      </c>
      <c r="G17" s="33">
        <f t="shared" si="0"/>
        <v>0</v>
      </c>
      <c r="H17" s="33">
        <f t="shared" si="1"/>
        <v>43500</v>
      </c>
      <c r="I17" s="33">
        <f t="shared" si="2"/>
        <v>100</v>
      </c>
      <c r="J17" s="30"/>
    </row>
    <row r="18" spans="1:13" s="52" customFormat="1" ht="17.100000000000001" customHeight="1" x14ac:dyDescent="0.3">
      <c r="A18" s="29">
        <v>3</v>
      </c>
      <c r="B18" s="30" t="s">
        <v>19</v>
      </c>
      <c r="C18" s="29">
        <v>14</v>
      </c>
      <c r="D18" s="29">
        <v>13</v>
      </c>
      <c r="E18" s="33">
        <v>2889671</v>
      </c>
      <c r="F18" s="33">
        <f>SUM(F19:F28)</f>
        <v>1467731.06</v>
      </c>
      <c r="G18" s="33">
        <f t="shared" si="0"/>
        <v>50.792324108869138</v>
      </c>
      <c r="H18" s="33">
        <f t="shared" si="1"/>
        <v>1421939.94</v>
      </c>
      <c r="I18" s="33">
        <f t="shared" si="2"/>
        <v>49.207675891130862</v>
      </c>
      <c r="J18" s="30"/>
    </row>
    <row r="19" spans="1:13" ht="17.100000000000001" hidden="1" customHeight="1" x14ac:dyDescent="0.3">
      <c r="A19" s="29"/>
      <c r="B19" s="30" t="s">
        <v>51</v>
      </c>
      <c r="C19" s="29">
        <v>1</v>
      </c>
      <c r="D19" s="29">
        <v>1</v>
      </c>
      <c r="E19" s="33">
        <v>75000</v>
      </c>
      <c r="F19" s="33">
        <v>71420</v>
      </c>
      <c r="G19" s="33">
        <f t="shared" si="0"/>
        <v>95.226666666666674</v>
      </c>
      <c r="H19" s="33">
        <f t="shared" si="1"/>
        <v>3580</v>
      </c>
      <c r="I19" s="33">
        <f t="shared" si="2"/>
        <v>4.7733333333333334</v>
      </c>
      <c r="J19" s="30"/>
      <c r="K19" s="52"/>
      <c r="L19" s="52"/>
      <c r="M19" s="52"/>
    </row>
    <row r="20" spans="1:13" s="52" customFormat="1" hidden="1" x14ac:dyDescent="0.3">
      <c r="A20" s="29"/>
      <c r="B20" s="30" t="s">
        <v>83</v>
      </c>
      <c r="C20" s="29">
        <v>1</v>
      </c>
      <c r="D20" s="29">
        <v>1</v>
      </c>
      <c r="E20" s="33">
        <v>192777</v>
      </c>
      <c r="F20" s="33">
        <v>182397.6</v>
      </c>
      <c r="G20" s="33">
        <f t="shared" si="0"/>
        <v>94.615851476057827</v>
      </c>
      <c r="H20" s="33">
        <f t="shared" si="1"/>
        <v>10379.399999999994</v>
      </c>
      <c r="I20" s="33">
        <f t="shared" si="2"/>
        <v>5.3841485239421685</v>
      </c>
      <c r="J20" s="30"/>
    </row>
    <row r="21" spans="1:13" hidden="1" x14ac:dyDescent="0.3">
      <c r="A21" s="29"/>
      <c r="B21" s="30" t="s">
        <v>137</v>
      </c>
      <c r="C21" s="29">
        <v>1</v>
      </c>
      <c r="D21" s="29">
        <v>1</v>
      </c>
      <c r="E21" s="33">
        <v>304495</v>
      </c>
      <c r="F21" s="33">
        <v>189569</v>
      </c>
      <c r="G21" s="33">
        <f t="shared" si="0"/>
        <v>62.256851508234945</v>
      </c>
      <c r="H21" s="33">
        <f t="shared" si="1"/>
        <v>114926</v>
      </c>
      <c r="I21" s="33">
        <f t="shared" si="2"/>
        <v>37.743148491765055</v>
      </c>
      <c r="J21" s="30"/>
      <c r="K21" s="52"/>
      <c r="L21" s="52"/>
      <c r="M21" s="52"/>
    </row>
    <row r="22" spans="1:13" s="52" customFormat="1" ht="17.100000000000001" hidden="1" customHeight="1" x14ac:dyDescent="0.3">
      <c r="A22" s="29"/>
      <c r="B22" s="30" t="s">
        <v>138</v>
      </c>
      <c r="C22" s="29">
        <v>1</v>
      </c>
      <c r="D22" s="29">
        <v>1</v>
      </c>
      <c r="E22" s="33">
        <v>121293</v>
      </c>
      <c r="F22" s="33">
        <v>71988</v>
      </c>
      <c r="G22" s="33">
        <f t="shared" si="0"/>
        <v>59.350498379955972</v>
      </c>
      <c r="H22" s="33">
        <f t="shared" si="1"/>
        <v>49305</v>
      </c>
      <c r="I22" s="33">
        <f t="shared" si="2"/>
        <v>40.649501620044028</v>
      </c>
      <c r="J22" s="30"/>
    </row>
    <row r="23" spans="1:13" hidden="1" x14ac:dyDescent="0.3">
      <c r="A23" s="29"/>
      <c r="B23" s="30" t="s">
        <v>112</v>
      </c>
      <c r="C23" s="29">
        <v>1</v>
      </c>
      <c r="D23" s="29">
        <v>1</v>
      </c>
      <c r="E23" s="33">
        <v>122686</v>
      </c>
      <c r="F23" s="33">
        <v>70224.98</v>
      </c>
      <c r="G23" s="33">
        <f t="shared" si="0"/>
        <v>57.239603540746295</v>
      </c>
      <c r="H23" s="33">
        <f t="shared" si="1"/>
        <v>52461.020000000004</v>
      </c>
      <c r="I23" s="33">
        <f t="shared" si="2"/>
        <v>42.760396459253705</v>
      </c>
      <c r="J23" s="30"/>
      <c r="K23" s="52"/>
      <c r="L23" s="52"/>
      <c r="M23" s="52"/>
    </row>
    <row r="24" spans="1:13" s="52" customFormat="1" ht="17.100000000000001" hidden="1" customHeight="1" x14ac:dyDescent="0.3">
      <c r="A24" s="29"/>
      <c r="B24" s="30" t="s">
        <v>84</v>
      </c>
      <c r="C24" s="29">
        <v>1</v>
      </c>
      <c r="D24" s="29">
        <v>1</v>
      </c>
      <c r="E24" s="33">
        <v>231244</v>
      </c>
      <c r="F24" s="33">
        <v>114714.5</v>
      </c>
      <c r="G24" s="33">
        <f t="shared" si="0"/>
        <v>49.607557385272699</v>
      </c>
      <c r="H24" s="33">
        <f t="shared" si="1"/>
        <v>116529.5</v>
      </c>
      <c r="I24" s="33">
        <f t="shared" si="2"/>
        <v>50.392442614727301</v>
      </c>
      <c r="J24" s="30"/>
    </row>
    <row r="25" spans="1:13" s="52" customFormat="1" ht="17.100000000000001" hidden="1" customHeight="1" x14ac:dyDescent="0.3">
      <c r="A25" s="29"/>
      <c r="B25" s="30" t="s">
        <v>35</v>
      </c>
      <c r="C25" s="29">
        <v>5</v>
      </c>
      <c r="D25" s="29">
        <v>4</v>
      </c>
      <c r="E25" s="33">
        <v>1276712</v>
      </c>
      <c r="F25" s="33">
        <f>617104.98+ค่าจ้างเงินรายได้!C12+ค่าจ้างเงินรายได้!D12</f>
        <v>642866.98</v>
      </c>
      <c r="G25" s="33">
        <f t="shared" si="0"/>
        <v>50.353327923603757</v>
      </c>
      <c r="H25" s="33">
        <f t="shared" si="1"/>
        <v>633845.02</v>
      </c>
      <c r="I25" s="33">
        <f t="shared" si="2"/>
        <v>49.646672076396243</v>
      </c>
      <c r="J25" s="30"/>
    </row>
    <row r="26" spans="1:13" s="52" customFormat="1" ht="17.100000000000001" hidden="1" customHeight="1" x14ac:dyDescent="0.3">
      <c r="A26" s="29"/>
      <c r="B26" s="30" t="s">
        <v>136</v>
      </c>
      <c r="C26" s="29">
        <v>1</v>
      </c>
      <c r="D26" s="29">
        <v>1</v>
      </c>
      <c r="E26" s="33">
        <v>287183</v>
      </c>
      <c r="F26" s="33">
        <v>78850</v>
      </c>
      <c r="G26" s="33">
        <f t="shared" si="0"/>
        <v>27.456360578446496</v>
      </c>
      <c r="H26" s="33">
        <f t="shared" si="1"/>
        <v>208333</v>
      </c>
      <c r="I26" s="33">
        <f t="shared" si="2"/>
        <v>72.543639421553507</v>
      </c>
      <c r="J26" s="30"/>
    </row>
    <row r="27" spans="1:13" ht="17.100000000000001" hidden="1" customHeight="1" x14ac:dyDescent="0.3">
      <c r="A27" s="29"/>
      <c r="B27" s="30" t="s">
        <v>82</v>
      </c>
      <c r="C27" s="29">
        <v>1</v>
      </c>
      <c r="D27" s="29">
        <v>1</v>
      </c>
      <c r="E27" s="33">
        <v>183745</v>
      </c>
      <c r="F27" s="33">
        <v>42910</v>
      </c>
      <c r="G27" s="33">
        <f t="shared" si="0"/>
        <v>23.353016408609758</v>
      </c>
      <c r="H27" s="33">
        <f t="shared" si="1"/>
        <v>140835</v>
      </c>
      <c r="I27" s="33">
        <f t="shared" si="2"/>
        <v>76.646983591390239</v>
      </c>
      <c r="J27" s="30"/>
      <c r="K27" s="52"/>
      <c r="L27" s="52"/>
      <c r="M27" s="52"/>
    </row>
    <row r="28" spans="1:13" ht="17.100000000000001" hidden="1" customHeight="1" x14ac:dyDescent="0.3">
      <c r="A28" s="29"/>
      <c r="B28" s="30" t="s">
        <v>81</v>
      </c>
      <c r="C28" s="29">
        <v>1</v>
      </c>
      <c r="D28" s="29">
        <v>1</v>
      </c>
      <c r="E28" s="33">
        <v>94536</v>
      </c>
      <c r="F28" s="33">
        <v>2790</v>
      </c>
      <c r="G28" s="33">
        <f t="shared" si="0"/>
        <v>2.9512566641279512</v>
      </c>
      <c r="H28" s="33">
        <f t="shared" si="1"/>
        <v>91746</v>
      </c>
      <c r="I28" s="33">
        <f t="shared" si="2"/>
        <v>97.048743335872047</v>
      </c>
      <c r="J28" s="30"/>
    </row>
    <row r="29" spans="1:13" s="52" customFormat="1" ht="17.100000000000001" customHeight="1" x14ac:dyDescent="0.3">
      <c r="A29" s="29">
        <v>4</v>
      </c>
      <c r="B29" s="30" t="s">
        <v>28</v>
      </c>
      <c r="C29" s="29">
        <v>30</v>
      </c>
      <c r="D29" s="29">
        <v>17</v>
      </c>
      <c r="E29" s="33">
        <v>25554693</v>
      </c>
      <c r="F29" s="33">
        <f>SUM(F30:F33)</f>
        <v>13360862.299999999</v>
      </c>
      <c r="G29" s="33">
        <f t="shared" si="0"/>
        <v>52.283399765358169</v>
      </c>
      <c r="H29" s="33">
        <f t="shared" si="1"/>
        <v>12193830.700000001</v>
      </c>
      <c r="I29" s="33">
        <f t="shared" si="2"/>
        <v>47.716600234641831</v>
      </c>
      <c r="J29" s="30"/>
    </row>
    <row r="30" spans="1:13" s="52" customFormat="1" ht="17.100000000000001" hidden="1" customHeight="1" x14ac:dyDescent="0.3">
      <c r="A30" s="29"/>
      <c r="B30" s="30" t="s">
        <v>49</v>
      </c>
      <c r="C30" s="29">
        <v>10</v>
      </c>
      <c r="D30" s="29">
        <v>3</v>
      </c>
      <c r="E30" s="33">
        <v>1500000</v>
      </c>
      <c r="F30" s="33">
        <v>961380</v>
      </c>
      <c r="G30" s="33">
        <f>F30*100/E30</f>
        <v>64.091999999999999</v>
      </c>
      <c r="H30" s="33">
        <f>E30-F30</f>
        <v>538620</v>
      </c>
      <c r="I30" s="33">
        <f>H30*100/E30</f>
        <v>35.908000000000001</v>
      </c>
      <c r="J30" s="30"/>
    </row>
    <row r="31" spans="1:13" s="52" customFormat="1" hidden="1" x14ac:dyDescent="0.3">
      <c r="A31" s="29"/>
      <c r="B31" s="30" t="s">
        <v>35</v>
      </c>
      <c r="C31" s="29">
        <v>7</v>
      </c>
      <c r="D31" s="29">
        <v>5</v>
      </c>
      <c r="E31" s="33">
        <v>17435728</v>
      </c>
      <c r="F31" s="33">
        <f>9566611.19+ค่าจ้างเงินรายได้!C8+ค่าจ้างเงินรายได้!D8+ค่าจ้างเงินรายได้!C9+ค่าจ้างเงินรายได้!D9</f>
        <v>10180136.5</v>
      </c>
      <c r="G31" s="33">
        <f>F31*100/E31</f>
        <v>58.386644366097016</v>
      </c>
      <c r="H31" s="33">
        <f>E31-F31</f>
        <v>7255591.5</v>
      </c>
      <c r="I31" s="33">
        <f>H31*100/E31</f>
        <v>41.613355633902984</v>
      </c>
      <c r="J31" s="30"/>
    </row>
    <row r="32" spans="1:13" s="52" customFormat="1" ht="17.100000000000001" hidden="1" customHeight="1" x14ac:dyDescent="0.3">
      <c r="A32" s="29"/>
      <c r="B32" s="30" t="s">
        <v>111</v>
      </c>
      <c r="C32" s="29">
        <v>6</v>
      </c>
      <c r="D32" s="29">
        <v>5</v>
      </c>
      <c r="E32" s="33">
        <v>4358965</v>
      </c>
      <c r="F32" s="33">
        <f>1465789.6+ค่าจ้างเงินรายได้!C10+ค่าจ้างเงินรายได้!D10</f>
        <v>1476333.6</v>
      </c>
      <c r="G32" s="33">
        <f>F32*100/E32</f>
        <v>33.868902365584489</v>
      </c>
      <c r="H32" s="33">
        <f>E32-F32</f>
        <v>2882631.4</v>
      </c>
      <c r="I32" s="33">
        <f>H32*100/E32</f>
        <v>66.131097634415511</v>
      </c>
      <c r="J32" s="30"/>
      <c r="K32" s="102"/>
      <c r="L32" s="102"/>
      <c r="M32" s="102"/>
    </row>
    <row r="33" spans="1:13" ht="17.100000000000001" hidden="1" customHeight="1" x14ac:dyDescent="0.3">
      <c r="A33" s="29"/>
      <c r="B33" s="30" t="s">
        <v>92</v>
      </c>
      <c r="C33" s="29">
        <v>7</v>
      </c>
      <c r="D33" s="29">
        <v>4</v>
      </c>
      <c r="E33" s="33">
        <v>2260000</v>
      </c>
      <c r="F33" s="33">
        <v>743012.2</v>
      </c>
      <c r="G33" s="33">
        <f>F33*100/E33</f>
        <v>32.876646017699116</v>
      </c>
      <c r="H33" s="33">
        <f>E33-F33</f>
        <v>1516987.8</v>
      </c>
      <c r="I33" s="33">
        <f>H33*100/E33</f>
        <v>67.123353982300884</v>
      </c>
      <c r="J33" s="30"/>
      <c r="K33" s="52"/>
      <c r="L33" s="52"/>
      <c r="M33" s="52"/>
    </row>
    <row r="34" spans="1:13" s="52" customFormat="1" x14ac:dyDescent="0.3">
      <c r="A34" s="29">
        <v>5</v>
      </c>
      <c r="B34" s="30" t="s">
        <v>15</v>
      </c>
      <c r="C34" s="29">
        <v>58</v>
      </c>
      <c r="D34" s="29">
        <v>31</v>
      </c>
      <c r="E34" s="33">
        <v>65094287</v>
      </c>
      <c r="F34" s="33">
        <f>SUM(F35:F47)</f>
        <v>30451418.93</v>
      </c>
      <c r="G34" s="33">
        <f t="shared" ref="G34:G136" si="3">F34*100/E34</f>
        <v>46.780478492682469</v>
      </c>
      <c r="H34" s="33">
        <f t="shared" ref="H34:H136" si="4">E34-F34</f>
        <v>34642868.07</v>
      </c>
      <c r="I34" s="33">
        <f t="shared" ref="I34:I136" si="5">H34*100/E34</f>
        <v>53.219521507317531</v>
      </c>
      <c r="J34" s="30"/>
    </row>
    <row r="35" spans="1:13" s="52" customFormat="1" ht="17.100000000000001" hidden="1" customHeight="1" x14ac:dyDescent="0.3">
      <c r="A35" s="29"/>
      <c r="B35" s="30" t="s">
        <v>57</v>
      </c>
      <c r="C35" s="29">
        <v>2</v>
      </c>
      <c r="D35" s="29">
        <v>2</v>
      </c>
      <c r="E35" s="33">
        <v>5017990</v>
      </c>
      <c r="F35" s="33">
        <v>2897335.5</v>
      </c>
      <c r="G35" s="33">
        <f t="shared" si="3"/>
        <v>57.738965203198887</v>
      </c>
      <c r="H35" s="33">
        <f t="shared" si="4"/>
        <v>2120654.5</v>
      </c>
      <c r="I35" s="33">
        <f t="shared" si="5"/>
        <v>42.261034796801113</v>
      </c>
      <c r="J35" s="30"/>
      <c r="K35" s="102"/>
      <c r="L35" s="102"/>
      <c r="M35" s="102"/>
    </row>
    <row r="36" spans="1:13" s="52" customFormat="1" ht="17.100000000000001" hidden="1" customHeight="1" x14ac:dyDescent="0.3">
      <c r="A36" s="29"/>
      <c r="B36" s="30" t="s">
        <v>105</v>
      </c>
      <c r="C36" s="29">
        <v>2</v>
      </c>
      <c r="D36" s="29">
        <v>2</v>
      </c>
      <c r="E36" s="33">
        <v>20743367</v>
      </c>
      <c r="F36" s="33">
        <v>10372113.369999999</v>
      </c>
      <c r="G36" s="33">
        <f t="shared" si="3"/>
        <v>50.002072325095533</v>
      </c>
      <c r="H36" s="33">
        <f t="shared" si="4"/>
        <v>10371253.630000001</v>
      </c>
      <c r="I36" s="33">
        <f t="shared" si="5"/>
        <v>49.997927674904467</v>
      </c>
      <c r="J36" s="30"/>
    </row>
    <row r="37" spans="1:13" s="52" customFormat="1" ht="17.100000000000001" hidden="1" customHeight="1" x14ac:dyDescent="0.3">
      <c r="A37" s="29"/>
      <c r="B37" s="30" t="s">
        <v>55</v>
      </c>
      <c r="C37" s="29">
        <v>1</v>
      </c>
      <c r="D37" s="29">
        <v>1</v>
      </c>
      <c r="E37" s="33">
        <v>135820</v>
      </c>
      <c r="F37" s="33">
        <v>67120</v>
      </c>
      <c r="G37" s="33">
        <f t="shared" si="3"/>
        <v>49.418347813282288</v>
      </c>
      <c r="H37" s="33">
        <f t="shared" si="4"/>
        <v>68700</v>
      </c>
      <c r="I37" s="33">
        <f t="shared" si="5"/>
        <v>50.581652186717712</v>
      </c>
      <c r="J37" s="30"/>
    </row>
    <row r="38" spans="1:13" s="52" customFormat="1" hidden="1" x14ac:dyDescent="0.3">
      <c r="A38" s="29"/>
      <c r="B38" s="30" t="s">
        <v>54</v>
      </c>
      <c r="C38" s="29">
        <v>4</v>
      </c>
      <c r="D38" s="29">
        <v>3</v>
      </c>
      <c r="E38" s="33">
        <v>24722966</v>
      </c>
      <c r="F38" s="33">
        <f>12014568.17+ค่าจ้างเงินรายได้!C14+ค่าจ้างเงินรายได้!D14+ค่าจ้างเงินรายได้!C23+ค่าจ้างเงินรายได้!C24</f>
        <v>13563568.17</v>
      </c>
      <c r="G38" s="33">
        <f t="shared" si="3"/>
        <v>54.862220697953475</v>
      </c>
      <c r="H38" s="33">
        <f t="shared" si="4"/>
        <v>11159397.83</v>
      </c>
      <c r="I38" s="33">
        <f t="shared" si="5"/>
        <v>45.137779302046525</v>
      </c>
      <c r="J38" s="30"/>
    </row>
    <row r="39" spans="1:13" hidden="1" x14ac:dyDescent="0.3">
      <c r="A39" s="29"/>
      <c r="B39" s="30" t="s">
        <v>102</v>
      </c>
      <c r="C39" s="29">
        <v>2</v>
      </c>
      <c r="D39" s="29">
        <v>2</v>
      </c>
      <c r="E39" s="33">
        <v>1858349</v>
      </c>
      <c r="F39" s="33">
        <v>849842.96</v>
      </c>
      <c r="G39" s="33">
        <f t="shared" si="3"/>
        <v>45.731074195428306</v>
      </c>
      <c r="H39" s="33">
        <f t="shared" si="4"/>
        <v>1008506.04</v>
      </c>
      <c r="I39" s="33">
        <f t="shared" si="5"/>
        <v>54.268925804571694</v>
      </c>
      <c r="J39" s="30"/>
      <c r="K39" s="52"/>
      <c r="L39" s="52"/>
      <c r="M39" s="52"/>
    </row>
    <row r="40" spans="1:13" s="52" customFormat="1" ht="17.100000000000001" hidden="1" customHeight="1" x14ac:dyDescent="0.3">
      <c r="A40" s="29"/>
      <c r="B40" s="30" t="s">
        <v>36</v>
      </c>
      <c r="C40" s="29">
        <v>8</v>
      </c>
      <c r="D40" s="29">
        <v>4</v>
      </c>
      <c r="E40" s="33">
        <v>2762400</v>
      </c>
      <c r="F40" s="33">
        <v>876101.4</v>
      </c>
      <c r="G40" s="33">
        <f t="shared" si="3"/>
        <v>31.715225890529975</v>
      </c>
      <c r="H40" s="33">
        <f t="shared" si="4"/>
        <v>1886298.6</v>
      </c>
      <c r="I40" s="33">
        <f t="shared" si="5"/>
        <v>68.284774109470021</v>
      </c>
      <c r="J40" s="30"/>
      <c r="K40" s="102"/>
      <c r="L40" s="102"/>
      <c r="M40" s="102"/>
    </row>
    <row r="41" spans="1:13" s="52" customFormat="1" ht="17.100000000000001" hidden="1" customHeight="1" x14ac:dyDescent="0.3">
      <c r="A41" s="29"/>
      <c r="B41" s="30" t="s">
        <v>107</v>
      </c>
      <c r="C41" s="29">
        <v>3</v>
      </c>
      <c r="D41" s="29">
        <v>2</v>
      </c>
      <c r="E41" s="33">
        <v>569450</v>
      </c>
      <c r="F41" s="33">
        <v>169740</v>
      </c>
      <c r="G41" s="33">
        <f t="shared" si="3"/>
        <v>29.807709193081042</v>
      </c>
      <c r="H41" s="33">
        <f t="shared" si="4"/>
        <v>399710</v>
      </c>
      <c r="I41" s="33">
        <f t="shared" si="5"/>
        <v>70.192290806918962</v>
      </c>
      <c r="J41" s="30"/>
    </row>
    <row r="42" spans="1:13" s="52" customFormat="1" ht="17.100000000000001" hidden="1" customHeight="1" x14ac:dyDescent="0.3">
      <c r="A42" s="29"/>
      <c r="B42" s="30" t="s">
        <v>106</v>
      </c>
      <c r="C42" s="29">
        <v>9</v>
      </c>
      <c r="D42" s="29">
        <v>3</v>
      </c>
      <c r="E42" s="33">
        <v>2604575</v>
      </c>
      <c r="F42" s="33">
        <v>612129.53</v>
      </c>
      <c r="G42" s="33">
        <f t="shared" si="3"/>
        <v>23.502088824472324</v>
      </c>
      <c r="H42" s="33">
        <f t="shared" si="4"/>
        <v>1992445.47</v>
      </c>
      <c r="I42" s="33">
        <f t="shared" si="5"/>
        <v>76.497911175527676</v>
      </c>
      <c r="J42" s="30"/>
    </row>
    <row r="43" spans="1:13" s="52" customFormat="1" ht="17.100000000000001" hidden="1" customHeight="1" x14ac:dyDescent="0.3">
      <c r="A43" s="29"/>
      <c r="B43" s="30" t="s">
        <v>35</v>
      </c>
      <c r="C43" s="29">
        <v>9</v>
      </c>
      <c r="D43" s="29">
        <v>6</v>
      </c>
      <c r="E43" s="33">
        <v>3955710</v>
      </c>
      <c r="F43" s="33">
        <v>713480</v>
      </c>
      <c r="G43" s="33">
        <f t="shared" si="3"/>
        <v>18.036711487950331</v>
      </c>
      <c r="H43" s="33">
        <f t="shared" si="4"/>
        <v>3242230</v>
      </c>
      <c r="I43" s="33">
        <f t="shared" si="5"/>
        <v>81.963288512049672</v>
      </c>
      <c r="J43" s="30"/>
    </row>
    <row r="44" spans="1:13" ht="17.100000000000001" hidden="1" customHeight="1" x14ac:dyDescent="0.3">
      <c r="A44" s="29"/>
      <c r="B44" s="30" t="s">
        <v>104</v>
      </c>
      <c r="C44" s="29">
        <v>6</v>
      </c>
      <c r="D44" s="29">
        <v>1</v>
      </c>
      <c r="E44" s="33">
        <v>1727700</v>
      </c>
      <c r="F44" s="33">
        <v>243100</v>
      </c>
      <c r="G44" s="33">
        <f t="shared" si="3"/>
        <v>14.070729872084273</v>
      </c>
      <c r="H44" s="33">
        <f t="shared" si="4"/>
        <v>1484600</v>
      </c>
      <c r="I44" s="33">
        <f t="shared" si="5"/>
        <v>85.929270127915728</v>
      </c>
      <c r="J44" s="30"/>
      <c r="K44" s="52"/>
      <c r="L44" s="52"/>
      <c r="M44" s="52"/>
    </row>
    <row r="45" spans="1:13" s="52" customFormat="1" ht="17.100000000000001" hidden="1" customHeight="1" x14ac:dyDescent="0.3">
      <c r="A45" s="29"/>
      <c r="B45" s="30" t="s">
        <v>108</v>
      </c>
      <c r="C45" s="29">
        <v>3</v>
      </c>
      <c r="D45" s="29">
        <v>3</v>
      </c>
      <c r="E45" s="33">
        <v>297580</v>
      </c>
      <c r="F45" s="33">
        <v>28494</v>
      </c>
      <c r="G45" s="33">
        <f t="shared" si="3"/>
        <v>9.575240271523624</v>
      </c>
      <c r="H45" s="33">
        <f t="shared" si="4"/>
        <v>269086</v>
      </c>
      <c r="I45" s="33">
        <f t="shared" si="5"/>
        <v>90.424759728476374</v>
      </c>
      <c r="J45" s="30"/>
    </row>
    <row r="46" spans="1:13" s="52" customFormat="1" ht="17.100000000000001" hidden="1" customHeight="1" x14ac:dyDescent="0.3">
      <c r="A46" s="29"/>
      <c r="B46" s="30" t="s">
        <v>53</v>
      </c>
      <c r="C46" s="29">
        <v>6</v>
      </c>
      <c r="D46" s="29">
        <v>1</v>
      </c>
      <c r="E46" s="33">
        <v>400000</v>
      </c>
      <c r="F46" s="33">
        <v>35164</v>
      </c>
      <c r="G46" s="33">
        <f t="shared" si="3"/>
        <v>8.7910000000000004</v>
      </c>
      <c r="H46" s="33">
        <f t="shared" si="4"/>
        <v>364836</v>
      </c>
      <c r="I46" s="33">
        <f t="shared" si="5"/>
        <v>91.209000000000003</v>
      </c>
      <c r="J46" s="30"/>
    </row>
    <row r="47" spans="1:13" s="52" customFormat="1" ht="17.100000000000001" hidden="1" customHeight="1" x14ac:dyDescent="0.3">
      <c r="A47" s="29"/>
      <c r="B47" s="30" t="s">
        <v>56</v>
      </c>
      <c r="C47" s="29">
        <v>3</v>
      </c>
      <c r="D47" s="29">
        <v>1</v>
      </c>
      <c r="E47" s="33">
        <v>298380</v>
      </c>
      <c r="F47" s="33">
        <v>23230</v>
      </c>
      <c r="G47" s="33">
        <f t="shared" si="3"/>
        <v>7.7853743548495205</v>
      </c>
      <c r="H47" s="33">
        <f t="shared" si="4"/>
        <v>275150</v>
      </c>
      <c r="I47" s="33">
        <f t="shared" si="5"/>
        <v>92.214625645150477</v>
      </c>
      <c r="J47" s="30"/>
    </row>
    <row r="48" spans="1:13" s="52" customFormat="1" ht="17.100000000000001" customHeight="1" x14ac:dyDescent="0.3">
      <c r="A48" s="29">
        <v>6</v>
      </c>
      <c r="B48" s="30" t="s">
        <v>27</v>
      </c>
      <c r="C48" s="29">
        <v>16</v>
      </c>
      <c r="D48" s="29">
        <v>14</v>
      </c>
      <c r="E48" s="33">
        <v>8229014</v>
      </c>
      <c r="F48" s="33">
        <f>SUM(F49:F52)</f>
        <v>3495399.1799999997</v>
      </c>
      <c r="G48" s="33">
        <f t="shared" si="3"/>
        <v>42.476524891074433</v>
      </c>
      <c r="H48" s="33">
        <f t="shared" si="4"/>
        <v>4733614.82</v>
      </c>
      <c r="I48" s="33">
        <f t="shared" si="5"/>
        <v>57.523475108925567</v>
      </c>
      <c r="J48" s="30"/>
    </row>
    <row r="49" spans="1:13" ht="17.100000000000001" hidden="1" customHeight="1" x14ac:dyDescent="0.3">
      <c r="A49" s="29"/>
      <c r="B49" s="30" t="s">
        <v>39</v>
      </c>
      <c r="C49" s="29">
        <v>4</v>
      </c>
      <c r="D49" s="29">
        <v>4</v>
      </c>
      <c r="E49" s="33">
        <v>692750</v>
      </c>
      <c r="F49" s="33">
        <v>485876</v>
      </c>
      <c r="G49" s="33">
        <f t="shared" si="3"/>
        <v>70.13727896066402</v>
      </c>
      <c r="H49" s="33">
        <f t="shared" si="4"/>
        <v>206874</v>
      </c>
      <c r="I49" s="33">
        <f t="shared" si="5"/>
        <v>29.86272103933598</v>
      </c>
      <c r="J49" s="30"/>
      <c r="K49" s="52"/>
      <c r="L49" s="52"/>
      <c r="M49" s="52"/>
    </row>
    <row r="50" spans="1:13" s="52" customFormat="1" ht="17.100000000000001" hidden="1" customHeight="1" x14ac:dyDescent="0.3">
      <c r="A50" s="29"/>
      <c r="B50" s="30" t="s">
        <v>161</v>
      </c>
      <c r="C50" s="29">
        <v>2</v>
      </c>
      <c r="D50" s="29">
        <v>2</v>
      </c>
      <c r="E50" s="33">
        <v>1149874</v>
      </c>
      <c r="F50" s="33">
        <f>707187.92+ค่าจ้างเงินรายได้!C25+ค่าจ้างเงินรายได้!D25</f>
        <v>744173.92</v>
      </c>
      <c r="G50" s="33">
        <f t="shared" si="3"/>
        <v>64.717866479283813</v>
      </c>
      <c r="H50" s="33">
        <f t="shared" si="4"/>
        <v>405700.07999999996</v>
      </c>
      <c r="I50" s="33">
        <f t="shared" si="5"/>
        <v>35.282133520716179</v>
      </c>
      <c r="J50" s="30"/>
    </row>
    <row r="51" spans="1:13" s="52" customFormat="1" ht="17.100000000000001" hidden="1" customHeight="1" x14ac:dyDescent="0.3">
      <c r="A51" s="29"/>
      <c r="B51" s="30" t="s">
        <v>35</v>
      </c>
      <c r="C51" s="29">
        <v>4</v>
      </c>
      <c r="D51" s="29">
        <v>3</v>
      </c>
      <c r="E51" s="33">
        <v>957290</v>
      </c>
      <c r="F51" s="33">
        <v>363395.16</v>
      </c>
      <c r="G51" s="33">
        <f t="shared" si="3"/>
        <v>37.960822739190839</v>
      </c>
      <c r="H51" s="33">
        <f t="shared" si="4"/>
        <v>593894.84000000008</v>
      </c>
      <c r="I51" s="33">
        <f t="shared" si="5"/>
        <v>62.039177260809169</v>
      </c>
      <c r="J51" s="30"/>
      <c r="K51" s="102"/>
      <c r="L51" s="102"/>
      <c r="M51" s="102"/>
    </row>
    <row r="52" spans="1:13" s="52" customFormat="1" hidden="1" x14ac:dyDescent="0.3">
      <c r="A52" s="29"/>
      <c r="B52" s="30" t="s">
        <v>38</v>
      </c>
      <c r="C52" s="29">
        <v>6</v>
      </c>
      <c r="D52" s="29">
        <v>5</v>
      </c>
      <c r="E52" s="33">
        <v>5429100</v>
      </c>
      <c r="F52" s="33">
        <v>1901954.1</v>
      </c>
      <c r="G52" s="33">
        <f t="shared" si="3"/>
        <v>35.03258551141073</v>
      </c>
      <c r="H52" s="33">
        <f t="shared" si="4"/>
        <v>3527145.9</v>
      </c>
      <c r="I52" s="33">
        <f t="shared" si="5"/>
        <v>64.96741448858927</v>
      </c>
      <c r="J52" s="30"/>
    </row>
    <row r="53" spans="1:13" s="52" customFormat="1" ht="17.100000000000001" customHeight="1" x14ac:dyDescent="0.3">
      <c r="A53" s="29">
        <v>7</v>
      </c>
      <c r="B53" s="30" t="s">
        <v>20</v>
      </c>
      <c r="C53" s="29">
        <v>25</v>
      </c>
      <c r="D53" s="29">
        <v>15</v>
      </c>
      <c r="E53" s="33">
        <v>2869840</v>
      </c>
      <c r="F53" s="33">
        <f>SUM(F54:F60)</f>
        <v>1116741.72</v>
      </c>
      <c r="G53" s="33">
        <f t="shared" si="3"/>
        <v>38.913030691606501</v>
      </c>
      <c r="H53" s="33">
        <f t="shared" si="4"/>
        <v>1753098.28</v>
      </c>
      <c r="I53" s="33">
        <f t="shared" si="5"/>
        <v>61.086969308393499</v>
      </c>
      <c r="J53" s="30"/>
    </row>
    <row r="54" spans="1:13" ht="17.100000000000001" hidden="1" customHeight="1" x14ac:dyDescent="0.3">
      <c r="A54" s="29"/>
      <c r="B54" s="30" t="s">
        <v>63</v>
      </c>
      <c r="C54" s="29">
        <v>2</v>
      </c>
      <c r="D54" s="29">
        <v>2</v>
      </c>
      <c r="E54" s="33">
        <v>436234</v>
      </c>
      <c r="F54" s="33">
        <v>242380</v>
      </c>
      <c r="G54" s="33">
        <f t="shared" si="3"/>
        <v>55.561923188013772</v>
      </c>
      <c r="H54" s="33">
        <f t="shared" si="4"/>
        <v>193854</v>
      </c>
      <c r="I54" s="33">
        <f t="shared" si="5"/>
        <v>44.438076811986228</v>
      </c>
      <c r="J54" s="30"/>
      <c r="K54" s="52"/>
      <c r="L54" s="52"/>
      <c r="M54" s="52"/>
    </row>
    <row r="55" spans="1:13" s="52" customFormat="1" ht="17.100000000000001" hidden="1" customHeight="1" x14ac:dyDescent="0.3">
      <c r="A55" s="29"/>
      <c r="B55" s="30" t="s">
        <v>61</v>
      </c>
      <c r="C55" s="29">
        <v>3</v>
      </c>
      <c r="D55" s="29">
        <v>2</v>
      </c>
      <c r="E55" s="33">
        <v>373283</v>
      </c>
      <c r="F55" s="33">
        <v>191597.5</v>
      </c>
      <c r="G55" s="33">
        <f t="shared" si="3"/>
        <v>51.327678999579405</v>
      </c>
      <c r="H55" s="33">
        <f t="shared" si="4"/>
        <v>181685.5</v>
      </c>
      <c r="I55" s="33">
        <f t="shared" si="5"/>
        <v>48.672321000420595</v>
      </c>
      <c r="J55" s="30"/>
    </row>
    <row r="56" spans="1:13" s="52" customFormat="1" ht="17.100000000000001" hidden="1" customHeight="1" x14ac:dyDescent="0.3">
      <c r="A56" s="29"/>
      <c r="B56" s="30" t="s">
        <v>64</v>
      </c>
      <c r="C56" s="29">
        <v>5</v>
      </c>
      <c r="D56" s="29">
        <v>2</v>
      </c>
      <c r="E56" s="33">
        <v>224818</v>
      </c>
      <c r="F56" s="33">
        <v>101764</v>
      </c>
      <c r="G56" s="33">
        <f t="shared" si="3"/>
        <v>45.265058847601168</v>
      </c>
      <c r="H56" s="33">
        <f t="shared" si="4"/>
        <v>123054</v>
      </c>
      <c r="I56" s="33">
        <f t="shared" si="5"/>
        <v>54.734941152398832</v>
      </c>
      <c r="J56" s="30"/>
    </row>
    <row r="57" spans="1:13" s="52" customFormat="1" ht="17.100000000000001" hidden="1" customHeight="1" x14ac:dyDescent="0.3">
      <c r="A57" s="29"/>
      <c r="B57" s="30" t="s">
        <v>62</v>
      </c>
      <c r="C57" s="29">
        <v>7</v>
      </c>
      <c r="D57" s="29">
        <v>5</v>
      </c>
      <c r="E57" s="33">
        <v>639838</v>
      </c>
      <c r="F57" s="33">
        <v>249170</v>
      </c>
      <c r="G57" s="33">
        <f t="shared" si="3"/>
        <v>38.942669863309149</v>
      </c>
      <c r="H57" s="33">
        <f t="shared" si="4"/>
        <v>390668</v>
      </c>
      <c r="I57" s="33">
        <f t="shared" si="5"/>
        <v>61.057330136690851</v>
      </c>
      <c r="J57" s="30"/>
      <c r="K57" s="102"/>
      <c r="L57" s="102"/>
      <c r="M57" s="102"/>
    </row>
    <row r="58" spans="1:13" s="52" customFormat="1" hidden="1" x14ac:dyDescent="0.3">
      <c r="A58" s="29"/>
      <c r="B58" s="30" t="s">
        <v>35</v>
      </c>
      <c r="C58" s="29">
        <v>6</v>
      </c>
      <c r="D58" s="29">
        <v>3</v>
      </c>
      <c r="E58" s="33">
        <v>1130667</v>
      </c>
      <c r="F58" s="33">
        <f>309535.22+ค่าจ้างเงินรายได้!C17+ค่าจ้างเงินรายได้!D17</f>
        <v>326895.21999999997</v>
      </c>
      <c r="G58" s="33">
        <f t="shared" si="3"/>
        <v>28.911714943480263</v>
      </c>
      <c r="H58" s="33">
        <f t="shared" si="4"/>
        <v>803771.78</v>
      </c>
      <c r="I58" s="33">
        <f t="shared" si="5"/>
        <v>71.088285056519737</v>
      </c>
      <c r="J58" s="30"/>
    </row>
    <row r="59" spans="1:13" hidden="1" x14ac:dyDescent="0.3">
      <c r="A59" s="29"/>
      <c r="B59" s="30" t="s">
        <v>51</v>
      </c>
      <c r="C59" s="29">
        <v>1</v>
      </c>
      <c r="D59" s="29">
        <v>1</v>
      </c>
      <c r="E59" s="33">
        <v>50000</v>
      </c>
      <c r="F59" s="33">
        <v>4935</v>
      </c>
      <c r="G59" s="33">
        <f t="shared" si="3"/>
        <v>9.8699999999999992</v>
      </c>
      <c r="H59" s="33">
        <f t="shared" si="4"/>
        <v>45065</v>
      </c>
      <c r="I59" s="33">
        <f t="shared" si="5"/>
        <v>90.13</v>
      </c>
      <c r="J59" s="30"/>
      <c r="K59" s="52"/>
      <c r="L59" s="52"/>
      <c r="M59" s="52"/>
    </row>
    <row r="60" spans="1:13" s="52" customFormat="1" ht="17.100000000000001" hidden="1" customHeight="1" x14ac:dyDescent="0.3">
      <c r="A60" s="29"/>
      <c r="B60" s="30" t="s">
        <v>49</v>
      </c>
      <c r="C60" s="29">
        <v>1</v>
      </c>
      <c r="D60" s="29">
        <v>0</v>
      </c>
      <c r="E60" s="33">
        <v>15000</v>
      </c>
      <c r="F60" s="33">
        <v>0</v>
      </c>
      <c r="G60" s="33">
        <f t="shared" si="3"/>
        <v>0</v>
      </c>
      <c r="H60" s="33">
        <f t="shared" si="4"/>
        <v>15000</v>
      </c>
      <c r="I60" s="33">
        <f t="shared" si="5"/>
        <v>100</v>
      </c>
      <c r="J60" s="30"/>
    </row>
    <row r="61" spans="1:13" s="52" customFormat="1" ht="17.100000000000001" customHeight="1" x14ac:dyDescent="0.3">
      <c r="A61" s="29">
        <v>8</v>
      </c>
      <c r="B61" s="30" t="s">
        <v>22</v>
      </c>
      <c r="C61" s="29">
        <v>78</v>
      </c>
      <c r="D61" s="29">
        <v>38</v>
      </c>
      <c r="E61" s="33">
        <v>5266668</v>
      </c>
      <c r="F61" s="33">
        <f>SUM(F62:F74)</f>
        <v>2040666.2299999997</v>
      </c>
      <c r="G61" s="33">
        <f t="shared" si="3"/>
        <v>38.746817342577884</v>
      </c>
      <c r="H61" s="33">
        <f t="shared" si="4"/>
        <v>3226001.7700000005</v>
      </c>
      <c r="I61" s="33">
        <f t="shared" si="5"/>
        <v>61.253182657422123</v>
      </c>
      <c r="J61" s="30"/>
    </row>
    <row r="62" spans="1:13" s="52" customFormat="1" ht="17.100000000000001" hidden="1" customHeight="1" x14ac:dyDescent="0.3">
      <c r="A62" s="29"/>
      <c r="B62" s="30" t="s">
        <v>51</v>
      </c>
      <c r="C62" s="29">
        <v>3</v>
      </c>
      <c r="D62" s="29">
        <v>1</v>
      </c>
      <c r="E62" s="33">
        <v>191200</v>
      </c>
      <c r="F62" s="33">
        <v>141200</v>
      </c>
      <c r="G62" s="33">
        <f t="shared" si="3"/>
        <v>73.84937238493724</v>
      </c>
      <c r="H62" s="33">
        <f t="shared" si="4"/>
        <v>50000</v>
      </c>
      <c r="I62" s="33">
        <f t="shared" si="5"/>
        <v>26.15062761506276</v>
      </c>
      <c r="J62" s="30"/>
    </row>
    <row r="63" spans="1:13" s="52" customFormat="1" ht="17.100000000000001" hidden="1" customHeight="1" x14ac:dyDescent="0.3">
      <c r="A63" s="29"/>
      <c r="B63" s="30" t="s">
        <v>43</v>
      </c>
      <c r="C63" s="29">
        <v>6</v>
      </c>
      <c r="D63" s="29">
        <v>5</v>
      </c>
      <c r="E63" s="33">
        <v>284500</v>
      </c>
      <c r="F63" s="33">
        <v>183887.86</v>
      </c>
      <c r="G63" s="33">
        <f t="shared" si="3"/>
        <v>64.635451669595781</v>
      </c>
      <c r="H63" s="33">
        <f t="shared" si="4"/>
        <v>100612.14000000001</v>
      </c>
      <c r="I63" s="33">
        <f t="shared" si="5"/>
        <v>35.364548330404226</v>
      </c>
      <c r="J63" s="30"/>
    </row>
    <row r="64" spans="1:13" hidden="1" x14ac:dyDescent="0.3">
      <c r="A64" s="29"/>
      <c r="B64" s="30" t="s">
        <v>35</v>
      </c>
      <c r="C64" s="29">
        <v>3</v>
      </c>
      <c r="D64" s="29">
        <v>2</v>
      </c>
      <c r="E64" s="33">
        <v>1455536</v>
      </c>
      <c r="F64" s="33">
        <f>700389.32+ค่าจ้างเงินรายได้!C11+ค่าจ้างเงินรายได้!D11</f>
        <v>753373.32</v>
      </c>
      <c r="G64" s="33">
        <f t="shared" si="3"/>
        <v>51.759167756757648</v>
      </c>
      <c r="H64" s="33">
        <f t="shared" si="4"/>
        <v>702162.68</v>
      </c>
      <c r="I64" s="33">
        <f t="shared" si="5"/>
        <v>48.240832243242352</v>
      </c>
      <c r="J64" s="30"/>
      <c r="K64" s="52"/>
      <c r="L64" s="52"/>
      <c r="M64" s="52"/>
    </row>
    <row r="65" spans="1:13" s="52" customFormat="1" ht="17.100000000000001" hidden="1" customHeight="1" x14ac:dyDescent="0.3">
      <c r="A65" s="29"/>
      <c r="B65" s="30" t="s">
        <v>101</v>
      </c>
      <c r="C65" s="29">
        <v>9</v>
      </c>
      <c r="D65" s="29">
        <v>4</v>
      </c>
      <c r="E65" s="33">
        <v>309190</v>
      </c>
      <c r="F65" s="33">
        <v>134869.32</v>
      </c>
      <c r="G65" s="33">
        <f t="shared" si="3"/>
        <v>43.62020763931563</v>
      </c>
      <c r="H65" s="33">
        <f t="shared" si="4"/>
        <v>174320.68</v>
      </c>
      <c r="I65" s="33">
        <f t="shared" si="5"/>
        <v>56.37979236068437</v>
      </c>
      <c r="J65" s="30"/>
    </row>
    <row r="66" spans="1:13" s="52" customFormat="1" ht="17.100000000000001" hidden="1" customHeight="1" x14ac:dyDescent="0.3">
      <c r="A66" s="29"/>
      <c r="B66" s="30" t="s">
        <v>48</v>
      </c>
      <c r="C66" s="29">
        <v>7</v>
      </c>
      <c r="D66" s="29">
        <v>3</v>
      </c>
      <c r="E66" s="33">
        <v>206050</v>
      </c>
      <c r="F66" s="33">
        <v>89808.75</v>
      </c>
      <c r="G66" s="33">
        <f t="shared" si="3"/>
        <v>43.585901480223249</v>
      </c>
      <c r="H66" s="33">
        <f t="shared" si="4"/>
        <v>116241.25</v>
      </c>
      <c r="I66" s="33">
        <f t="shared" si="5"/>
        <v>56.414098519776751</v>
      </c>
      <c r="J66" s="30"/>
    </row>
    <row r="67" spans="1:13" s="52" customFormat="1" ht="17.100000000000001" hidden="1" customHeight="1" x14ac:dyDescent="0.3">
      <c r="A67" s="29"/>
      <c r="B67" s="30" t="s">
        <v>44</v>
      </c>
      <c r="C67" s="29">
        <v>8</v>
      </c>
      <c r="D67" s="29">
        <v>6</v>
      </c>
      <c r="E67" s="33">
        <v>730235</v>
      </c>
      <c r="F67" s="33">
        <v>301317.96999999997</v>
      </c>
      <c r="G67" s="33">
        <f t="shared" si="3"/>
        <v>41.263150903476273</v>
      </c>
      <c r="H67" s="33">
        <f t="shared" si="4"/>
        <v>428917.03</v>
      </c>
      <c r="I67" s="33">
        <f t="shared" si="5"/>
        <v>58.73684909652372</v>
      </c>
      <c r="J67" s="30"/>
      <c r="K67" s="102"/>
      <c r="L67" s="102"/>
      <c r="M67" s="102"/>
    </row>
    <row r="68" spans="1:13" s="52" customFormat="1" ht="17.100000000000001" hidden="1" customHeight="1" x14ac:dyDescent="0.3">
      <c r="A68" s="29"/>
      <c r="B68" s="30" t="s">
        <v>47</v>
      </c>
      <c r="C68" s="29">
        <v>4</v>
      </c>
      <c r="D68" s="29">
        <v>3</v>
      </c>
      <c r="E68" s="33">
        <v>140591</v>
      </c>
      <c r="F68" s="33">
        <v>47832.92</v>
      </c>
      <c r="G68" s="33">
        <f t="shared" si="3"/>
        <v>34.022746833012071</v>
      </c>
      <c r="H68" s="33">
        <f t="shared" si="4"/>
        <v>92758.080000000002</v>
      </c>
      <c r="I68" s="33">
        <f t="shared" si="5"/>
        <v>65.977253166987936</v>
      </c>
      <c r="J68" s="30"/>
    </row>
    <row r="69" spans="1:13" s="52" customFormat="1" ht="17.100000000000001" hidden="1" customHeight="1" x14ac:dyDescent="0.3">
      <c r="A69" s="29"/>
      <c r="B69" s="30" t="s">
        <v>45</v>
      </c>
      <c r="C69" s="29">
        <v>9</v>
      </c>
      <c r="D69" s="29">
        <v>3</v>
      </c>
      <c r="E69" s="33">
        <v>411089</v>
      </c>
      <c r="F69" s="33">
        <v>129880.37</v>
      </c>
      <c r="G69" s="33">
        <f t="shared" si="3"/>
        <v>31.594221689220582</v>
      </c>
      <c r="H69" s="33">
        <f t="shared" si="4"/>
        <v>281208.63</v>
      </c>
      <c r="I69" s="33">
        <f t="shared" si="5"/>
        <v>68.405778310779411</v>
      </c>
      <c r="J69" s="30"/>
      <c r="K69" s="102"/>
      <c r="L69" s="102"/>
      <c r="M69" s="102"/>
    </row>
    <row r="70" spans="1:13" s="52" customFormat="1" ht="17.100000000000001" hidden="1" customHeight="1" x14ac:dyDescent="0.3">
      <c r="A70" s="29"/>
      <c r="B70" s="30" t="s">
        <v>46</v>
      </c>
      <c r="C70" s="29">
        <v>13</v>
      </c>
      <c r="D70" s="29">
        <v>6</v>
      </c>
      <c r="E70" s="33">
        <v>667050</v>
      </c>
      <c r="F70" s="33">
        <v>194888.74</v>
      </c>
      <c r="G70" s="33">
        <f t="shared" si="3"/>
        <v>29.216511505884117</v>
      </c>
      <c r="H70" s="33">
        <f t="shared" si="4"/>
        <v>472161.26</v>
      </c>
      <c r="I70" s="33">
        <f t="shared" si="5"/>
        <v>70.783488494115886</v>
      </c>
      <c r="J70" s="30"/>
    </row>
    <row r="71" spans="1:13" s="52" customFormat="1" ht="17.100000000000001" hidden="1" customHeight="1" x14ac:dyDescent="0.3">
      <c r="A71" s="29"/>
      <c r="B71" s="30" t="s">
        <v>50</v>
      </c>
      <c r="C71" s="29">
        <v>3</v>
      </c>
      <c r="D71" s="29">
        <v>1</v>
      </c>
      <c r="E71" s="33">
        <v>58868</v>
      </c>
      <c r="F71" s="33">
        <v>14768</v>
      </c>
      <c r="G71" s="33">
        <f t="shared" si="3"/>
        <v>25.086634504314738</v>
      </c>
      <c r="H71" s="33">
        <f t="shared" si="4"/>
        <v>44100</v>
      </c>
      <c r="I71" s="33">
        <f t="shared" si="5"/>
        <v>74.913365495685255</v>
      </c>
      <c r="J71" s="30"/>
    </row>
    <row r="72" spans="1:13" ht="17.100000000000001" hidden="1" customHeight="1" x14ac:dyDescent="0.3">
      <c r="A72" s="29"/>
      <c r="B72" s="30" t="s">
        <v>52</v>
      </c>
      <c r="C72" s="29">
        <v>4</v>
      </c>
      <c r="D72" s="29">
        <v>2</v>
      </c>
      <c r="E72" s="33">
        <v>197143</v>
      </c>
      <c r="F72" s="33">
        <v>30000</v>
      </c>
      <c r="G72" s="33">
        <f t="shared" si="3"/>
        <v>15.217380277260668</v>
      </c>
      <c r="H72" s="33">
        <f t="shared" si="4"/>
        <v>167143</v>
      </c>
      <c r="I72" s="33">
        <f t="shared" si="5"/>
        <v>84.782619722739327</v>
      </c>
      <c r="J72" s="30"/>
    </row>
    <row r="73" spans="1:13" s="52" customFormat="1" ht="17.100000000000001" hidden="1" customHeight="1" x14ac:dyDescent="0.3">
      <c r="A73" s="29"/>
      <c r="B73" s="30" t="s">
        <v>42</v>
      </c>
      <c r="C73" s="29">
        <v>6</v>
      </c>
      <c r="D73" s="29">
        <v>2</v>
      </c>
      <c r="E73" s="33">
        <v>155216</v>
      </c>
      <c r="F73" s="33">
        <v>18838.98</v>
      </c>
      <c r="G73" s="33">
        <f t="shared" si="3"/>
        <v>12.137266776620967</v>
      </c>
      <c r="H73" s="33">
        <f t="shared" si="4"/>
        <v>136377.01999999999</v>
      </c>
      <c r="I73" s="33">
        <f t="shared" si="5"/>
        <v>87.862733223379024</v>
      </c>
      <c r="J73" s="30"/>
    </row>
    <row r="74" spans="1:13" s="52" customFormat="1" ht="17.100000000000001" hidden="1" customHeight="1" x14ac:dyDescent="0.3">
      <c r="A74" s="29"/>
      <c r="B74" s="30" t="s">
        <v>49</v>
      </c>
      <c r="C74" s="29">
        <v>3</v>
      </c>
      <c r="D74" s="29">
        <v>0</v>
      </c>
      <c r="E74" s="33">
        <v>460000</v>
      </c>
      <c r="F74" s="33">
        <v>0</v>
      </c>
      <c r="G74" s="33">
        <f t="shared" si="3"/>
        <v>0</v>
      </c>
      <c r="H74" s="33">
        <f t="shared" si="4"/>
        <v>460000</v>
      </c>
      <c r="I74" s="33">
        <f t="shared" si="5"/>
        <v>100</v>
      </c>
      <c r="J74" s="30"/>
    </row>
    <row r="75" spans="1:13" s="52" customFormat="1" ht="17.100000000000001" customHeight="1" x14ac:dyDescent="0.3">
      <c r="A75" s="29">
        <v>9</v>
      </c>
      <c r="B75" s="30" t="s">
        <v>26</v>
      </c>
      <c r="C75" s="29">
        <v>17</v>
      </c>
      <c r="D75" s="29">
        <v>11</v>
      </c>
      <c r="E75" s="33">
        <v>7020995</v>
      </c>
      <c r="F75" s="33">
        <f>SUM(F76:F81)</f>
        <v>2697496</v>
      </c>
      <c r="G75" s="33">
        <f t="shared" si="3"/>
        <v>38.420423316068451</v>
      </c>
      <c r="H75" s="33">
        <f t="shared" si="4"/>
        <v>4323499</v>
      </c>
      <c r="I75" s="33">
        <f t="shared" si="5"/>
        <v>61.579576683931549</v>
      </c>
      <c r="J75" s="30"/>
    </row>
    <row r="76" spans="1:13" s="52" customFormat="1" ht="17.100000000000001" hidden="1" customHeight="1" x14ac:dyDescent="0.3">
      <c r="A76" s="29"/>
      <c r="B76" s="30" t="s">
        <v>35</v>
      </c>
      <c r="C76" s="29">
        <v>6</v>
      </c>
      <c r="D76" s="29">
        <v>6</v>
      </c>
      <c r="E76" s="33">
        <v>3740605</v>
      </c>
      <c r="F76" s="33">
        <f>2132514+ค่าจ้างเงินรายได้!C7+ค่าจ้างเงินรายได้!D7</f>
        <v>2288612</v>
      </c>
      <c r="G76" s="33">
        <f t="shared" si="3"/>
        <v>61.182936984792569</v>
      </c>
      <c r="H76" s="33">
        <f t="shared" si="4"/>
        <v>1451993</v>
      </c>
      <c r="I76" s="33">
        <f t="shared" si="5"/>
        <v>38.817063015207431</v>
      </c>
      <c r="J76" s="30"/>
    </row>
    <row r="77" spans="1:13" s="52" customFormat="1" ht="16.5" hidden="1" customHeight="1" x14ac:dyDescent="0.3">
      <c r="A77" s="29"/>
      <c r="B77" s="30" t="s">
        <v>135</v>
      </c>
      <c r="C77" s="29">
        <v>2</v>
      </c>
      <c r="D77" s="29">
        <v>2</v>
      </c>
      <c r="E77" s="33">
        <v>1032000</v>
      </c>
      <c r="F77" s="33">
        <v>178294</v>
      </c>
      <c r="G77" s="33">
        <f t="shared" si="3"/>
        <v>17.276550387596899</v>
      </c>
      <c r="H77" s="33">
        <f t="shared" si="4"/>
        <v>853706</v>
      </c>
      <c r="I77" s="33">
        <f t="shared" si="5"/>
        <v>82.723449612403101</v>
      </c>
      <c r="J77" s="30"/>
    </row>
    <row r="78" spans="1:13" s="52" customFormat="1" ht="17.100000000000001" hidden="1" customHeight="1" x14ac:dyDescent="0.3">
      <c r="A78" s="29"/>
      <c r="B78" s="30" t="s">
        <v>98</v>
      </c>
      <c r="C78" s="29">
        <v>3</v>
      </c>
      <c r="D78" s="29">
        <v>2</v>
      </c>
      <c r="E78" s="33">
        <v>2068390</v>
      </c>
      <c r="F78" s="33">
        <v>225690</v>
      </c>
      <c r="G78" s="33">
        <f t="shared" si="3"/>
        <v>10.911385183645251</v>
      </c>
      <c r="H78" s="33">
        <f t="shared" si="4"/>
        <v>1842700</v>
      </c>
      <c r="I78" s="33">
        <f t="shared" si="5"/>
        <v>89.088614816354749</v>
      </c>
      <c r="J78" s="30"/>
    </row>
    <row r="79" spans="1:13" s="52" customFormat="1" ht="17.100000000000001" hidden="1" customHeight="1" x14ac:dyDescent="0.3">
      <c r="A79" s="29"/>
      <c r="B79" s="30" t="s">
        <v>41</v>
      </c>
      <c r="C79" s="29">
        <v>1</v>
      </c>
      <c r="D79" s="29">
        <v>1</v>
      </c>
      <c r="E79" s="33">
        <v>50000</v>
      </c>
      <c r="F79" s="33">
        <v>4900</v>
      </c>
      <c r="G79" s="33">
        <f t="shared" si="3"/>
        <v>9.8000000000000007</v>
      </c>
      <c r="H79" s="33">
        <f t="shared" si="4"/>
        <v>45100</v>
      </c>
      <c r="I79" s="33">
        <f t="shared" si="5"/>
        <v>90.2</v>
      </c>
      <c r="J79" s="30"/>
    </row>
    <row r="80" spans="1:13" s="52" customFormat="1" hidden="1" x14ac:dyDescent="0.3">
      <c r="A80" s="29"/>
      <c r="B80" s="30" t="s">
        <v>99</v>
      </c>
      <c r="C80" s="29">
        <v>2</v>
      </c>
      <c r="D80" s="29">
        <v>0</v>
      </c>
      <c r="E80" s="33">
        <v>60000</v>
      </c>
      <c r="F80" s="33">
        <v>0</v>
      </c>
      <c r="G80" s="33">
        <f t="shared" si="3"/>
        <v>0</v>
      </c>
      <c r="H80" s="33">
        <f t="shared" si="4"/>
        <v>60000</v>
      </c>
      <c r="I80" s="33">
        <f t="shared" si="5"/>
        <v>100</v>
      </c>
      <c r="J80" s="30"/>
    </row>
    <row r="81" spans="1:13" s="52" customFormat="1" ht="17.100000000000001" hidden="1" customHeight="1" x14ac:dyDescent="0.3">
      <c r="A81" s="29"/>
      <c r="B81" s="30" t="s">
        <v>40</v>
      </c>
      <c r="C81" s="29">
        <v>3</v>
      </c>
      <c r="D81" s="29">
        <v>0</v>
      </c>
      <c r="E81" s="33">
        <v>70000</v>
      </c>
      <c r="F81" s="33">
        <v>0</v>
      </c>
      <c r="G81" s="33">
        <f t="shared" si="3"/>
        <v>0</v>
      </c>
      <c r="H81" s="33">
        <f t="shared" si="4"/>
        <v>70000</v>
      </c>
      <c r="I81" s="33">
        <f t="shared" si="5"/>
        <v>100</v>
      </c>
      <c r="J81" s="30"/>
    </row>
    <row r="82" spans="1:13" s="52" customFormat="1" ht="17.100000000000001" customHeight="1" x14ac:dyDescent="0.3">
      <c r="A82" s="29">
        <v>10</v>
      </c>
      <c r="B82" s="30" t="s">
        <v>21</v>
      </c>
      <c r="C82" s="29">
        <v>57</v>
      </c>
      <c r="D82" s="29">
        <v>33</v>
      </c>
      <c r="E82" s="33">
        <v>26765760</v>
      </c>
      <c r="F82" s="33">
        <f>9473479.43+ค่าจ้างเงินรายได้!E19+ค่าจ้างเงินรายได้!F19+ค่าจ้างเงินรายได้!E20</f>
        <v>9786412.4299999997</v>
      </c>
      <c r="G82" s="33">
        <f t="shared" si="3"/>
        <v>36.563177843633056</v>
      </c>
      <c r="H82" s="33">
        <f t="shared" si="4"/>
        <v>16979347.57</v>
      </c>
      <c r="I82" s="33">
        <f t="shared" si="5"/>
        <v>63.436822156366944</v>
      </c>
      <c r="J82" s="30"/>
    </row>
    <row r="83" spans="1:13" s="52" customFormat="1" ht="16.5" hidden="1" customHeight="1" x14ac:dyDescent="0.3">
      <c r="A83" s="29"/>
      <c r="B83" s="30" t="s">
        <v>121</v>
      </c>
      <c r="C83" s="29">
        <v>4</v>
      </c>
      <c r="D83" s="29">
        <v>3</v>
      </c>
      <c r="E83" s="33">
        <v>3417650</v>
      </c>
      <c r="F83" s="33">
        <v>1973358.75</v>
      </c>
      <c r="G83" s="33">
        <f t="shared" si="3"/>
        <v>57.740223545418637</v>
      </c>
      <c r="H83" s="33">
        <f t="shared" si="4"/>
        <v>1444291.25</v>
      </c>
      <c r="I83" s="33">
        <f t="shared" si="5"/>
        <v>42.259776454581363</v>
      </c>
      <c r="J83" s="30"/>
      <c r="K83" s="102"/>
      <c r="L83" s="102"/>
      <c r="M83" s="102"/>
    </row>
    <row r="84" spans="1:13" s="52" customFormat="1" ht="17.100000000000001" hidden="1" customHeight="1" x14ac:dyDescent="0.3">
      <c r="A84" s="29"/>
      <c r="B84" s="30" t="s">
        <v>123</v>
      </c>
      <c r="C84" s="29">
        <v>6</v>
      </c>
      <c r="D84" s="29">
        <v>2</v>
      </c>
      <c r="E84" s="33">
        <v>1191320</v>
      </c>
      <c r="F84" s="33">
        <v>650843.07999999996</v>
      </c>
      <c r="G84" s="33">
        <f t="shared" si="3"/>
        <v>54.632095490716175</v>
      </c>
      <c r="H84" s="33">
        <f t="shared" si="4"/>
        <v>540476.92000000004</v>
      </c>
      <c r="I84" s="33">
        <f t="shared" si="5"/>
        <v>45.367904509283825</v>
      </c>
      <c r="J84" s="30"/>
      <c r="K84" s="102"/>
      <c r="L84" s="102"/>
      <c r="M84" s="102"/>
    </row>
    <row r="85" spans="1:13" s="52" customFormat="1" ht="17.100000000000001" hidden="1" customHeight="1" x14ac:dyDescent="0.3">
      <c r="A85" s="29"/>
      <c r="B85" s="30" t="s">
        <v>35</v>
      </c>
      <c r="C85" s="29">
        <v>6</v>
      </c>
      <c r="D85" s="29">
        <v>4</v>
      </c>
      <c r="E85" s="33">
        <v>2720410</v>
      </c>
      <c r="F85" s="33">
        <v>1275000.6100000001</v>
      </c>
      <c r="G85" s="33">
        <f t="shared" si="3"/>
        <v>46.867957771071275</v>
      </c>
      <c r="H85" s="33">
        <f t="shared" si="4"/>
        <v>1445409.39</v>
      </c>
      <c r="I85" s="33">
        <f t="shared" si="5"/>
        <v>53.132042228928725</v>
      </c>
      <c r="J85" s="30"/>
    </row>
    <row r="86" spans="1:13" s="52" customFormat="1" ht="17.100000000000001" hidden="1" customHeight="1" x14ac:dyDescent="0.3">
      <c r="A86" s="29"/>
      <c r="B86" s="30" t="s">
        <v>69</v>
      </c>
      <c r="C86" s="29">
        <v>4</v>
      </c>
      <c r="D86" s="29">
        <v>2</v>
      </c>
      <c r="E86" s="33">
        <v>1721150</v>
      </c>
      <c r="F86" s="33">
        <v>738489.66</v>
      </c>
      <c r="G86" s="33">
        <f t="shared" si="3"/>
        <v>42.906757691078639</v>
      </c>
      <c r="H86" s="33">
        <f t="shared" si="4"/>
        <v>982660.34</v>
      </c>
      <c r="I86" s="33">
        <f t="shared" si="5"/>
        <v>57.093242308921361</v>
      </c>
      <c r="J86" s="30"/>
      <c r="K86" s="102"/>
      <c r="L86" s="102"/>
      <c r="M86" s="102"/>
    </row>
    <row r="87" spans="1:13" s="52" customFormat="1" ht="17.100000000000001" hidden="1" customHeight="1" x14ac:dyDescent="0.3">
      <c r="A87" s="29"/>
      <c r="B87" s="30" t="s">
        <v>119</v>
      </c>
      <c r="C87" s="29">
        <v>4</v>
      </c>
      <c r="D87" s="29">
        <v>3</v>
      </c>
      <c r="E87" s="33">
        <v>2970180</v>
      </c>
      <c r="F87" s="33">
        <v>1238838.1299999999</v>
      </c>
      <c r="G87" s="33">
        <f t="shared" si="3"/>
        <v>41.709193718899186</v>
      </c>
      <c r="H87" s="33">
        <f t="shared" si="4"/>
        <v>1731341.87</v>
      </c>
      <c r="I87" s="33">
        <f t="shared" si="5"/>
        <v>58.290806281100807</v>
      </c>
      <c r="J87" s="30"/>
    </row>
    <row r="88" spans="1:13" s="52" customFormat="1" ht="17.100000000000001" hidden="1" customHeight="1" x14ac:dyDescent="0.3">
      <c r="A88" s="29"/>
      <c r="B88" s="30" t="s">
        <v>118</v>
      </c>
      <c r="C88" s="29">
        <v>4</v>
      </c>
      <c r="D88" s="29">
        <v>2</v>
      </c>
      <c r="E88" s="33">
        <v>887690</v>
      </c>
      <c r="F88" s="33">
        <v>323558.68</v>
      </c>
      <c r="G88" s="33">
        <f t="shared" si="3"/>
        <v>36.449512780362511</v>
      </c>
      <c r="H88" s="33">
        <f t="shared" si="4"/>
        <v>564131.32000000007</v>
      </c>
      <c r="I88" s="33">
        <f t="shared" si="5"/>
        <v>63.550487219637496</v>
      </c>
      <c r="J88" s="30"/>
    </row>
    <row r="89" spans="1:13" s="52" customFormat="1" ht="17.100000000000001" hidden="1" customHeight="1" x14ac:dyDescent="0.3">
      <c r="A89" s="29"/>
      <c r="B89" s="30" t="s">
        <v>124</v>
      </c>
      <c r="C89" s="29">
        <v>2</v>
      </c>
      <c r="D89" s="29">
        <v>1</v>
      </c>
      <c r="E89" s="33">
        <v>359020</v>
      </c>
      <c r="F89" s="33">
        <v>120527</v>
      </c>
      <c r="G89" s="33">
        <f t="shared" si="3"/>
        <v>33.571110244554617</v>
      </c>
      <c r="H89" s="33">
        <f t="shared" si="4"/>
        <v>238493</v>
      </c>
      <c r="I89" s="33">
        <f t="shared" si="5"/>
        <v>66.428889755445383</v>
      </c>
      <c r="J89" s="30"/>
      <c r="K89" s="102"/>
      <c r="L89" s="102"/>
      <c r="M89" s="102"/>
    </row>
    <row r="90" spans="1:13" s="52" customFormat="1" hidden="1" x14ac:dyDescent="0.3">
      <c r="A90" s="29"/>
      <c r="B90" s="30" t="s">
        <v>128</v>
      </c>
      <c r="C90" s="29">
        <v>2</v>
      </c>
      <c r="D90" s="29">
        <v>1</v>
      </c>
      <c r="E90" s="33">
        <v>247660</v>
      </c>
      <c r="F90" s="33">
        <v>82674.100000000006</v>
      </c>
      <c r="G90" s="33">
        <f t="shared" si="3"/>
        <v>33.382096422514742</v>
      </c>
      <c r="H90" s="33">
        <f t="shared" si="4"/>
        <v>164985.9</v>
      </c>
      <c r="I90" s="33">
        <f t="shared" si="5"/>
        <v>66.617903577485265</v>
      </c>
      <c r="J90" s="30"/>
      <c r="K90" s="102"/>
      <c r="L90" s="102"/>
      <c r="M90" s="102"/>
    </row>
    <row r="91" spans="1:13" s="52" customFormat="1" ht="17.100000000000001" hidden="1" customHeight="1" x14ac:dyDescent="0.3">
      <c r="A91" s="29"/>
      <c r="B91" s="30" t="s">
        <v>120</v>
      </c>
      <c r="C91" s="29">
        <v>2</v>
      </c>
      <c r="D91" s="29">
        <v>1</v>
      </c>
      <c r="E91" s="33">
        <v>585800</v>
      </c>
      <c r="F91" s="33">
        <v>178900</v>
      </c>
      <c r="G91" s="33">
        <f t="shared" si="3"/>
        <v>30.539433253670193</v>
      </c>
      <c r="H91" s="33">
        <f t="shared" si="4"/>
        <v>406900</v>
      </c>
      <c r="I91" s="33">
        <f t="shared" si="5"/>
        <v>69.460566746329803</v>
      </c>
      <c r="J91" s="30"/>
    </row>
    <row r="92" spans="1:13" s="52" customFormat="1" ht="17.100000000000001" hidden="1" customHeight="1" x14ac:dyDescent="0.3">
      <c r="A92" s="29"/>
      <c r="B92" s="30" t="s">
        <v>60</v>
      </c>
      <c r="C92" s="29">
        <v>3</v>
      </c>
      <c r="D92" s="29">
        <v>2</v>
      </c>
      <c r="E92" s="33">
        <v>1557300</v>
      </c>
      <c r="F92" s="33">
        <v>444402.59</v>
      </c>
      <c r="G92" s="33">
        <f t="shared" si="3"/>
        <v>28.536736017466126</v>
      </c>
      <c r="H92" s="33">
        <f t="shared" si="4"/>
        <v>1112897.4099999999</v>
      </c>
      <c r="I92" s="33">
        <f t="shared" si="5"/>
        <v>71.46326398253386</v>
      </c>
      <c r="J92" s="30"/>
    </row>
    <row r="93" spans="1:13" ht="17.100000000000001" hidden="1" customHeight="1" x14ac:dyDescent="0.3">
      <c r="A93" s="29"/>
      <c r="B93" s="30" t="s">
        <v>116</v>
      </c>
      <c r="C93" s="29">
        <v>4</v>
      </c>
      <c r="D93" s="29">
        <v>2</v>
      </c>
      <c r="E93" s="33">
        <v>2088000</v>
      </c>
      <c r="F93" s="33">
        <v>543184</v>
      </c>
      <c r="G93" s="33">
        <f t="shared" si="3"/>
        <v>26.014559386973179</v>
      </c>
      <c r="H93" s="33">
        <f t="shared" si="4"/>
        <v>1544816</v>
      </c>
      <c r="I93" s="33">
        <f t="shared" si="5"/>
        <v>73.985440613026825</v>
      </c>
      <c r="J93" s="30"/>
      <c r="K93" s="52"/>
      <c r="L93" s="52"/>
      <c r="M93" s="52"/>
    </row>
    <row r="94" spans="1:13" s="52" customFormat="1" ht="17.100000000000001" hidden="1" customHeight="1" x14ac:dyDescent="0.3">
      <c r="A94" s="29"/>
      <c r="B94" s="30" t="s">
        <v>125</v>
      </c>
      <c r="C94" s="29">
        <v>4</v>
      </c>
      <c r="D94" s="29">
        <v>2</v>
      </c>
      <c r="E94" s="33">
        <v>1558750</v>
      </c>
      <c r="F94" s="33">
        <v>393647</v>
      </c>
      <c r="G94" s="33">
        <f t="shared" si="3"/>
        <v>25.254017642341619</v>
      </c>
      <c r="H94" s="33">
        <f t="shared" si="4"/>
        <v>1165103</v>
      </c>
      <c r="I94" s="33">
        <f t="shared" si="5"/>
        <v>74.745982357658377</v>
      </c>
      <c r="J94" s="30"/>
      <c r="K94" s="102"/>
      <c r="L94" s="102"/>
      <c r="M94" s="102"/>
    </row>
    <row r="95" spans="1:13" s="52" customFormat="1" ht="17.100000000000001" hidden="1" customHeight="1" x14ac:dyDescent="0.3">
      <c r="A95" s="29"/>
      <c r="B95" s="30" t="s">
        <v>122</v>
      </c>
      <c r="C95" s="29">
        <v>4</v>
      </c>
      <c r="D95" s="29">
        <v>3</v>
      </c>
      <c r="E95" s="33">
        <v>2793280</v>
      </c>
      <c r="F95" s="33">
        <v>677285.83</v>
      </c>
      <c r="G95" s="33">
        <f t="shared" si="3"/>
        <v>24.24697237656089</v>
      </c>
      <c r="H95" s="33">
        <f t="shared" si="4"/>
        <v>2115994.17</v>
      </c>
      <c r="I95" s="33">
        <f t="shared" si="5"/>
        <v>75.75302762343911</v>
      </c>
      <c r="J95" s="30"/>
      <c r="K95" s="102"/>
      <c r="L95" s="102"/>
      <c r="M95" s="102"/>
    </row>
    <row r="96" spans="1:13" ht="17.100000000000001" hidden="1" customHeight="1" x14ac:dyDescent="0.3">
      <c r="A96" s="29"/>
      <c r="B96" s="30" t="s">
        <v>117</v>
      </c>
      <c r="C96" s="29">
        <v>3</v>
      </c>
      <c r="D96" s="29">
        <v>2</v>
      </c>
      <c r="E96" s="33">
        <v>2923200</v>
      </c>
      <c r="F96" s="33">
        <v>619356</v>
      </c>
      <c r="G96" s="33">
        <f t="shared" si="3"/>
        <v>21.1876026272578</v>
      </c>
      <c r="H96" s="33">
        <f t="shared" si="4"/>
        <v>2303844</v>
      </c>
      <c r="I96" s="33">
        <f t="shared" si="5"/>
        <v>78.812397372742197</v>
      </c>
      <c r="J96" s="30"/>
    </row>
    <row r="97" spans="1:13" s="52" customFormat="1" ht="17.100000000000001" hidden="1" customHeight="1" x14ac:dyDescent="0.3">
      <c r="A97" s="29"/>
      <c r="B97" s="30" t="s">
        <v>127</v>
      </c>
      <c r="C97" s="29">
        <v>2</v>
      </c>
      <c r="D97" s="29">
        <v>1</v>
      </c>
      <c r="E97" s="33">
        <v>192850</v>
      </c>
      <c r="F97" s="33">
        <v>35000</v>
      </c>
      <c r="G97" s="33">
        <f t="shared" si="3"/>
        <v>18.148820326678766</v>
      </c>
      <c r="H97" s="33">
        <f t="shared" si="4"/>
        <v>157850</v>
      </c>
      <c r="I97" s="33">
        <f t="shared" si="5"/>
        <v>81.851179673321241</v>
      </c>
      <c r="J97" s="30"/>
    </row>
    <row r="98" spans="1:13" s="52" customFormat="1" ht="17.100000000000001" hidden="1" customHeight="1" x14ac:dyDescent="0.3">
      <c r="A98" s="29"/>
      <c r="B98" s="30" t="s">
        <v>126</v>
      </c>
      <c r="C98" s="29">
        <v>3</v>
      </c>
      <c r="D98" s="29">
        <v>2</v>
      </c>
      <c r="E98" s="33">
        <v>1551500</v>
      </c>
      <c r="F98" s="33">
        <v>178414</v>
      </c>
      <c r="G98" s="33">
        <f t="shared" si="3"/>
        <v>11.499452143087336</v>
      </c>
      <c r="H98" s="33">
        <f t="shared" si="4"/>
        <v>1373086</v>
      </c>
      <c r="I98" s="33">
        <f t="shared" si="5"/>
        <v>88.500547856912661</v>
      </c>
      <c r="J98" s="30"/>
      <c r="K98" s="102"/>
      <c r="L98" s="102"/>
      <c r="M98" s="102"/>
    </row>
    <row r="99" spans="1:13" s="52" customFormat="1" ht="17.100000000000001" customHeight="1" x14ac:dyDescent="0.3">
      <c r="A99" s="29">
        <v>11</v>
      </c>
      <c r="B99" s="30" t="s">
        <v>23</v>
      </c>
      <c r="C99" s="29">
        <v>45</v>
      </c>
      <c r="D99" s="29">
        <v>25</v>
      </c>
      <c r="E99" s="33">
        <v>7042496</v>
      </c>
      <c r="F99" s="33">
        <f>SUM(F100:F111)</f>
        <v>2428281.96</v>
      </c>
      <c r="G99" s="33">
        <f t="shared" si="3"/>
        <v>34.480416602295549</v>
      </c>
      <c r="H99" s="33">
        <f t="shared" si="4"/>
        <v>4614214.04</v>
      </c>
      <c r="I99" s="33">
        <f t="shared" si="5"/>
        <v>65.519583397704451</v>
      </c>
      <c r="J99" s="30"/>
    </row>
    <row r="100" spans="1:13" ht="37.5" hidden="1" x14ac:dyDescent="0.3">
      <c r="A100" s="128"/>
      <c r="B100" s="127" t="s">
        <v>165</v>
      </c>
      <c r="C100" s="128">
        <v>4</v>
      </c>
      <c r="D100" s="128">
        <v>4</v>
      </c>
      <c r="E100" s="129">
        <v>97550</v>
      </c>
      <c r="F100" s="129">
        <v>97550</v>
      </c>
      <c r="G100" s="129">
        <f t="shared" si="3"/>
        <v>100</v>
      </c>
      <c r="H100" s="129">
        <f t="shared" si="4"/>
        <v>0</v>
      </c>
      <c r="I100" s="129">
        <f t="shared" si="5"/>
        <v>0</v>
      </c>
      <c r="J100" s="127"/>
      <c r="K100" s="52"/>
      <c r="L100" s="52"/>
      <c r="M100" s="52"/>
    </row>
    <row r="101" spans="1:13" s="52" customFormat="1" ht="17.100000000000001" hidden="1" customHeight="1" x14ac:dyDescent="0.3">
      <c r="A101" s="29"/>
      <c r="B101" s="30" t="s">
        <v>59</v>
      </c>
      <c r="C101" s="29">
        <v>2</v>
      </c>
      <c r="D101" s="29">
        <v>2</v>
      </c>
      <c r="E101" s="33">
        <v>34250</v>
      </c>
      <c r="F101" s="33">
        <v>34230</v>
      </c>
      <c r="G101" s="33">
        <f t="shared" si="3"/>
        <v>99.941605839416056</v>
      </c>
      <c r="H101" s="33">
        <f t="shared" si="4"/>
        <v>20</v>
      </c>
      <c r="I101" s="33">
        <f t="shared" si="5"/>
        <v>5.8394160583941604E-2</v>
      </c>
      <c r="J101" s="30"/>
    </row>
    <row r="102" spans="1:13" s="52" customFormat="1" ht="17.100000000000001" hidden="1" customHeight="1" x14ac:dyDescent="0.3">
      <c r="A102" s="29"/>
      <c r="B102" s="30" t="s">
        <v>114</v>
      </c>
      <c r="C102" s="29">
        <v>2</v>
      </c>
      <c r="D102" s="29">
        <v>2</v>
      </c>
      <c r="E102" s="33">
        <v>226800</v>
      </c>
      <c r="F102" s="33">
        <v>169955</v>
      </c>
      <c r="G102" s="33">
        <f t="shared" si="3"/>
        <v>74.936067019400355</v>
      </c>
      <c r="H102" s="33">
        <f t="shared" si="4"/>
        <v>56845</v>
      </c>
      <c r="I102" s="33">
        <f t="shared" si="5"/>
        <v>25.063932980599649</v>
      </c>
      <c r="J102" s="30"/>
      <c r="K102" s="102"/>
      <c r="L102" s="102"/>
      <c r="M102" s="102"/>
    </row>
    <row r="103" spans="1:13" ht="17.100000000000001" hidden="1" customHeight="1" x14ac:dyDescent="0.3">
      <c r="A103" s="29"/>
      <c r="B103" s="30" t="s">
        <v>51</v>
      </c>
      <c r="C103" s="29">
        <v>3</v>
      </c>
      <c r="D103" s="29">
        <v>3</v>
      </c>
      <c r="E103" s="33">
        <v>350000</v>
      </c>
      <c r="F103" s="33">
        <v>221240</v>
      </c>
      <c r="G103" s="33">
        <f t="shared" si="3"/>
        <v>63.21142857142857</v>
      </c>
      <c r="H103" s="33">
        <f t="shared" si="4"/>
        <v>128760</v>
      </c>
      <c r="I103" s="33">
        <f t="shared" si="5"/>
        <v>36.78857142857143</v>
      </c>
      <c r="J103" s="30"/>
      <c r="K103" s="52"/>
      <c r="L103" s="52"/>
      <c r="M103" s="52"/>
    </row>
    <row r="104" spans="1:13" s="52" customFormat="1" ht="17.100000000000001" hidden="1" customHeight="1" x14ac:dyDescent="0.3">
      <c r="A104" s="29"/>
      <c r="B104" s="30" t="s">
        <v>113</v>
      </c>
      <c r="C104" s="29">
        <v>1</v>
      </c>
      <c r="D104" s="29">
        <v>1</v>
      </c>
      <c r="E104" s="33">
        <v>42800</v>
      </c>
      <c r="F104" s="33">
        <v>25040</v>
      </c>
      <c r="G104" s="33">
        <f t="shared" si="3"/>
        <v>58.504672897196265</v>
      </c>
      <c r="H104" s="33">
        <f t="shared" si="4"/>
        <v>17760</v>
      </c>
      <c r="I104" s="33">
        <f t="shared" si="5"/>
        <v>41.495327102803735</v>
      </c>
      <c r="J104" s="30"/>
    </row>
    <row r="105" spans="1:13" s="52" customFormat="1" ht="17.100000000000001" hidden="1" customHeight="1" x14ac:dyDescent="0.3">
      <c r="A105" s="29"/>
      <c r="B105" s="30" t="s">
        <v>60</v>
      </c>
      <c r="C105" s="29">
        <v>6</v>
      </c>
      <c r="D105" s="29">
        <v>4</v>
      </c>
      <c r="E105" s="33">
        <v>324100</v>
      </c>
      <c r="F105" s="33">
        <v>187260</v>
      </c>
      <c r="G105" s="33">
        <f t="shared" si="3"/>
        <v>57.778463437210739</v>
      </c>
      <c r="H105" s="33">
        <f t="shared" si="4"/>
        <v>136840</v>
      </c>
      <c r="I105" s="33">
        <f t="shared" si="5"/>
        <v>42.221536562789261</v>
      </c>
      <c r="J105" s="30"/>
      <c r="K105" s="102"/>
      <c r="L105" s="102"/>
      <c r="M105" s="102"/>
    </row>
    <row r="106" spans="1:13" ht="17.100000000000001" hidden="1" customHeight="1" x14ac:dyDescent="0.3">
      <c r="A106" s="29"/>
      <c r="B106" s="30" t="s">
        <v>49</v>
      </c>
      <c r="C106" s="29">
        <v>13</v>
      </c>
      <c r="D106" s="29">
        <v>3</v>
      </c>
      <c r="E106" s="33">
        <v>2011000</v>
      </c>
      <c r="F106" s="33">
        <v>621866</v>
      </c>
      <c r="G106" s="33">
        <f t="shared" si="3"/>
        <v>30.923222277473894</v>
      </c>
      <c r="H106" s="33">
        <f t="shared" si="4"/>
        <v>1389134</v>
      </c>
      <c r="I106" s="33">
        <f t="shared" si="5"/>
        <v>69.076777722526103</v>
      </c>
      <c r="J106" s="30"/>
      <c r="K106" s="52"/>
      <c r="L106" s="52"/>
      <c r="M106" s="52"/>
    </row>
    <row r="107" spans="1:13" ht="17.100000000000001" hidden="1" customHeight="1" x14ac:dyDescent="0.3">
      <c r="A107" s="29"/>
      <c r="B107" s="30" t="s">
        <v>115</v>
      </c>
      <c r="C107" s="29">
        <v>1</v>
      </c>
      <c r="D107" s="29">
        <v>1</v>
      </c>
      <c r="E107" s="33">
        <v>142180</v>
      </c>
      <c r="F107" s="33">
        <v>41450</v>
      </c>
      <c r="G107" s="33">
        <f t="shared" si="3"/>
        <v>29.153186102124067</v>
      </c>
      <c r="H107" s="33">
        <f t="shared" si="4"/>
        <v>100730</v>
      </c>
      <c r="I107" s="33">
        <f t="shared" si="5"/>
        <v>70.846813897875933</v>
      </c>
      <c r="J107" s="30"/>
      <c r="K107" s="52"/>
      <c r="L107" s="52"/>
      <c r="M107" s="52"/>
    </row>
    <row r="108" spans="1:13" s="52" customFormat="1" ht="17.100000000000001" hidden="1" customHeight="1" x14ac:dyDescent="0.3">
      <c r="A108" s="29"/>
      <c r="B108" s="30" t="s">
        <v>35</v>
      </c>
      <c r="C108" s="29">
        <v>7</v>
      </c>
      <c r="D108" s="29">
        <v>3</v>
      </c>
      <c r="E108" s="33">
        <v>2724816</v>
      </c>
      <c r="F108" s="33">
        <v>786090.96</v>
      </c>
      <c r="G108" s="33">
        <f t="shared" si="3"/>
        <v>28.84932266986101</v>
      </c>
      <c r="H108" s="33">
        <f t="shared" si="4"/>
        <v>1938725.04</v>
      </c>
      <c r="I108" s="33">
        <f t="shared" si="5"/>
        <v>71.15067733013899</v>
      </c>
      <c r="J108" s="30"/>
    </row>
    <row r="109" spans="1:13" s="52" customFormat="1" ht="17.100000000000001" hidden="1" customHeight="1" x14ac:dyDescent="0.3">
      <c r="A109" s="29"/>
      <c r="B109" s="30" t="s">
        <v>141</v>
      </c>
      <c r="C109" s="29">
        <v>1</v>
      </c>
      <c r="D109" s="29">
        <v>1</v>
      </c>
      <c r="E109" s="33">
        <v>896000</v>
      </c>
      <c r="F109" s="33">
        <v>235835</v>
      </c>
      <c r="G109" s="33">
        <f t="shared" si="3"/>
        <v>26.320870535714285</v>
      </c>
      <c r="H109" s="33">
        <f t="shared" si="4"/>
        <v>660165</v>
      </c>
      <c r="I109" s="33">
        <f t="shared" si="5"/>
        <v>73.679129464285708</v>
      </c>
      <c r="J109" s="30"/>
    </row>
    <row r="110" spans="1:13" s="52" customFormat="1" hidden="1" x14ac:dyDescent="0.3">
      <c r="A110" s="29"/>
      <c r="B110" s="30" t="s">
        <v>140</v>
      </c>
      <c r="C110" s="29">
        <v>4</v>
      </c>
      <c r="D110" s="29">
        <v>1</v>
      </c>
      <c r="E110" s="33">
        <v>111350</v>
      </c>
      <c r="F110" s="33">
        <v>7765</v>
      </c>
      <c r="G110" s="33">
        <f t="shared" si="3"/>
        <v>6.9735069600359232</v>
      </c>
      <c r="H110" s="33">
        <f t="shared" si="4"/>
        <v>103585</v>
      </c>
      <c r="I110" s="33">
        <f t="shared" si="5"/>
        <v>93.02649303996408</v>
      </c>
      <c r="J110" s="30"/>
      <c r="K110" s="102"/>
      <c r="L110" s="102"/>
      <c r="M110" s="102"/>
    </row>
    <row r="111" spans="1:13" s="52" customFormat="1" ht="17.100000000000001" hidden="1" customHeight="1" x14ac:dyDescent="0.3">
      <c r="A111" s="29"/>
      <c r="B111" s="30" t="s">
        <v>139</v>
      </c>
      <c r="C111" s="29">
        <v>1</v>
      </c>
      <c r="D111" s="29">
        <v>0</v>
      </c>
      <c r="E111" s="33">
        <v>81650</v>
      </c>
      <c r="F111" s="33">
        <v>0</v>
      </c>
      <c r="G111" s="33">
        <f t="shared" si="3"/>
        <v>0</v>
      </c>
      <c r="H111" s="33">
        <f t="shared" si="4"/>
        <v>81650</v>
      </c>
      <c r="I111" s="33">
        <f t="shared" si="5"/>
        <v>100</v>
      </c>
      <c r="J111" s="30"/>
      <c r="K111" s="102"/>
      <c r="L111" s="102"/>
      <c r="M111" s="102"/>
    </row>
    <row r="112" spans="1:13" s="52" customFormat="1" ht="17.100000000000001" customHeight="1" x14ac:dyDescent="0.3">
      <c r="A112" s="29">
        <v>12</v>
      </c>
      <c r="B112" s="30" t="s">
        <v>18</v>
      </c>
      <c r="C112" s="29">
        <v>70</v>
      </c>
      <c r="D112" s="29">
        <v>30</v>
      </c>
      <c r="E112" s="33">
        <v>5476610</v>
      </c>
      <c r="F112" s="33">
        <f>SUM(F113:F122)</f>
        <v>1757311.8</v>
      </c>
      <c r="G112" s="33">
        <f t="shared" si="3"/>
        <v>32.087583377308228</v>
      </c>
      <c r="H112" s="33">
        <f t="shared" si="4"/>
        <v>3719298.2</v>
      </c>
      <c r="I112" s="33">
        <f t="shared" si="5"/>
        <v>67.912416622691779</v>
      </c>
      <c r="J112" s="30"/>
    </row>
    <row r="113" spans="1:13" s="52" customFormat="1" ht="17.100000000000001" hidden="1" customHeight="1" x14ac:dyDescent="0.3">
      <c r="A113" s="29"/>
      <c r="B113" s="30" t="s">
        <v>74</v>
      </c>
      <c r="C113" s="29">
        <v>3</v>
      </c>
      <c r="D113" s="29">
        <v>1</v>
      </c>
      <c r="E113" s="33">
        <v>48090</v>
      </c>
      <c r="F113" s="33">
        <v>32940</v>
      </c>
      <c r="G113" s="33">
        <f t="shared" si="3"/>
        <v>68.49656893325016</v>
      </c>
      <c r="H113" s="33">
        <f t="shared" si="4"/>
        <v>15150</v>
      </c>
      <c r="I113" s="33">
        <f t="shared" si="5"/>
        <v>31.503431066749844</v>
      </c>
      <c r="J113" s="30"/>
    </row>
    <row r="114" spans="1:13" s="52" customFormat="1" ht="17.100000000000001" hidden="1" customHeight="1" x14ac:dyDescent="0.3">
      <c r="A114" s="29"/>
      <c r="B114" s="30" t="s">
        <v>76</v>
      </c>
      <c r="C114" s="29">
        <v>3</v>
      </c>
      <c r="D114" s="29">
        <v>1</v>
      </c>
      <c r="E114" s="33">
        <v>45465</v>
      </c>
      <c r="F114" s="33">
        <v>30000</v>
      </c>
      <c r="G114" s="33">
        <f t="shared" si="3"/>
        <v>65.984823490597165</v>
      </c>
      <c r="H114" s="33">
        <f t="shared" si="4"/>
        <v>15465</v>
      </c>
      <c r="I114" s="33">
        <f t="shared" si="5"/>
        <v>34.015176509402835</v>
      </c>
      <c r="J114" s="30"/>
      <c r="K114" s="102"/>
      <c r="L114" s="102"/>
      <c r="M114" s="102"/>
    </row>
    <row r="115" spans="1:13" s="52" customFormat="1" ht="17.100000000000001" hidden="1" customHeight="1" x14ac:dyDescent="0.3">
      <c r="A115" s="29"/>
      <c r="B115" s="30" t="s">
        <v>71</v>
      </c>
      <c r="C115" s="29">
        <v>4</v>
      </c>
      <c r="D115" s="29">
        <v>2</v>
      </c>
      <c r="E115" s="33">
        <v>57330</v>
      </c>
      <c r="F115" s="33">
        <v>37330</v>
      </c>
      <c r="G115" s="33">
        <f t="shared" si="3"/>
        <v>65.114250828536541</v>
      </c>
      <c r="H115" s="33">
        <f t="shared" si="4"/>
        <v>20000</v>
      </c>
      <c r="I115" s="33">
        <f t="shared" si="5"/>
        <v>34.885749171463459</v>
      </c>
      <c r="J115" s="30"/>
      <c r="K115" s="53"/>
      <c r="L115" s="53"/>
    </row>
    <row r="116" spans="1:13" s="52" customFormat="1" ht="17.100000000000001" hidden="1" customHeight="1" x14ac:dyDescent="0.3">
      <c r="A116" s="29"/>
      <c r="B116" s="30" t="s">
        <v>68</v>
      </c>
      <c r="C116" s="29">
        <v>2</v>
      </c>
      <c r="D116" s="29">
        <v>1</v>
      </c>
      <c r="E116" s="33">
        <v>32500</v>
      </c>
      <c r="F116" s="33">
        <v>20000</v>
      </c>
      <c r="G116" s="33">
        <f t="shared" si="3"/>
        <v>61.53846153846154</v>
      </c>
      <c r="H116" s="33">
        <f t="shared" si="4"/>
        <v>12500</v>
      </c>
      <c r="I116" s="33">
        <f t="shared" si="5"/>
        <v>38.46153846153846</v>
      </c>
      <c r="J116" s="30"/>
    </row>
    <row r="117" spans="1:13" ht="17.100000000000001" hidden="1" customHeight="1" x14ac:dyDescent="0.3">
      <c r="A117" s="29"/>
      <c r="B117" s="30" t="s">
        <v>72</v>
      </c>
      <c r="C117" s="29">
        <v>3</v>
      </c>
      <c r="D117" s="29">
        <v>1</v>
      </c>
      <c r="E117" s="33">
        <v>53918</v>
      </c>
      <c r="F117" s="33">
        <v>20888.55</v>
      </c>
      <c r="G117" s="33">
        <f t="shared" si="3"/>
        <v>38.741329426165656</v>
      </c>
      <c r="H117" s="33">
        <f t="shared" si="4"/>
        <v>33029.449999999997</v>
      </c>
      <c r="I117" s="33">
        <f t="shared" si="5"/>
        <v>61.25867057383433</v>
      </c>
      <c r="J117" s="30"/>
      <c r="K117" s="56"/>
      <c r="L117" s="56"/>
      <c r="M117" s="56"/>
    </row>
    <row r="118" spans="1:13" ht="17.100000000000001" hidden="1" customHeight="1" x14ac:dyDescent="0.3">
      <c r="A118" s="29"/>
      <c r="B118" s="30" t="s">
        <v>45</v>
      </c>
      <c r="C118" s="29">
        <v>2</v>
      </c>
      <c r="D118" s="29">
        <v>1</v>
      </c>
      <c r="E118" s="33">
        <v>57068</v>
      </c>
      <c r="F118" s="33">
        <v>21900</v>
      </c>
      <c r="G118" s="33">
        <f t="shared" si="3"/>
        <v>38.375271605803604</v>
      </c>
      <c r="H118" s="33">
        <f t="shared" si="4"/>
        <v>35168</v>
      </c>
      <c r="I118" s="33">
        <f t="shared" si="5"/>
        <v>61.624728394196396</v>
      </c>
      <c r="J118" s="30"/>
    </row>
    <row r="119" spans="1:13" ht="17.100000000000001" hidden="1" customHeight="1" x14ac:dyDescent="0.3">
      <c r="A119" s="29"/>
      <c r="B119" s="30" t="s">
        <v>35</v>
      </c>
      <c r="C119" s="29">
        <v>41</v>
      </c>
      <c r="D119" s="29">
        <v>22</v>
      </c>
      <c r="E119" s="33">
        <v>5054969</v>
      </c>
      <c r="F119" s="33">
        <v>1583237.25</v>
      </c>
      <c r="G119" s="33">
        <f t="shared" si="3"/>
        <v>31.320414625688109</v>
      </c>
      <c r="H119" s="33">
        <f t="shared" si="4"/>
        <v>3471731.75</v>
      </c>
      <c r="I119" s="33">
        <f t="shared" si="5"/>
        <v>68.679585374311884</v>
      </c>
      <c r="J119" s="30"/>
    </row>
    <row r="120" spans="1:13" s="52" customFormat="1" hidden="1" x14ac:dyDescent="0.3">
      <c r="A120" s="29"/>
      <c r="B120" s="30" t="s">
        <v>73</v>
      </c>
      <c r="C120" s="29">
        <v>4</v>
      </c>
      <c r="D120" s="29">
        <v>1</v>
      </c>
      <c r="E120" s="33">
        <v>57330</v>
      </c>
      <c r="F120" s="33">
        <v>11016</v>
      </c>
      <c r="G120" s="33">
        <f t="shared" si="3"/>
        <v>19.215070643642072</v>
      </c>
      <c r="H120" s="33">
        <f t="shared" si="4"/>
        <v>46314</v>
      </c>
      <c r="I120" s="33">
        <f t="shared" si="5"/>
        <v>80.784929356357921</v>
      </c>
      <c r="J120" s="30"/>
      <c r="K120" s="102"/>
      <c r="L120" s="102"/>
      <c r="M120" s="102"/>
    </row>
    <row r="121" spans="1:13" s="52" customFormat="1" hidden="1" x14ac:dyDescent="0.3">
      <c r="A121" s="29"/>
      <c r="B121" s="30" t="s">
        <v>67</v>
      </c>
      <c r="C121" s="29">
        <v>2</v>
      </c>
      <c r="D121" s="29">
        <v>0</v>
      </c>
      <c r="E121" s="33">
        <v>25000</v>
      </c>
      <c r="F121" s="33">
        <v>0</v>
      </c>
      <c r="G121" s="33">
        <f t="shared" si="3"/>
        <v>0</v>
      </c>
      <c r="H121" s="33">
        <f t="shared" si="4"/>
        <v>25000</v>
      </c>
      <c r="I121" s="33">
        <f t="shared" si="5"/>
        <v>100</v>
      </c>
      <c r="J121" s="30"/>
      <c r="K121" s="102"/>
      <c r="L121" s="102"/>
      <c r="M121" s="102"/>
    </row>
    <row r="122" spans="1:13" ht="17.100000000000001" hidden="1" customHeight="1" x14ac:dyDescent="0.3">
      <c r="A122" s="29"/>
      <c r="B122" s="30" t="s">
        <v>75</v>
      </c>
      <c r="C122" s="29">
        <v>6</v>
      </c>
      <c r="D122" s="29">
        <v>0</v>
      </c>
      <c r="E122" s="33">
        <v>44940</v>
      </c>
      <c r="F122" s="33">
        <v>0</v>
      </c>
      <c r="G122" s="33">
        <f t="shared" si="3"/>
        <v>0</v>
      </c>
      <c r="H122" s="33">
        <f t="shared" si="4"/>
        <v>44940</v>
      </c>
      <c r="I122" s="33">
        <f t="shared" si="5"/>
        <v>100</v>
      </c>
      <c r="J122" s="30"/>
      <c r="K122" s="52"/>
      <c r="L122" s="52"/>
      <c r="M122" s="52"/>
    </row>
    <row r="123" spans="1:13" s="52" customFormat="1" ht="17.100000000000001" customHeight="1" x14ac:dyDescent="0.3">
      <c r="A123" s="29">
        <v>13</v>
      </c>
      <c r="B123" s="30" t="s">
        <v>24</v>
      </c>
      <c r="C123" s="29">
        <v>35</v>
      </c>
      <c r="D123" s="29">
        <v>15</v>
      </c>
      <c r="E123" s="33">
        <v>5176278</v>
      </c>
      <c r="F123" s="33">
        <f>SUM(F124:F135)</f>
        <v>1464906.58</v>
      </c>
      <c r="G123" s="33">
        <f t="shared" si="3"/>
        <v>28.300384562034729</v>
      </c>
      <c r="H123" s="33">
        <f t="shared" si="4"/>
        <v>3711371.42</v>
      </c>
      <c r="I123" s="33">
        <f t="shared" si="5"/>
        <v>71.699615437965278</v>
      </c>
      <c r="J123" s="30"/>
    </row>
    <row r="124" spans="1:13" s="52" customFormat="1" ht="17.100000000000001" hidden="1" customHeight="1" x14ac:dyDescent="0.3">
      <c r="A124" s="29"/>
      <c r="B124" s="30" t="s">
        <v>90</v>
      </c>
      <c r="C124" s="29">
        <v>1</v>
      </c>
      <c r="D124" s="29">
        <v>1</v>
      </c>
      <c r="E124" s="33">
        <v>145557</v>
      </c>
      <c r="F124" s="33">
        <v>117460</v>
      </c>
      <c r="G124" s="33">
        <f t="shared" si="3"/>
        <v>80.696909114642381</v>
      </c>
      <c r="H124" s="33">
        <f t="shared" si="4"/>
        <v>28097</v>
      </c>
      <c r="I124" s="33">
        <f t="shared" si="5"/>
        <v>19.303090885357626</v>
      </c>
      <c r="J124" s="30"/>
    </row>
    <row r="125" spans="1:13" s="52" customFormat="1" ht="17.100000000000001" hidden="1" customHeight="1" x14ac:dyDescent="0.3">
      <c r="A125" s="29"/>
      <c r="B125" s="30" t="s">
        <v>85</v>
      </c>
      <c r="C125" s="29">
        <v>5</v>
      </c>
      <c r="D125" s="29">
        <v>3</v>
      </c>
      <c r="E125" s="33">
        <v>450024</v>
      </c>
      <c r="F125" s="33">
        <v>219004</v>
      </c>
      <c r="G125" s="33">
        <f t="shared" si="3"/>
        <v>48.66496009101737</v>
      </c>
      <c r="H125" s="33">
        <f t="shared" si="4"/>
        <v>231020</v>
      </c>
      <c r="I125" s="33">
        <f t="shared" si="5"/>
        <v>51.33503990898263</v>
      </c>
      <c r="J125" s="30"/>
      <c r="K125" s="102"/>
      <c r="L125" s="102"/>
      <c r="M125" s="102"/>
    </row>
    <row r="126" spans="1:13" s="52" customFormat="1" hidden="1" x14ac:dyDescent="0.3">
      <c r="A126" s="29"/>
      <c r="B126" s="30" t="s">
        <v>87</v>
      </c>
      <c r="C126" s="29">
        <v>1</v>
      </c>
      <c r="D126" s="29">
        <v>1</v>
      </c>
      <c r="E126" s="33">
        <v>662663</v>
      </c>
      <c r="F126" s="33">
        <f>298079.76+ค่าจ้างเงินรายได้!C4+ค่าจ้างเงินรายได้!D4</f>
        <v>324225.76</v>
      </c>
      <c r="G126" s="33">
        <f t="shared" si="3"/>
        <v>48.927699298134947</v>
      </c>
      <c r="H126" s="33">
        <f t="shared" si="4"/>
        <v>338437.24</v>
      </c>
      <c r="I126" s="33">
        <f t="shared" si="5"/>
        <v>51.072300701865053</v>
      </c>
      <c r="J126" s="30"/>
    </row>
    <row r="127" spans="1:13" s="52" customFormat="1" hidden="1" x14ac:dyDescent="0.3">
      <c r="A127" s="29"/>
      <c r="B127" s="30" t="s">
        <v>100</v>
      </c>
      <c r="C127" s="29">
        <v>1</v>
      </c>
      <c r="D127" s="29">
        <v>1</v>
      </c>
      <c r="E127" s="33">
        <v>808768</v>
      </c>
      <c r="F127" s="33">
        <f>277479.68+ค่าจ้างเงินรายได้!C15+ค่าจ้างเงินรายได้!D15</f>
        <v>305414.68</v>
      </c>
      <c r="G127" s="33">
        <f t="shared" si="3"/>
        <v>37.762953034739255</v>
      </c>
      <c r="H127" s="33">
        <f t="shared" si="4"/>
        <v>503353.32</v>
      </c>
      <c r="I127" s="33">
        <f t="shared" si="5"/>
        <v>62.237046965260745</v>
      </c>
      <c r="J127" s="30"/>
    </row>
    <row r="128" spans="1:13" s="52" customFormat="1" hidden="1" x14ac:dyDescent="0.3">
      <c r="A128" s="29"/>
      <c r="B128" s="30" t="s">
        <v>35</v>
      </c>
      <c r="C128" s="29">
        <v>9</v>
      </c>
      <c r="D128" s="29">
        <v>4</v>
      </c>
      <c r="E128" s="33">
        <v>1203288</v>
      </c>
      <c r="F128" s="33">
        <f>267792.14+ค่าจ้างเงินรายได้!C13+ค่าจ้างเงินรายได้!D13</f>
        <v>294246.14</v>
      </c>
      <c r="G128" s="33">
        <f t="shared" si="3"/>
        <v>24.453509051864557</v>
      </c>
      <c r="H128" s="33">
        <f t="shared" si="4"/>
        <v>909041.86</v>
      </c>
      <c r="I128" s="33">
        <f t="shared" si="5"/>
        <v>75.546490948135443</v>
      </c>
      <c r="J128" s="30"/>
    </row>
    <row r="129" spans="1:13" ht="17.100000000000001" hidden="1" customHeight="1" x14ac:dyDescent="0.3">
      <c r="A129" s="29"/>
      <c r="B129" s="30" t="s">
        <v>89</v>
      </c>
      <c r="C129" s="29">
        <v>1</v>
      </c>
      <c r="D129" s="29">
        <v>1</v>
      </c>
      <c r="E129" s="33">
        <v>830951</v>
      </c>
      <c r="F129" s="33">
        <v>169900</v>
      </c>
      <c r="G129" s="33">
        <f t="shared" si="3"/>
        <v>20.446452317886372</v>
      </c>
      <c r="H129" s="33">
        <f t="shared" si="4"/>
        <v>661051</v>
      </c>
      <c r="I129" s="33">
        <f t="shared" si="5"/>
        <v>79.553547682113631</v>
      </c>
      <c r="J129" s="30"/>
    </row>
    <row r="130" spans="1:13" s="52" customFormat="1" ht="17.100000000000001" hidden="1" customHeight="1" x14ac:dyDescent="0.3">
      <c r="A130" s="29"/>
      <c r="B130" s="30" t="s">
        <v>91</v>
      </c>
      <c r="C130" s="29">
        <v>7</v>
      </c>
      <c r="D130" s="29">
        <v>2</v>
      </c>
      <c r="E130" s="33">
        <v>193186</v>
      </c>
      <c r="F130" s="33">
        <v>24406</v>
      </c>
      <c r="G130" s="33">
        <f t="shared" si="3"/>
        <v>12.633420641247294</v>
      </c>
      <c r="H130" s="33">
        <f t="shared" si="4"/>
        <v>168780</v>
      </c>
      <c r="I130" s="33">
        <f t="shared" si="5"/>
        <v>87.366579358752702</v>
      </c>
      <c r="J130" s="30"/>
      <c r="K130" s="102"/>
      <c r="L130" s="102"/>
      <c r="M130" s="102"/>
    </row>
    <row r="131" spans="1:13" hidden="1" x14ac:dyDescent="0.3">
      <c r="A131" s="29"/>
      <c r="B131" s="30" t="s">
        <v>67</v>
      </c>
      <c r="C131" s="29">
        <v>4</v>
      </c>
      <c r="D131" s="29">
        <v>1</v>
      </c>
      <c r="E131" s="33">
        <v>145134</v>
      </c>
      <c r="F131" s="33">
        <v>5250</v>
      </c>
      <c r="G131" s="33">
        <f t="shared" si="3"/>
        <v>3.6173467278515026</v>
      </c>
      <c r="H131" s="33">
        <f t="shared" si="4"/>
        <v>139884</v>
      </c>
      <c r="I131" s="33">
        <f t="shared" si="5"/>
        <v>96.382653272148502</v>
      </c>
      <c r="J131" s="30"/>
      <c r="K131" s="52"/>
      <c r="L131" s="52"/>
      <c r="M131" s="52"/>
    </row>
    <row r="132" spans="1:13" ht="16.5" hidden="1" customHeight="1" x14ac:dyDescent="0.3">
      <c r="A132" s="29"/>
      <c r="B132" s="30" t="s">
        <v>88</v>
      </c>
      <c r="C132" s="29">
        <v>1</v>
      </c>
      <c r="D132" s="29">
        <v>1</v>
      </c>
      <c r="E132" s="33">
        <v>360074</v>
      </c>
      <c r="F132" s="33">
        <v>5000</v>
      </c>
      <c r="G132" s="33">
        <f t="shared" si="3"/>
        <v>1.3886034537345102</v>
      </c>
      <c r="H132" s="33">
        <f t="shared" si="4"/>
        <v>355074</v>
      </c>
      <c r="I132" s="33">
        <f t="shared" si="5"/>
        <v>98.611396546265496</v>
      </c>
      <c r="J132" s="30"/>
      <c r="K132" s="52"/>
      <c r="L132" s="52"/>
      <c r="M132" s="52"/>
    </row>
    <row r="133" spans="1:13" s="52" customFormat="1" ht="17.100000000000001" hidden="1" customHeight="1" x14ac:dyDescent="0.3">
      <c r="A133" s="29"/>
      <c r="B133" s="30" t="s">
        <v>49</v>
      </c>
      <c r="C133" s="29">
        <v>1</v>
      </c>
      <c r="D133" s="29">
        <v>0</v>
      </c>
      <c r="E133" s="33">
        <v>80000</v>
      </c>
      <c r="F133" s="33">
        <v>0</v>
      </c>
      <c r="G133" s="33">
        <f t="shared" si="3"/>
        <v>0</v>
      </c>
      <c r="H133" s="33">
        <f t="shared" si="4"/>
        <v>80000</v>
      </c>
      <c r="I133" s="33">
        <f t="shared" si="5"/>
        <v>100</v>
      </c>
      <c r="J133" s="30"/>
      <c r="K133" s="102"/>
      <c r="L133" s="102"/>
      <c r="M133" s="102"/>
    </row>
    <row r="134" spans="1:13" s="52" customFormat="1" ht="17.100000000000001" hidden="1" customHeight="1" x14ac:dyDescent="0.3">
      <c r="A134" s="29"/>
      <c r="B134" s="30" t="s">
        <v>86</v>
      </c>
      <c r="C134" s="29">
        <v>3</v>
      </c>
      <c r="D134" s="29">
        <v>0</v>
      </c>
      <c r="E134" s="33">
        <v>186633</v>
      </c>
      <c r="F134" s="33">
        <v>0</v>
      </c>
      <c r="G134" s="33">
        <f t="shared" si="3"/>
        <v>0</v>
      </c>
      <c r="H134" s="33">
        <f t="shared" si="4"/>
        <v>186633</v>
      </c>
      <c r="I134" s="33">
        <f t="shared" si="5"/>
        <v>100</v>
      </c>
      <c r="J134" s="30"/>
    </row>
    <row r="135" spans="1:13" s="52" customFormat="1" hidden="1" x14ac:dyDescent="0.3">
      <c r="A135" s="29"/>
      <c r="B135" s="30" t="s">
        <v>51</v>
      </c>
      <c r="C135" s="29">
        <v>1</v>
      </c>
      <c r="D135" s="29">
        <v>0</v>
      </c>
      <c r="E135" s="33">
        <v>110000</v>
      </c>
      <c r="F135" s="33">
        <v>0</v>
      </c>
      <c r="G135" s="33">
        <f t="shared" si="3"/>
        <v>0</v>
      </c>
      <c r="H135" s="33">
        <f t="shared" si="4"/>
        <v>110000</v>
      </c>
      <c r="I135" s="33">
        <f t="shared" si="5"/>
        <v>100</v>
      </c>
      <c r="J135" s="30"/>
    </row>
    <row r="136" spans="1:13" s="52" customFormat="1" x14ac:dyDescent="0.3">
      <c r="A136" s="34">
        <v>14</v>
      </c>
      <c r="B136" s="35" t="s">
        <v>16</v>
      </c>
      <c r="C136" s="34">
        <v>16</v>
      </c>
      <c r="D136" s="34">
        <v>4</v>
      </c>
      <c r="E136" s="38">
        <v>1578100</v>
      </c>
      <c r="F136" s="38">
        <f>SUM(F137:F140)</f>
        <v>302604</v>
      </c>
      <c r="G136" s="38">
        <f t="shared" si="3"/>
        <v>19.175210696407071</v>
      </c>
      <c r="H136" s="38">
        <f t="shared" si="4"/>
        <v>1275496</v>
      </c>
      <c r="I136" s="38">
        <f t="shared" si="5"/>
        <v>80.824789303592922</v>
      </c>
      <c r="J136" s="35"/>
    </row>
    <row r="137" spans="1:13" s="52" customFormat="1" hidden="1" x14ac:dyDescent="0.3">
      <c r="A137" s="4"/>
      <c r="B137" s="4" t="s">
        <v>35</v>
      </c>
      <c r="C137" s="57">
        <v>2</v>
      </c>
      <c r="D137" s="57">
        <v>1</v>
      </c>
      <c r="E137" s="10">
        <v>667260</v>
      </c>
      <c r="F137" s="10">
        <v>290904</v>
      </c>
      <c r="G137" s="10">
        <f>F137*100/E137</f>
        <v>43.596798849024367</v>
      </c>
      <c r="H137" s="10">
        <f>E137-F137</f>
        <v>376356</v>
      </c>
      <c r="I137" s="10">
        <f>H137*100/E137</f>
        <v>56.403201150975633</v>
      </c>
      <c r="J137" s="4"/>
    </row>
    <row r="138" spans="1:13" s="52" customFormat="1" ht="17.100000000000001" hidden="1" customHeight="1" x14ac:dyDescent="0.3">
      <c r="A138" s="4"/>
      <c r="B138" s="4" t="s">
        <v>77</v>
      </c>
      <c r="C138" s="57">
        <v>4</v>
      </c>
      <c r="D138" s="57">
        <v>2</v>
      </c>
      <c r="E138" s="10">
        <v>312500</v>
      </c>
      <c r="F138" s="10">
        <v>8450</v>
      </c>
      <c r="G138" s="10">
        <f>F138*100/E138</f>
        <v>2.7040000000000002</v>
      </c>
      <c r="H138" s="10">
        <f>E138-F138</f>
        <v>304050</v>
      </c>
      <c r="I138" s="10">
        <f>H138*100/E138</f>
        <v>97.296000000000006</v>
      </c>
      <c r="J138" s="4"/>
    </row>
    <row r="139" spans="1:13" s="52" customFormat="1" ht="16.5" hidden="1" customHeight="1" x14ac:dyDescent="0.3">
      <c r="A139" s="4"/>
      <c r="B139" s="4" t="s">
        <v>79</v>
      </c>
      <c r="C139" s="57">
        <v>5</v>
      </c>
      <c r="D139" s="57">
        <v>1</v>
      </c>
      <c r="E139" s="10">
        <v>257500</v>
      </c>
      <c r="F139" s="10">
        <v>3250</v>
      </c>
      <c r="G139" s="10">
        <f>F139*100/E139</f>
        <v>1.2621359223300972</v>
      </c>
      <c r="H139" s="10">
        <f>E139-F139</f>
        <v>254250</v>
      </c>
      <c r="I139" s="10">
        <f>H139*100/E139</f>
        <v>98.737864077669897</v>
      </c>
      <c r="J139" s="4"/>
    </row>
    <row r="140" spans="1:13" s="52" customFormat="1" ht="17.100000000000001" hidden="1" customHeight="1" x14ac:dyDescent="0.3">
      <c r="A140" s="4"/>
      <c r="B140" s="4" t="s">
        <v>78</v>
      </c>
      <c r="C140" s="57">
        <v>5</v>
      </c>
      <c r="D140" s="57">
        <v>0</v>
      </c>
      <c r="E140" s="10">
        <v>340840</v>
      </c>
      <c r="F140" s="10">
        <v>0</v>
      </c>
      <c r="G140" s="10">
        <f>F140*100/E140</f>
        <v>0</v>
      </c>
      <c r="H140" s="10">
        <f>E140-F140</f>
        <v>340840</v>
      </c>
      <c r="I140" s="10">
        <f>H140*100/E140</f>
        <v>100</v>
      </c>
      <c r="J140" s="4"/>
      <c r="K140" s="102"/>
      <c r="L140" s="102"/>
      <c r="M140" s="102"/>
    </row>
    <row r="141" spans="1:13" s="52" customFormat="1" x14ac:dyDescent="0.3">
      <c r="A141" s="139" t="s">
        <v>29</v>
      </c>
      <c r="B141" s="140"/>
      <c r="C141" s="66">
        <f>SUM(C136,C123,C112,C99,C82,C75,C61,C53,C48,C34,C29,C18,C14,C7)</f>
        <v>496</v>
      </c>
      <c r="D141" s="66">
        <f t="shared" ref="D141:E141" si="6">SUM(D136,D123,D112,D99,D82,D75,D61,D53,D48,D34,D29,D18,D14,D7)</f>
        <v>266</v>
      </c>
      <c r="E141" s="67">
        <f t="shared" si="6"/>
        <v>172171002</v>
      </c>
      <c r="F141" s="67">
        <f>SUM(F136,F123,F112,F99,F82,F75,F61,F53,F48,F34,F29,F18,F14,F7)</f>
        <v>75289623.319999993</v>
      </c>
      <c r="G141" s="67">
        <f t="shared" ref="G141" si="7">F141*100/E141</f>
        <v>43.72956098611774</v>
      </c>
      <c r="H141" s="67">
        <f t="shared" ref="H141" si="8">E141-F141</f>
        <v>96881378.680000007</v>
      </c>
      <c r="I141" s="67">
        <f t="shared" ref="I141" si="9">H141*100/E141</f>
        <v>56.270439013882253</v>
      </c>
      <c r="J141" s="68"/>
    </row>
    <row r="142" spans="1:13" s="52" customFormat="1" ht="18.75" customHeight="1" x14ac:dyDescent="0.3">
      <c r="A142" s="69" t="s">
        <v>14</v>
      </c>
      <c r="B142" s="153" t="s">
        <v>166</v>
      </c>
      <c r="C142" s="153"/>
      <c r="D142" s="153"/>
      <c r="E142" s="153"/>
      <c r="F142" s="153"/>
      <c r="G142" s="153"/>
      <c r="H142" s="153"/>
      <c r="I142" s="153"/>
      <c r="J142" s="153"/>
      <c r="K142" s="70"/>
      <c r="L142" s="70"/>
      <c r="M142" s="72"/>
    </row>
    <row r="143" spans="1:13" s="52" customFormat="1" x14ac:dyDescent="0.3">
      <c r="A143" s="83"/>
      <c r="B143" s="154" t="s">
        <v>167</v>
      </c>
      <c r="C143" s="154"/>
      <c r="D143" s="154"/>
      <c r="E143" s="154"/>
      <c r="F143" s="154"/>
      <c r="G143" s="154"/>
      <c r="H143" s="154"/>
      <c r="I143" s="84"/>
      <c r="J143" s="84"/>
      <c r="K143" s="70"/>
      <c r="L143" s="70"/>
      <c r="M143" s="72"/>
    </row>
    <row r="144" spans="1:13" x14ac:dyDescent="0.3">
      <c r="A144" s="71"/>
      <c r="B144" s="155" t="s">
        <v>146</v>
      </c>
      <c r="C144" s="155"/>
      <c r="D144" s="155"/>
      <c r="E144" s="155"/>
      <c r="F144" s="155"/>
      <c r="G144" s="155"/>
      <c r="H144" s="155"/>
      <c r="I144" s="155"/>
      <c r="J144" s="155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2">
    <mergeCell ref="A141:B141"/>
    <mergeCell ref="B142:J142"/>
    <mergeCell ref="B143:H143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8.75" x14ac:dyDescent="0.3"/>
  <cols>
    <col min="1" max="1" width="7.5" style="58" customWidth="1"/>
    <col min="2" max="2" width="43.5" style="58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8" customWidth="1"/>
    <col min="11" max="11" width="11.125" style="58" bestFit="1" customWidth="1"/>
    <col min="12" max="12" width="9.625" style="58" bestFit="1" customWidth="1"/>
    <col min="13" max="13" width="10.875" style="58" bestFit="1" customWidth="1"/>
    <col min="14" max="16384" width="9" style="58"/>
  </cols>
  <sheetData>
    <row r="1" spans="1:13" ht="17.100000000000001" customHeight="1" x14ac:dyDescent="0.3">
      <c r="A1" s="142" t="s">
        <v>144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7.100000000000001" customHeight="1" x14ac:dyDescent="0.3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7.100000000000001" customHeight="1" x14ac:dyDescent="0.3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3" ht="17.100000000000001" customHeight="1" x14ac:dyDescent="0.3">
      <c r="A4" s="144" t="s">
        <v>2</v>
      </c>
      <c r="B4" s="144" t="s">
        <v>3</v>
      </c>
      <c r="C4" s="147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150" t="s">
        <v>31</v>
      </c>
      <c r="I4" s="62" t="s">
        <v>11</v>
      </c>
      <c r="J4" s="144" t="s">
        <v>14</v>
      </c>
    </row>
    <row r="5" spans="1:13" ht="17.100000000000001" customHeight="1" x14ac:dyDescent="0.3">
      <c r="A5" s="145"/>
      <c r="B5" s="145"/>
      <c r="C5" s="148"/>
      <c r="D5" s="60" t="s">
        <v>5</v>
      </c>
      <c r="E5" s="60" t="s">
        <v>8</v>
      </c>
      <c r="F5" s="63" t="s">
        <v>147</v>
      </c>
      <c r="G5" s="63" t="s">
        <v>12</v>
      </c>
      <c r="H5" s="151"/>
      <c r="I5" s="63" t="s">
        <v>32</v>
      </c>
      <c r="J5" s="145"/>
    </row>
    <row r="6" spans="1:13" ht="17.100000000000001" customHeight="1" x14ac:dyDescent="0.3">
      <c r="A6" s="146"/>
      <c r="B6" s="146"/>
      <c r="C6" s="149"/>
      <c r="D6" s="61" t="s">
        <v>6</v>
      </c>
      <c r="E6" s="61"/>
      <c r="F6" s="64"/>
      <c r="G6" s="64"/>
      <c r="H6" s="152"/>
      <c r="I6" s="64"/>
      <c r="J6" s="146"/>
    </row>
    <row r="7" spans="1:13" s="52" customFormat="1" ht="17.100000000000001" customHeight="1" x14ac:dyDescent="0.3">
      <c r="A7" s="86">
        <v>1</v>
      </c>
      <c r="B7" s="85" t="s">
        <v>17</v>
      </c>
      <c r="C7" s="86">
        <v>27</v>
      </c>
      <c r="D7" s="86">
        <v>16</v>
      </c>
      <c r="E7" s="87">
        <v>6485940</v>
      </c>
      <c r="F7" s="87">
        <f>SUM(F8:F13)</f>
        <v>3451344.33</v>
      </c>
      <c r="G7" s="87">
        <f t="shared" ref="G7:G28" si="0">F7*100/E7</f>
        <v>53.21270825817075</v>
      </c>
      <c r="H7" s="87">
        <f t="shared" ref="H7:H28" si="1">E7-F7</f>
        <v>3034595.67</v>
      </c>
      <c r="I7" s="87">
        <f t="shared" ref="I7:I28" si="2">H7*100/E7</f>
        <v>46.78729174182925</v>
      </c>
      <c r="J7" s="85"/>
    </row>
    <row r="8" spans="1:13" s="137" customFormat="1" ht="17.100000000000001" customHeight="1" x14ac:dyDescent="0.3">
      <c r="A8" s="110">
        <v>1.1000000000000001</v>
      </c>
      <c r="B8" s="110" t="s">
        <v>94</v>
      </c>
      <c r="C8" s="111">
        <v>10</v>
      </c>
      <c r="D8" s="111">
        <v>6</v>
      </c>
      <c r="E8" s="112">
        <v>2822900</v>
      </c>
      <c r="F8" s="112">
        <v>2158959</v>
      </c>
      <c r="G8" s="112">
        <f t="shared" si="0"/>
        <v>76.480179956782038</v>
      </c>
      <c r="H8" s="112">
        <f t="shared" si="1"/>
        <v>663941</v>
      </c>
      <c r="I8" s="112">
        <f t="shared" si="2"/>
        <v>23.519820043217969</v>
      </c>
      <c r="J8" s="110"/>
      <c r="K8" s="126"/>
      <c r="L8" s="126"/>
      <c r="M8" s="126"/>
    </row>
    <row r="9" spans="1:13" s="116" customFormat="1" ht="17.100000000000001" customHeight="1" x14ac:dyDescent="0.3">
      <c r="A9" s="25">
        <v>1.2</v>
      </c>
      <c r="B9" s="25" t="s">
        <v>35</v>
      </c>
      <c r="C9" s="115">
        <v>2</v>
      </c>
      <c r="D9" s="115">
        <v>2</v>
      </c>
      <c r="E9" s="28">
        <v>1548965</v>
      </c>
      <c r="F9" s="28">
        <f>879296.48+ค่าจ้างเงินรายได้!C6+ค่าจ้างเงินรายได้!D6</f>
        <v>913006.48</v>
      </c>
      <c r="G9" s="28">
        <f t="shared" si="0"/>
        <v>58.943002585597476</v>
      </c>
      <c r="H9" s="28">
        <f t="shared" si="1"/>
        <v>635958.52</v>
      </c>
      <c r="I9" s="28">
        <f t="shared" si="2"/>
        <v>41.056997414402524</v>
      </c>
      <c r="J9" s="25"/>
      <c r="K9" s="131"/>
      <c r="L9" s="131"/>
      <c r="M9" s="131"/>
    </row>
    <row r="10" spans="1:13" s="116" customFormat="1" ht="17.100000000000001" customHeight="1" x14ac:dyDescent="0.3">
      <c r="A10" s="25">
        <v>1.3</v>
      </c>
      <c r="B10" s="25" t="s">
        <v>97</v>
      </c>
      <c r="C10" s="115">
        <v>3</v>
      </c>
      <c r="D10" s="115">
        <v>3</v>
      </c>
      <c r="E10" s="28">
        <v>245300</v>
      </c>
      <c r="F10" s="28">
        <v>119900</v>
      </c>
      <c r="G10" s="28">
        <f t="shared" si="0"/>
        <v>48.878923766816143</v>
      </c>
      <c r="H10" s="28">
        <f t="shared" si="1"/>
        <v>125400</v>
      </c>
      <c r="I10" s="28">
        <f t="shared" si="2"/>
        <v>51.121076233183857</v>
      </c>
      <c r="J10" s="25"/>
    </row>
    <row r="11" spans="1:13" s="133" customFormat="1" ht="17.100000000000001" customHeight="1" x14ac:dyDescent="0.3">
      <c r="A11" s="25">
        <v>1.4</v>
      </c>
      <c r="B11" s="25" t="s">
        <v>95</v>
      </c>
      <c r="C11" s="115">
        <v>6</v>
      </c>
      <c r="D11" s="115">
        <v>4</v>
      </c>
      <c r="E11" s="28">
        <v>521275</v>
      </c>
      <c r="F11" s="28">
        <v>229478.85</v>
      </c>
      <c r="G11" s="28">
        <f t="shared" si="0"/>
        <v>44.022608028391922</v>
      </c>
      <c r="H11" s="28">
        <f t="shared" si="1"/>
        <v>291796.15000000002</v>
      </c>
      <c r="I11" s="28">
        <f t="shared" si="2"/>
        <v>55.977391971608085</v>
      </c>
      <c r="J11" s="25"/>
      <c r="K11" s="116"/>
      <c r="L11" s="116"/>
      <c r="M11" s="116"/>
    </row>
    <row r="12" spans="1:13" s="131" customFormat="1" ht="17.100000000000001" customHeight="1" x14ac:dyDescent="0.3">
      <c r="A12" s="25">
        <v>1.5</v>
      </c>
      <c r="B12" s="25" t="s">
        <v>93</v>
      </c>
      <c r="C12" s="115">
        <v>4</v>
      </c>
      <c r="D12" s="115">
        <v>1</v>
      </c>
      <c r="E12" s="28">
        <v>120000</v>
      </c>
      <c r="F12" s="28">
        <v>30000</v>
      </c>
      <c r="G12" s="28">
        <f t="shared" si="0"/>
        <v>25</v>
      </c>
      <c r="H12" s="28">
        <f t="shared" si="1"/>
        <v>90000</v>
      </c>
      <c r="I12" s="28">
        <f t="shared" si="2"/>
        <v>75</v>
      </c>
      <c r="J12" s="25"/>
      <c r="K12" s="116"/>
      <c r="L12" s="116"/>
      <c r="M12" s="116"/>
    </row>
    <row r="13" spans="1:13" s="130" customFormat="1" ht="17.100000000000001" customHeight="1" x14ac:dyDescent="0.3">
      <c r="A13" s="117">
        <v>1.6</v>
      </c>
      <c r="B13" s="117" t="s">
        <v>96</v>
      </c>
      <c r="C13" s="118">
        <v>2</v>
      </c>
      <c r="D13" s="118">
        <v>0</v>
      </c>
      <c r="E13" s="119">
        <v>1227500</v>
      </c>
      <c r="F13" s="119">
        <v>0</v>
      </c>
      <c r="G13" s="119">
        <f t="shared" si="0"/>
        <v>0</v>
      </c>
      <c r="H13" s="119">
        <f t="shared" si="1"/>
        <v>1227500</v>
      </c>
      <c r="I13" s="119">
        <f t="shared" si="2"/>
        <v>100</v>
      </c>
      <c r="J13" s="117"/>
      <c r="K13" s="121"/>
      <c r="L13" s="121"/>
      <c r="M13" s="121"/>
    </row>
    <row r="14" spans="1:13" s="52" customFormat="1" x14ac:dyDescent="0.3">
      <c r="A14" s="86">
        <v>2</v>
      </c>
      <c r="B14" s="85" t="s">
        <v>25</v>
      </c>
      <c r="C14" s="86">
        <v>8</v>
      </c>
      <c r="D14" s="86">
        <v>4</v>
      </c>
      <c r="E14" s="87">
        <v>2720650</v>
      </c>
      <c r="F14" s="87">
        <f>SUM(F15:F17)</f>
        <v>1468446.8</v>
      </c>
      <c r="G14" s="87">
        <f t="shared" si="0"/>
        <v>53.974116479517761</v>
      </c>
      <c r="H14" s="87">
        <f t="shared" si="1"/>
        <v>1252203.2</v>
      </c>
      <c r="I14" s="87">
        <f t="shared" si="2"/>
        <v>46.025883520482239</v>
      </c>
      <c r="J14" s="85"/>
    </row>
    <row r="15" spans="1:13" s="126" customFormat="1" ht="17.100000000000001" customHeight="1" x14ac:dyDescent="0.3">
      <c r="A15" s="110">
        <v>2.1</v>
      </c>
      <c r="B15" s="110" t="s">
        <v>35</v>
      </c>
      <c r="C15" s="111">
        <v>4</v>
      </c>
      <c r="D15" s="111">
        <v>3</v>
      </c>
      <c r="E15" s="112">
        <v>2148850</v>
      </c>
      <c r="F15" s="112">
        <f>1246087.8+ค่าจ้างเงินรายได้!C16+ค่าจ้างเงินรายได้!D16</f>
        <v>1296248.8</v>
      </c>
      <c r="G15" s="112">
        <f t="shared" si="0"/>
        <v>60.322907601740468</v>
      </c>
      <c r="H15" s="112">
        <f t="shared" si="1"/>
        <v>852601.2</v>
      </c>
      <c r="I15" s="112">
        <f t="shared" si="2"/>
        <v>39.677092398259532</v>
      </c>
      <c r="J15" s="110"/>
    </row>
    <row r="16" spans="1:13" s="116" customFormat="1" ht="17.100000000000001" customHeight="1" x14ac:dyDescent="0.3">
      <c r="A16" s="25">
        <v>2.2000000000000002</v>
      </c>
      <c r="B16" s="25" t="s">
        <v>109</v>
      </c>
      <c r="C16" s="115">
        <v>3</v>
      </c>
      <c r="D16" s="115">
        <v>1</v>
      </c>
      <c r="E16" s="28">
        <v>528300</v>
      </c>
      <c r="F16" s="28">
        <v>172198</v>
      </c>
      <c r="G16" s="28">
        <f t="shared" si="0"/>
        <v>32.594737838349424</v>
      </c>
      <c r="H16" s="28">
        <f t="shared" si="1"/>
        <v>356102</v>
      </c>
      <c r="I16" s="28">
        <f t="shared" si="2"/>
        <v>67.405262161650583</v>
      </c>
      <c r="J16" s="25"/>
    </row>
    <row r="17" spans="1:13" s="130" customFormat="1" ht="17.100000000000001" customHeight="1" x14ac:dyDescent="0.3">
      <c r="A17" s="117">
        <v>2.2999999999999998</v>
      </c>
      <c r="B17" s="117" t="s">
        <v>110</v>
      </c>
      <c r="C17" s="118">
        <v>1</v>
      </c>
      <c r="D17" s="118">
        <v>0</v>
      </c>
      <c r="E17" s="119">
        <v>43500</v>
      </c>
      <c r="F17" s="119">
        <v>0</v>
      </c>
      <c r="G17" s="119">
        <f t="shared" si="0"/>
        <v>0</v>
      </c>
      <c r="H17" s="119">
        <f t="shared" si="1"/>
        <v>43500</v>
      </c>
      <c r="I17" s="119">
        <f t="shared" si="2"/>
        <v>100</v>
      </c>
      <c r="J17" s="117"/>
    </row>
    <row r="18" spans="1:13" s="52" customFormat="1" ht="17.100000000000001" customHeight="1" x14ac:dyDescent="0.3">
      <c r="A18" s="86">
        <v>3</v>
      </c>
      <c r="B18" s="85" t="s">
        <v>19</v>
      </c>
      <c r="C18" s="86">
        <v>14</v>
      </c>
      <c r="D18" s="86">
        <v>13</v>
      </c>
      <c r="E18" s="87">
        <v>2889671</v>
      </c>
      <c r="F18" s="87">
        <f>SUM(F19:F28)</f>
        <v>1467731.06</v>
      </c>
      <c r="G18" s="87">
        <f t="shared" si="0"/>
        <v>50.792324108869138</v>
      </c>
      <c r="H18" s="87">
        <f t="shared" si="1"/>
        <v>1421939.94</v>
      </c>
      <c r="I18" s="87">
        <f t="shared" si="2"/>
        <v>49.207675891130862</v>
      </c>
      <c r="J18" s="85"/>
    </row>
    <row r="19" spans="1:13" s="137" customFormat="1" ht="17.100000000000001" customHeight="1" x14ac:dyDescent="0.3">
      <c r="A19" s="110">
        <v>3.1</v>
      </c>
      <c r="B19" s="110" t="s">
        <v>51</v>
      </c>
      <c r="C19" s="111">
        <v>1</v>
      </c>
      <c r="D19" s="111">
        <v>1</v>
      </c>
      <c r="E19" s="112">
        <v>75000</v>
      </c>
      <c r="F19" s="112">
        <v>71420</v>
      </c>
      <c r="G19" s="112">
        <f t="shared" si="0"/>
        <v>95.226666666666674</v>
      </c>
      <c r="H19" s="112">
        <f t="shared" si="1"/>
        <v>3580</v>
      </c>
      <c r="I19" s="112">
        <f t="shared" si="2"/>
        <v>4.7733333333333334</v>
      </c>
      <c r="J19" s="110"/>
      <c r="K19" s="126"/>
      <c r="L19" s="126"/>
      <c r="M19" s="126"/>
    </row>
    <row r="20" spans="1:13" s="116" customFormat="1" x14ac:dyDescent="0.3">
      <c r="A20" s="25">
        <v>3.2</v>
      </c>
      <c r="B20" s="25" t="s">
        <v>83</v>
      </c>
      <c r="C20" s="115">
        <v>1</v>
      </c>
      <c r="D20" s="115">
        <v>1</v>
      </c>
      <c r="E20" s="28">
        <v>192777</v>
      </c>
      <c r="F20" s="28">
        <v>182397.6</v>
      </c>
      <c r="G20" s="28">
        <f t="shared" si="0"/>
        <v>94.615851476057827</v>
      </c>
      <c r="H20" s="28">
        <f t="shared" si="1"/>
        <v>10379.399999999994</v>
      </c>
      <c r="I20" s="28">
        <f t="shared" si="2"/>
        <v>5.3841485239421685</v>
      </c>
      <c r="J20" s="25"/>
    </row>
    <row r="21" spans="1:13" s="131" customFormat="1" x14ac:dyDescent="0.3">
      <c r="A21" s="25">
        <v>3.3</v>
      </c>
      <c r="B21" s="25" t="s">
        <v>137</v>
      </c>
      <c r="C21" s="115">
        <v>1</v>
      </c>
      <c r="D21" s="115">
        <v>1</v>
      </c>
      <c r="E21" s="28">
        <v>304495</v>
      </c>
      <c r="F21" s="28">
        <v>189569</v>
      </c>
      <c r="G21" s="28">
        <f t="shared" si="0"/>
        <v>62.256851508234945</v>
      </c>
      <c r="H21" s="28">
        <f t="shared" si="1"/>
        <v>114926</v>
      </c>
      <c r="I21" s="28">
        <f t="shared" si="2"/>
        <v>37.743148491765055</v>
      </c>
      <c r="J21" s="25"/>
      <c r="K21" s="116"/>
      <c r="L21" s="116"/>
      <c r="M21" s="116"/>
    </row>
    <row r="22" spans="1:13" s="116" customFormat="1" ht="17.100000000000001" customHeight="1" x14ac:dyDescent="0.3">
      <c r="A22" s="25">
        <v>3.4</v>
      </c>
      <c r="B22" s="25" t="s">
        <v>138</v>
      </c>
      <c r="C22" s="115">
        <v>1</v>
      </c>
      <c r="D22" s="115">
        <v>1</v>
      </c>
      <c r="E22" s="28">
        <v>121293</v>
      </c>
      <c r="F22" s="28">
        <v>71988</v>
      </c>
      <c r="G22" s="28">
        <f t="shared" si="0"/>
        <v>59.350498379955972</v>
      </c>
      <c r="H22" s="28">
        <f t="shared" si="1"/>
        <v>49305</v>
      </c>
      <c r="I22" s="28">
        <f t="shared" si="2"/>
        <v>40.649501620044028</v>
      </c>
      <c r="J22" s="25"/>
    </row>
    <row r="23" spans="1:13" s="131" customFormat="1" x14ac:dyDescent="0.3">
      <c r="A23" s="25">
        <v>3.5</v>
      </c>
      <c r="B23" s="25" t="s">
        <v>112</v>
      </c>
      <c r="C23" s="115">
        <v>1</v>
      </c>
      <c r="D23" s="115">
        <v>1</v>
      </c>
      <c r="E23" s="28">
        <v>122686</v>
      </c>
      <c r="F23" s="28">
        <v>70224.98</v>
      </c>
      <c r="G23" s="28">
        <f t="shared" si="0"/>
        <v>57.239603540746295</v>
      </c>
      <c r="H23" s="28">
        <f t="shared" si="1"/>
        <v>52461.020000000004</v>
      </c>
      <c r="I23" s="28">
        <f t="shared" si="2"/>
        <v>42.760396459253705</v>
      </c>
      <c r="J23" s="25"/>
      <c r="K23" s="116"/>
      <c r="L23" s="116"/>
      <c r="M23" s="116"/>
    </row>
    <row r="24" spans="1:13" s="116" customFormat="1" ht="17.100000000000001" customHeight="1" x14ac:dyDescent="0.3">
      <c r="A24" s="25">
        <v>3.6</v>
      </c>
      <c r="B24" s="25" t="s">
        <v>84</v>
      </c>
      <c r="C24" s="115">
        <v>1</v>
      </c>
      <c r="D24" s="115">
        <v>1</v>
      </c>
      <c r="E24" s="28">
        <v>231244</v>
      </c>
      <c r="F24" s="28">
        <v>114714.5</v>
      </c>
      <c r="G24" s="28">
        <f t="shared" si="0"/>
        <v>49.607557385272699</v>
      </c>
      <c r="H24" s="28">
        <f t="shared" si="1"/>
        <v>116529.5</v>
      </c>
      <c r="I24" s="28">
        <f t="shared" si="2"/>
        <v>50.392442614727301</v>
      </c>
      <c r="J24" s="25"/>
    </row>
    <row r="25" spans="1:13" s="116" customFormat="1" ht="17.100000000000001" customHeight="1" x14ac:dyDescent="0.3">
      <c r="A25" s="25">
        <v>3.7</v>
      </c>
      <c r="B25" s="25" t="s">
        <v>35</v>
      </c>
      <c r="C25" s="115">
        <v>5</v>
      </c>
      <c r="D25" s="115">
        <v>4</v>
      </c>
      <c r="E25" s="28">
        <v>1276712</v>
      </c>
      <c r="F25" s="28">
        <f>617104.98+ค่าจ้างเงินรายได้!C12+ค่าจ้างเงินรายได้!D12</f>
        <v>642866.98</v>
      </c>
      <c r="G25" s="28">
        <f t="shared" si="0"/>
        <v>50.353327923603757</v>
      </c>
      <c r="H25" s="28">
        <f t="shared" si="1"/>
        <v>633845.02</v>
      </c>
      <c r="I25" s="28">
        <f t="shared" si="2"/>
        <v>49.646672076396243</v>
      </c>
      <c r="J25" s="25"/>
    </row>
    <row r="26" spans="1:13" s="116" customFormat="1" ht="17.100000000000001" customHeight="1" x14ac:dyDescent="0.3">
      <c r="A26" s="25">
        <v>3.8</v>
      </c>
      <c r="B26" s="25" t="s">
        <v>136</v>
      </c>
      <c r="C26" s="115">
        <v>1</v>
      </c>
      <c r="D26" s="115">
        <v>1</v>
      </c>
      <c r="E26" s="28">
        <v>287183</v>
      </c>
      <c r="F26" s="28">
        <v>78850</v>
      </c>
      <c r="G26" s="28">
        <f t="shared" si="0"/>
        <v>27.456360578446496</v>
      </c>
      <c r="H26" s="28">
        <f t="shared" si="1"/>
        <v>208333</v>
      </c>
      <c r="I26" s="28">
        <f t="shared" si="2"/>
        <v>72.543639421553507</v>
      </c>
      <c r="J26" s="25"/>
    </row>
    <row r="27" spans="1:13" s="131" customFormat="1" ht="17.100000000000001" customHeight="1" x14ac:dyDescent="0.3">
      <c r="A27" s="25">
        <v>3.9</v>
      </c>
      <c r="B27" s="25" t="s">
        <v>82</v>
      </c>
      <c r="C27" s="115">
        <v>1</v>
      </c>
      <c r="D27" s="115">
        <v>1</v>
      </c>
      <c r="E27" s="28">
        <v>183745</v>
      </c>
      <c r="F27" s="28">
        <v>42910</v>
      </c>
      <c r="G27" s="28">
        <f t="shared" si="0"/>
        <v>23.353016408609758</v>
      </c>
      <c r="H27" s="28">
        <f t="shared" si="1"/>
        <v>140835</v>
      </c>
      <c r="I27" s="28">
        <f t="shared" si="2"/>
        <v>76.646983591390239</v>
      </c>
      <c r="J27" s="25"/>
      <c r="K27" s="116"/>
      <c r="L27" s="116"/>
      <c r="M27" s="116"/>
    </row>
    <row r="28" spans="1:13" s="130" customFormat="1" ht="17.100000000000001" customHeight="1" x14ac:dyDescent="0.3">
      <c r="A28" s="138">
        <v>3.1</v>
      </c>
      <c r="B28" s="117" t="s">
        <v>81</v>
      </c>
      <c r="C28" s="118">
        <v>1</v>
      </c>
      <c r="D28" s="118">
        <v>1</v>
      </c>
      <c r="E28" s="119">
        <v>94536</v>
      </c>
      <c r="F28" s="119">
        <v>2790</v>
      </c>
      <c r="G28" s="119">
        <f t="shared" si="0"/>
        <v>2.9512566641279512</v>
      </c>
      <c r="H28" s="119">
        <f t="shared" si="1"/>
        <v>91746</v>
      </c>
      <c r="I28" s="119">
        <f t="shared" si="2"/>
        <v>97.048743335872047</v>
      </c>
      <c r="J28" s="117"/>
    </row>
    <row r="29" spans="1:13" s="52" customFormat="1" ht="17.100000000000001" customHeight="1" x14ac:dyDescent="0.3">
      <c r="A29" s="86">
        <v>4</v>
      </c>
      <c r="B29" s="85" t="s">
        <v>28</v>
      </c>
      <c r="C29" s="86">
        <v>30</v>
      </c>
      <c r="D29" s="86">
        <v>17</v>
      </c>
      <c r="E29" s="87">
        <v>25554693</v>
      </c>
      <c r="F29" s="87">
        <f>SUM(F30:F33)</f>
        <v>13360862.299999999</v>
      </c>
      <c r="G29" s="87">
        <f t="shared" ref="G29" si="3">F29*100/E29</f>
        <v>52.283399765358169</v>
      </c>
      <c r="H29" s="87">
        <f t="shared" ref="H29" si="4">E29-F29</f>
        <v>12193830.700000001</v>
      </c>
      <c r="I29" s="87">
        <f t="shared" ref="I29" si="5">H29*100/E29</f>
        <v>47.716600234641831</v>
      </c>
      <c r="J29" s="85"/>
    </row>
    <row r="30" spans="1:13" s="126" customFormat="1" ht="17.100000000000001" customHeight="1" x14ac:dyDescent="0.3">
      <c r="A30" s="110">
        <v>4.0999999999999996</v>
      </c>
      <c r="B30" s="110" t="s">
        <v>49</v>
      </c>
      <c r="C30" s="111">
        <v>10</v>
      </c>
      <c r="D30" s="111">
        <v>3</v>
      </c>
      <c r="E30" s="112">
        <v>1500000</v>
      </c>
      <c r="F30" s="112">
        <v>961380</v>
      </c>
      <c r="G30" s="112">
        <f>F30*100/E30</f>
        <v>64.091999999999999</v>
      </c>
      <c r="H30" s="112">
        <f>E30-F30</f>
        <v>538620</v>
      </c>
      <c r="I30" s="112">
        <f>H30*100/E30</f>
        <v>35.908000000000001</v>
      </c>
      <c r="J30" s="110"/>
    </row>
    <row r="31" spans="1:13" s="116" customFormat="1" x14ac:dyDescent="0.3">
      <c r="A31" s="25">
        <v>4.2</v>
      </c>
      <c r="B31" s="25" t="s">
        <v>35</v>
      </c>
      <c r="C31" s="115">
        <v>7</v>
      </c>
      <c r="D31" s="115">
        <v>5</v>
      </c>
      <c r="E31" s="28">
        <v>17435728</v>
      </c>
      <c r="F31" s="28">
        <f>9566611.19+ค่าจ้างเงินรายได้!C8+ค่าจ้างเงินรายได้!D8+ค่าจ้างเงินรายได้!C9+ค่าจ้างเงินรายได้!D9</f>
        <v>10180136.5</v>
      </c>
      <c r="G31" s="28">
        <f>F31*100/E31</f>
        <v>58.386644366097016</v>
      </c>
      <c r="H31" s="28">
        <f>E31-F31</f>
        <v>7255591.5</v>
      </c>
      <c r="I31" s="28">
        <f>H31*100/E31</f>
        <v>41.613355633902984</v>
      </c>
      <c r="J31" s="25"/>
    </row>
    <row r="32" spans="1:13" s="116" customFormat="1" ht="17.100000000000001" customHeight="1" x14ac:dyDescent="0.3">
      <c r="A32" s="25">
        <v>4.3</v>
      </c>
      <c r="B32" s="25" t="s">
        <v>111</v>
      </c>
      <c r="C32" s="115">
        <v>6</v>
      </c>
      <c r="D32" s="115">
        <v>5</v>
      </c>
      <c r="E32" s="28">
        <v>4358965</v>
      </c>
      <c r="F32" s="28">
        <f>1465789.6+ค่าจ้างเงินรายได้!C10+ค่าจ้างเงินรายได้!D10</f>
        <v>1476333.6</v>
      </c>
      <c r="G32" s="28">
        <f>F32*100/E32</f>
        <v>33.868902365584489</v>
      </c>
      <c r="H32" s="28">
        <f>E32-F32</f>
        <v>2882631.4</v>
      </c>
      <c r="I32" s="28">
        <f>H32*100/E32</f>
        <v>66.131097634415511</v>
      </c>
      <c r="J32" s="25"/>
      <c r="K32" s="131"/>
      <c r="L32" s="131"/>
      <c r="M32" s="131"/>
    </row>
    <row r="33" spans="1:13" s="130" customFormat="1" ht="17.100000000000001" customHeight="1" x14ac:dyDescent="0.3">
      <c r="A33" s="117">
        <v>4.4000000000000004</v>
      </c>
      <c r="B33" s="117" t="s">
        <v>92</v>
      </c>
      <c r="C33" s="118">
        <v>7</v>
      </c>
      <c r="D33" s="118">
        <v>4</v>
      </c>
      <c r="E33" s="119">
        <v>2260000</v>
      </c>
      <c r="F33" s="119">
        <v>743012.2</v>
      </c>
      <c r="G33" s="119">
        <f>F33*100/E33</f>
        <v>32.876646017699116</v>
      </c>
      <c r="H33" s="119">
        <f>E33-F33</f>
        <v>1516987.8</v>
      </c>
      <c r="I33" s="119">
        <f>H33*100/E33</f>
        <v>67.123353982300884</v>
      </c>
      <c r="J33" s="117"/>
      <c r="K33" s="121"/>
      <c r="L33" s="121"/>
      <c r="M33" s="121"/>
    </row>
    <row r="34" spans="1:13" s="52" customFormat="1" x14ac:dyDescent="0.3">
      <c r="A34" s="86">
        <v>5</v>
      </c>
      <c r="B34" s="85" t="s">
        <v>15</v>
      </c>
      <c r="C34" s="86">
        <v>58</v>
      </c>
      <c r="D34" s="86">
        <v>31</v>
      </c>
      <c r="E34" s="87">
        <v>65094287</v>
      </c>
      <c r="F34" s="87">
        <f>SUM(F35:F47)</f>
        <v>30451418.93</v>
      </c>
      <c r="G34" s="87">
        <f t="shared" ref="G34:G136" si="6">F34*100/E34</f>
        <v>46.780478492682469</v>
      </c>
      <c r="H34" s="87">
        <f t="shared" ref="H34:H136" si="7">E34-F34</f>
        <v>34642868.07</v>
      </c>
      <c r="I34" s="87">
        <f t="shared" ref="I34:I136" si="8">H34*100/E34</f>
        <v>53.219521507317531</v>
      </c>
      <c r="J34" s="85"/>
    </row>
    <row r="35" spans="1:13" s="126" customFormat="1" ht="17.100000000000001" customHeight="1" x14ac:dyDescent="0.3">
      <c r="A35" s="110">
        <v>5.0999999999999996</v>
      </c>
      <c r="B35" s="110" t="s">
        <v>57</v>
      </c>
      <c r="C35" s="111">
        <v>2</v>
      </c>
      <c r="D35" s="111">
        <v>2</v>
      </c>
      <c r="E35" s="112">
        <v>5017990</v>
      </c>
      <c r="F35" s="112">
        <v>2897335.5</v>
      </c>
      <c r="G35" s="112">
        <f t="shared" ref="G35:G47" si="9">F35*100/E35</f>
        <v>57.738965203198887</v>
      </c>
      <c r="H35" s="112">
        <f t="shared" ref="H35:H47" si="10">E35-F35</f>
        <v>2120654.5</v>
      </c>
      <c r="I35" s="112">
        <f t="shared" ref="I35:I47" si="11">H35*100/E35</f>
        <v>42.261034796801113</v>
      </c>
      <c r="J35" s="110"/>
      <c r="K35" s="137"/>
      <c r="L35" s="137"/>
      <c r="M35" s="137"/>
    </row>
    <row r="36" spans="1:13" s="116" customFormat="1" ht="17.100000000000001" customHeight="1" x14ac:dyDescent="0.3">
      <c r="A36" s="25">
        <v>5.2</v>
      </c>
      <c r="B36" s="25" t="s">
        <v>105</v>
      </c>
      <c r="C36" s="115">
        <v>2</v>
      </c>
      <c r="D36" s="115">
        <v>2</v>
      </c>
      <c r="E36" s="28">
        <v>20743367</v>
      </c>
      <c r="F36" s="28">
        <v>10372113.369999999</v>
      </c>
      <c r="G36" s="28">
        <f t="shared" si="9"/>
        <v>50.002072325095533</v>
      </c>
      <c r="H36" s="28">
        <f t="shared" si="10"/>
        <v>10371253.630000001</v>
      </c>
      <c r="I36" s="28">
        <f t="shared" si="11"/>
        <v>49.997927674904467</v>
      </c>
      <c r="J36" s="25"/>
    </row>
    <row r="37" spans="1:13" s="116" customFormat="1" ht="17.100000000000001" customHeight="1" x14ac:dyDescent="0.3">
      <c r="A37" s="25">
        <v>5.3</v>
      </c>
      <c r="B37" s="25" t="s">
        <v>55</v>
      </c>
      <c r="C37" s="115">
        <v>1</v>
      </c>
      <c r="D37" s="115">
        <v>1</v>
      </c>
      <c r="E37" s="28">
        <v>135820</v>
      </c>
      <c r="F37" s="28">
        <v>67120</v>
      </c>
      <c r="G37" s="28">
        <f t="shared" si="9"/>
        <v>49.418347813282288</v>
      </c>
      <c r="H37" s="28">
        <f t="shared" si="10"/>
        <v>68700</v>
      </c>
      <c r="I37" s="28">
        <f t="shared" si="11"/>
        <v>50.581652186717712</v>
      </c>
      <c r="J37" s="25"/>
    </row>
    <row r="38" spans="1:13" s="116" customFormat="1" x14ac:dyDescent="0.3">
      <c r="A38" s="25">
        <v>5.4</v>
      </c>
      <c r="B38" s="25" t="s">
        <v>54</v>
      </c>
      <c r="C38" s="115">
        <v>4</v>
      </c>
      <c r="D38" s="115">
        <v>3</v>
      </c>
      <c r="E38" s="28">
        <v>24722966</v>
      </c>
      <c r="F38" s="28">
        <f>12014568.17+ค่าจ้างเงินรายได้!C14+ค่าจ้างเงินรายได้!D14+ค่าจ้างเงินรายได้!C23+ค่าจ้างเงินรายได้!C24</f>
        <v>13563568.17</v>
      </c>
      <c r="G38" s="28">
        <f t="shared" si="9"/>
        <v>54.862220697953475</v>
      </c>
      <c r="H38" s="28">
        <f t="shared" si="10"/>
        <v>11159397.83</v>
      </c>
      <c r="I38" s="28">
        <f t="shared" si="11"/>
        <v>45.137779302046525</v>
      </c>
      <c r="J38" s="25"/>
    </row>
    <row r="39" spans="1:13" s="131" customFormat="1" x14ac:dyDescent="0.3">
      <c r="A39" s="25">
        <v>5.5</v>
      </c>
      <c r="B39" s="25" t="s">
        <v>102</v>
      </c>
      <c r="C39" s="115">
        <v>2</v>
      </c>
      <c r="D39" s="115">
        <v>2</v>
      </c>
      <c r="E39" s="28">
        <v>1858349</v>
      </c>
      <c r="F39" s="28">
        <v>849842.96</v>
      </c>
      <c r="G39" s="28">
        <f t="shared" si="9"/>
        <v>45.731074195428306</v>
      </c>
      <c r="H39" s="28">
        <f t="shared" si="10"/>
        <v>1008506.04</v>
      </c>
      <c r="I39" s="28">
        <f t="shared" si="11"/>
        <v>54.268925804571694</v>
      </c>
      <c r="J39" s="25"/>
      <c r="K39" s="116"/>
      <c r="L39" s="116"/>
      <c r="M39" s="116"/>
    </row>
    <row r="40" spans="1:13" s="116" customFormat="1" ht="17.100000000000001" customHeight="1" x14ac:dyDescent="0.3">
      <c r="A40" s="25">
        <v>5.6</v>
      </c>
      <c r="B40" s="25" t="s">
        <v>36</v>
      </c>
      <c r="C40" s="115">
        <v>8</v>
      </c>
      <c r="D40" s="115">
        <v>4</v>
      </c>
      <c r="E40" s="28">
        <v>2762400</v>
      </c>
      <c r="F40" s="28">
        <v>876101.4</v>
      </c>
      <c r="G40" s="28">
        <f t="shared" si="9"/>
        <v>31.715225890529975</v>
      </c>
      <c r="H40" s="28">
        <f t="shared" si="10"/>
        <v>1886298.6</v>
      </c>
      <c r="I40" s="28">
        <f t="shared" si="11"/>
        <v>68.284774109470021</v>
      </c>
      <c r="J40" s="25"/>
      <c r="K40" s="131"/>
      <c r="L40" s="131"/>
      <c r="M40" s="131"/>
    </row>
    <row r="41" spans="1:13" s="116" customFormat="1" ht="17.100000000000001" customHeight="1" x14ac:dyDescent="0.3">
      <c r="A41" s="25">
        <v>5.7</v>
      </c>
      <c r="B41" s="25" t="s">
        <v>107</v>
      </c>
      <c r="C41" s="115">
        <v>3</v>
      </c>
      <c r="D41" s="115">
        <v>2</v>
      </c>
      <c r="E41" s="28">
        <v>569450</v>
      </c>
      <c r="F41" s="28">
        <v>169740</v>
      </c>
      <c r="G41" s="28">
        <f t="shared" si="9"/>
        <v>29.807709193081042</v>
      </c>
      <c r="H41" s="28">
        <f t="shared" si="10"/>
        <v>399710</v>
      </c>
      <c r="I41" s="28">
        <f t="shared" si="11"/>
        <v>70.192290806918962</v>
      </c>
      <c r="J41" s="25"/>
    </row>
    <row r="42" spans="1:13" s="116" customFormat="1" ht="17.100000000000001" customHeight="1" x14ac:dyDescent="0.3">
      <c r="A42" s="25">
        <v>5.8</v>
      </c>
      <c r="B42" s="25" t="s">
        <v>106</v>
      </c>
      <c r="C42" s="115">
        <v>9</v>
      </c>
      <c r="D42" s="115">
        <v>3</v>
      </c>
      <c r="E42" s="28">
        <v>2604575</v>
      </c>
      <c r="F42" s="28">
        <v>612129.53</v>
      </c>
      <c r="G42" s="28">
        <f t="shared" si="9"/>
        <v>23.502088824472324</v>
      </c>
      <c r="H42" s="28">
        <f t="shared" si="10"/>
        <v>1992445.47</v>
      </c>
      <c r="I42" s="28">
        <f t="shared" si="11"/>
        <v>76.497911175527676</v>
      </c>
      <c r="J42" s="25"/>
    </row>
    <row r="43" spans="1:13" s="116" customFormat="1" ht="17.100000000000001" customHeight="1" x14ac:dyDescent="0.3">
      <c r="A43" s="25">
        <v>5.9</v>
      </c>
      <c r="B43" s="25" t="s">
        <v>35</v>
      </c>
      <c r="C43" s="115">
        <v>9</v>
      </c>
      <c r="D43" s="115">
        <v>6</v>
      </c>
      <c r="E43" s="28">
        <v>3955710</v>
      </c>
      <c r="F43" s="28">
        <v>713480</v>
      </c>
      <c r="G43" s="28">
        <f t="shared" si="9"/>
        <v>18.036711487950331</v>
      </c>
      <c r="H43" s="28">
        <f t="shared" si="10"/>
        <v>3242230</v>
      </c>
      <c r="I43" s="28">
        <f t="shared" si="11"/>
        <v>81.963288512049672</v>
      </c>
      <c r="J43" s="25"/>
    </row>
    <row r="44" spans="1:13" s="131" customFormat="1" ht="17.100000000000001" customHeight="1" x14ac:dyDescent="0.3">
      <c r="A44" s="125">
        <v>5.0999999999999996</v>
      </c>
      <c r="B44" s="25" t="s">
        <v>104</v>
      </c>
      <c r="C44" s="115">
        <v>6</v>
      </c>
      <c r="D44" s="115">
        <v>1</v>
      </c>
      <c r="E44" s="28">
        <v>1727700</v>
      </c>
      <c r="F44" s="28">
        <v>243100</v>
      </c>
      <c r="G44" s="28">
        <f t="shared" si="9"/>
        <v>14.070729872084273</v>
      </c>
      <c r="H44" s="28">
        <f t="shared" si="10"/>
        <v>1484600</v>
      </c>
      <c r="I44" s="28">
        <f t="shared" si="11"/>
        <v>85.929270127915728</v>
      </c>
      <c r="J44" s="25"/>
      <c r="K44" s="116"/>
      <c r="L44" s="116"/>
      <c r="M44" s="116"/>
    </row>
    <row r="45" spans="1:13" s="116" customFormat="1" ht="17.100000000000001" customHeight="1" x14ac:dyDescent="0.3">
      <c r="A45" s="25">
        <v>5.1100000000000003</v>
      </c>
      <c r="B45" s="25" t="s">
        <v>108</v>
      </c>
      <c r="C45" s="115">
        <v>3</v>
      </c>
      <c r="D45" s="115">
        <v>3</v>
      </c>
      <c r="E45" s="28">
        <v>297580</v>
      </c>
      <c r="F45" s="28">
        <v>28494</v>
      </c>
      <c r="G45" s="28">
        <f t="shared" si="9"/>
        <v>9.575240271523624</v>
      </c>
      <c r="H45" s="28">
        <f t="shared" si="10"/>
        <v>269086</v>
      </c>
      <c r="I45" s="28">
        <f t="shared" si="11"/>
        <v>90.424759728476374</v>
      </c>
      <c r="J45" s="25"/>
    </row>
    <row r="46" spans="1:13" s="116" customFormat="1" ht="17.100000000000001" customHeight="1" x14ac:dyDescent="0.3">
      <c r="A46" s="25">
        <v>5.12</v>
      </c>
      <c r="B46" s="25" t="s">
        <v>53</v>
      </c>
      <c r="C46" s="115">
        <v>6</v>
      </c>
      <c r="D46" s="115">
        <v>1</v>
      </c>
      <c r="E46" s="28">
        <v>400000</v>
      </c>
      <c r="F46" s="28">
        <v>35164</v>
      </c>
      <c r="G46" s="28">
        <f t="shared" si="9"/>
        <v>8.7910000000000004</v>
      </c>
      <c r="H46" s="28">
        <f t="shared" si="10"/>
        <v>364836</v>
      </c>
      <c r="I46" s="28">
        <f t="shared" si="11"/>
        <v>91.209000000000003</v>
      </c>
      <c r="J46" s="25"/>
    </row>
    <row r="47" spans="1:13" s="121" customFormat="1" ht="17.100000000000001" customHeight="1" x14ac:dyDescent="0.3">
      <c r="A47" s="117">
        <v>5.13</v>
      </c>
      <c r="B47" s="117" t="s">
        <v>56</v>
      </c>
      <c r="C47" s="118">
        <v>3</v>
      </c>
      <c r="D47" s="118">
        <v>1</v>
      </c>
      <c r="E47" s="119">
        <v>298380</v>
      </c>
      <c r="F47" s="119">
        <v>23230</v>
      </c>
      <c r="G47" s="119">
        <f t="shared" si="9"/>
        <v>7.7853743548495205</v>
      </c>
      <c r="H47" s="119">
        <f t="shared" si="10"/>
        <v>275150</v>
      </c>
      <c r="I47" s="119">
        <f t="shared" si="11"/>
        <v>92.214625645150477</v>
      </c>
      <c r="J47" s="117"/>
    </row>
    <row r="48" spans="1:13" s="52" customFormat="1" ht="17.100000000000001" customHeight="1" x14ac:dyDescent="0.3">
      <c r="A48" s="86">
        <v>6</v>
      </c>
      <c r="B48" s="85" t="s">
        <v>27</v>
      </c>
      <c r="C48" s="86">
        <v>16</v>
      </c>
      <c r="D48" s="86">
        <v>14</v>
      </c>
      <c r="E48" s="87">
        <v>8229014</v>
      </c>
      <c r="F48" s="87">
        <f>SUM(F49:F52)</f>
        <v>3495399.1799999997</v>
      </c>
      <c r="G48" s="87">
        <f t="shared" ref="G48" si="12">F48*100/E48</f>
        <v>42.476524891074433</v>
      </c>
      <c r="H48" s="87">
        <f t="shared" ref="H48" si="13">E48-F48</f>
        <v>4733614.82</v>
      </c>
      <c r="I48" s="87">
        <f t="shared" ref="I48" si="14">H48*100/E48</f>
        <v>57.523475108925567</v>
      </c>
      <c r="J48" s="85"/>
    </row>
    <row r="49" spans="1:13" s="137" customFormat="1" ht="17.100000000000001" customHeight="1" x14ac:dyDescent="0.3">
      <c r="A49" s="110">
        <v>6.1</v>
      </c>
      <c r="B49" s="110" t="s">
        <v>39</v>
      </c>
      <c r="C49" s="111">
        <v>4</v>
      </c>
      <c r="D49" s="111">
        <v>4</v>
      </c>
      <c r="E49" s="112">
        <v>692750</v>
      </c>
      <c r="F49" s="112">
        <v>485876</v>
      </c>
      <c r="G49" s="112">
        <f t="shared" ref="G49:G80" si="15">F49*100/E49</f>
        <v>70.13727896066402</v>
      </c>
      <c r="H49" s="112">
        <f t="shared" ref="H49:H80" si="16">E49-F49</f>
        <v>206874</v>
      </c>
      <c r="I49" s="112">
        <f t="shared" ref="I49:I80" si="17">H49*100/E49</f>
        <v>29.86272103933598</v>
      </c>
      <c r="J49" s="110"/>
      <c r="K49" s="126"/>
      <c r="L49" s="126"/>
      <c r="M49" s="126"/>
    </row>
    <row r="50" spans="1:13" s="116" customFormat="1" ht="17.100000000000001" customHeight="1" x14ac:dyDescent="0.3">
      <c r="A50" s="25">
        <v>6.2</v>
      </c>
      <c r="B50" s="25" t="s">
        <v>161</v>
      </c>
      <c r="C50" s="115">
        <v>2</v>
      </c>
      <c r="D50" s="115">
        <v>2</v>
      </c>
      <c r="E50" s="28">
        <v>1149874</v>
      </c>
      <c r="F50" s="28">
        <f>707187.92+ค่าจ้างเงินรายได้!C25+ค่าจ้างเงินรายได้!D25</f>
        <v>744173.92</v>
      </c>
      <c r="G50" s="28">
        <f t="shared" si="15"/>
        <v>64.717866479283813</v>
      </c>
      <c r="H50" s="28">
        <f t="shared" si="16"/>
        <v>405700.07999999996</v>
      </c>
      <c r="I50" s="28">
        <f t="shared" si="17"/>
        <v>35.282133520716179</v>
      </c>
      <c r="J50" s="25"/>
    </row>
    <row r="51" spans="1:13" s="116" customFormat="1" ht="17.100000000000001" customHeight="1" x14ac:dyDescent="0.3">
      <c r="A51" s="25">
        <v>6.3</v>
      </c>
      <c r="B51" s="25" t="s">
        <v>35</v>
      </c>
      <c r="C51" s="115">
        <v>4</v>
      </c>
      <c r="D51" s="115">
        <v>3</v>
      </c>
      <c r="E51" s="28">
        <v>957290</v>
      </c>
      <c r="F51" s="28">
        <v>363395.16</v>
      </c>
      <c r="G51" s="28">
        <f t="shared" si="15"/>
        <v>37.960822739190839</v>
      </c>
      <c r="H51" s="28">
        <f t="shared" si="16"/>
        <v>593894.84000000008</v>
      </c>
      <c r="I51" s="28">
        <f t="shared" si="17"/>
        <v>62.039177260809169</v>
      </c>
      <c r="J51" s="25"/>
      <c r="K51" s="131"/>
      <c r="L51" s="131"/>
      <c r="M51" s="131"/>
    </row>
    <row r="52" spans="1:13" s="121" customFormat="1" x14ac:dyDescent="0.3">
      <c r="A52" s="117">
        <v>6.4</v>
      </c>
      <c r="B52" s="117" t="s">
        <v>38</v>
      </c>
      <c r="C52" s="118">
        <v>6</v>
      </c>
      <c r="D52" s="118">
        <v>5</v>
      </c>
      <c r="E52" s="119">
        <v>5429100</v>
      </c>
      <c r="F52" s="119">
        <v>1901954.1</v>
      </c>
      <c r="G52" s="119">
        <f t="shared" si="15"/>
        <v>35.03258551141073</v>
      </c>
      <c r="H52" s="119">
        <f t="shared" si="16"/>
        <v>3527145.9</v>
      </c>
      <c r="I52" s="119">
        <f t="shared" si="17"/>
        <v>64.96741448858927</v>
      </c>
      <c r="J52" s="117"/>
    </row>
    <row r="53" spans="1:13" s="52" customFormat="1" ht="17.100000000000001" customHeight="1" x14ac:dyDescent="0.3">
      <c r="A53" s="86">
        <v>7</v>
      </c>
      <c r="B53" s="85" t="s">
        <v>20</v>
      </c>
      <c r="C53" s="86">
        <v>25</v>
      </c>
      <c r="D53" s="86">
        <v>15</v>
      </c>
      <c r="E53" s="87">
        <v>2869840</v>
      </c>
      <c r="F53" s="87">
        <f>SUM(F54:F60)</f>
        <v>1116741.72</v>
      </c>
      <c r="G53" s="87">
        <f t="shared" si="15"/>
        <v>38.913030691606501</v>
      </c>
      <c r="H53" s="87">
        <f t="shared" si="16"/>
        <v>1753098.28</v>
      </c>
      <c r="I53" s="87">
        <f t="shared" si="17"/>
        <v>61.086969308393499</v>
      </c>
      <c r="J53" s="85"/>
    </row>
    <row r="54" spans="1:13" s="137" customFormat="1" ht="17.100000000000001" customHeight="1" x14ac:dyDescent="0.3">
      <c r="A54" s="110">
        <v>7.1</v>
      </c>
      <c r="B54" s="110" t="s">
        <v>63</v>
      </c>
      <c r="C54" s="111">
        <v>2</v>
      </c>
      <c r="D54" s="111">
        <v>2</v>
      </c>
      <c r="E54" s="112">
        <v>436234</v>
      </c>
      <c r="F54" s="112">
        <v>242380</v>
      </c>
      <c r="G54" s="112">
        <f t="shared" si="15"/>
        <v>55.561923188013772</v>
      </c>
      <c r="H54" s="112">
        <f t="shared" si="16"/>
        <v>193854</v>
      </c>
      <c r="I54" s="112">
        <f t="shared" si="17"/>
        <v>44.438076811986228</v>
      </c>
      <c r="J54" s="110"/>
      <c r="K54" s="126"/>
      <c r="L54" s="126"/>
      <c r="M54" s="126"/>
    </row>
    <row r="55" spans="1:13" s="116" customFormat="1" ht="17.100000000000001" customHeight="1" x14ac:dyDescent="0.3">
      <c r="A55" s="25">
        <v>7.2</v>
      </c>
      <c r="B55" s="25" t="s">
        <v>61</v>
      </c>
      <c r="C55" s="115">
        <v>3</v>
      </c>
      <c r="D55" s="115">
        <v>2</v>
      </c>
      <c r="E55" s="28">
        <v>373283</v>
      </c>
      <c r="F55" s="28">
        <v>191597.5</v>
      </c>
      <c r="G55" s="28">
        <f t="shared" si="15"/>
        <v>51.327678999579405</v>
      </c>
      <c r="H55" s="28">
        <f t="shared" si="16"/>
        <v>181685.5</v>
      </c>
      <c r="I55" s="28">
        <f t="shared" si="17"/>
        <v>48.672321000420595</v>
      </c>
      <c r="J55" s="25"/>
    </row>
    <row r="56" spans="1:13" s="116" customFormat="1" ht="17.100000000000001" customHeight="1" x14ac:dyDescent="0.3">
      <c r="A56" s="25">
        <v>7.3</v>
      </c>
      <c r="B56" s="25" t="s">
        <v>64</v>
      </c>
      <c r="C56" s="115">
        <v>5</v>
      </c>
      <c r="D56" s="115">
        <v>2</v>
      </c>
      <c r="E56" s="28">
        <v>224818</v>
      </c>
      <c r="F56" s="28">
        <v>101764</v>
      </c>
      <c r="G56" s="28">
        <f t="shared" si="15"/>
        <v>45.265058847601168</v>
      </c>
      <c r="H56" s="28">
        <f t="shared" si="16"/>
        <v>123054</v>
      </c>
      <c r="I56" s="28">
        <f t="shared" si="17"/>
        <v>54.734941152398832</v>
      </c>
      <c r="J56" s="25"/>
    </row>
    <row r="57" spans="1:13" s="116" customFormat="1" ht="17.100000000000001" customHeight="1" x14ac:dyDescent="0.3">
      <c r="A57" s="25">
        <v>7.4</v>
      </c>
      <c r="B57" s="25" t="s">
        <v>62</v>
      </c>
      <c r="C57" s="115">
        <v>7</v>
      </c>
      <c r="D57" s="115">
        <v>5</v>
      </c>
      <c r="E57" s="28">
        <v>639838</v>
      </c>
      <c r="F57" s="28">
        <v>249170</v>
      </c>
      <c r="G57" s="28">
        <f t="shared" si="15"/>
        <v>38.942669863309149</v>
      </c>
      <c r="H57" s="28">
        <f t="shared" si="16"/>
        <v>390668</v>
      </c>
      <c r="I57" s="28">
        <f t="shared" si="17"/>
        <v>61.057330136690851</v>
      </c>
      <c r="J57" s="25"/>
      <c r="K57" s="131"/>
      <c r="L57" s="131"/>
      <c r="M57" s="131"/>
    </row>
    <row r="58" spans="1:13" s="116" customFormat="1" x14ac:dyDescent="0.3">
      <c r="A58" s="25">
        <v>7.5</v>
      </c>
      <c r="B58" s="25" t="s">
        <v>35</v>
      </c>
      <c r="C58" s="115">
        <v>6</v>
      </c>
      <c r="D58" s="115">
        <v>3</v>
      </c>
      <c r="E58" s="28">
        <v>1130667</v>
      </c>
      <c r="F58" s="28">
        <f>309535.22+ค่าจ้างเงินรายได้!C17+ค่าจ้างเงินรายได้!D17</f>
        <v>326895.21999999997</v>
      </c>
      <c r="G58" s="28">
        <f t="shared" si="15"/>
        <v>28.911714943480263</v>
      </c>
      <c r="H58" s="28">
        <f t="shared" si="16"/>
        <v>803771.78</v>
      </c>
      <c r="I58" s="28">
        <f t="shared" si="17"/>
        <v>71.088285056519737</v>
      </c>
      <c r="J58" s="25"/>
    </row>
    <row r="59" spans="1:13" s="131" customFormat="1" x14ac:dyDescent="0.3">
      <c r="A59" s="25">
        <v>7.6</v>
      </c>
      <c r="B59" s="25" t="s">
        <v>51</v>
      </c>
      <c r="C59" s="115">
        <v>1</v>
      </c>
      <c r="D59" s="115">
        <v>1</v>
      </c>
      <c r="E59" s="28">
        <v>50000</v>
      </c>
      <c r="F59" s="28">
        <v>4935</v>
      </c>
      <c r="G59" s="28">
        <f t="shared" si="15"/>
        <v>9.8699999999999992</v>
      </c>
      <c r="H59" s="28">
        <f t="shared" si="16"/>
        <v>45065</v>
      </c>
      <c r="I59" s="28">
        <f t="shared" si="17"/>
        <v>90.13</v>
      </c>
      <c r="J59" s="25"/>
      <c r="K59" s="116"/>
      <c r="L59" s="116"/>
      <c r="M59" s="116"/>
    </row>
    <row r="60" spans="1:13" s="121" customFormat="1" ht="17.100000000000001" customHeight="1" x14ac:dyDescent="0.3">
      <c r="A60" s="117">
        <v>7.7</v>
      </c>
      <c r="B60" s="117" t="s">
        <v>49</v>
      </c>
      <c r="C60" s="118">
        <v>1</v>
      </c>
      <c r="D60" s="118">
        <v>0</v>
      </c>
      <c r="E60" s="119">
        <v>15000</v>
      </c>
      <c r="F60" s="119">
        <v>0</v>
      </c>
      <c r="G60" s="119">
        <f t="shared" si="15"/>
        <v>0</v>
      </c>
      <c r="H60" s="119">
        <f t="shared" si="16"/>
        <v>15000</v>
      </c>
      <c r="I60" s="119">
        <f t="shared" si="17"/>
        <v>100</v>
      </c>
      <c r="J60" s="117"/>
    </row>
    <row r="61" spans="1:13" s="52" customFormat="1" ht="17.100000000000001" customHeight="1" x14ac:dyDescent="0.3">
      <c r="A61" s="86">
        <v>8</v>
      </c>
      <c r="B61" s="85" t="s">
        <v>22</v>
      </c>
      <c r="C61" s="86">
        <v>78</v>
      </c>
      <c r="D61" s="86">
        <v>38</v>
      </c>
      <c r="E61" s="87">
        <v>5266668</v>
      </c>
      <c r="F61" s="87">
        <f>SUM(F62:F74)</f>
        <v>2040666.2299999997</v>
      </c>
      <c r="G61" s="87">
        <f t="shared" si="15"/>
        <v>38.746817342577884</v>
      </c>
      <c r="H61" s="87">
        <f t="shared" si="16"/>
        <v>3226001.7700000005</v>
      </c>
      <c r="I61" s="87">
        <f t="shared" si="17"/>
        <v>61.253182657422123</v>
      </c>
      <c r="J61" s="85"/>
    </row>
    <row r="62" spans="1:13" s="126" customFormat="1" ht="17.100000000000001" customHeight="1" x14ac:dyDescent="0.3">
      <c r="A62" s="110">
        <v>8.1</v>
      </c>
      <c r="B62" s="110" t="s">
        <v>51</v>
      </c>
      <c r="C62" s="111">
        <v>3</v>
      </c>
      <c r="D62" s="111">
        <v>1</v>
      </c>
      <c r="E62" s="112">
        <v>191200</v>
      </c>
      <c r="F62" s="112">
        <v>141200</v>
      </c>
      <c r="G62" s="112">
        <f t="shared" si="15"/>
        <v>73.84937238493724</v>
      </c>
      <c r="H62" s="112">
        <f t="shared" si="16"/>
        <v>50000</v>
      </c>
      <c r="I62" s="112">
        <f t="shared" si="17"/>
        <v>26.15062761506276</v>
      </c>
      <c r="J62" s="110"/>
    </row>
    <row r="63" spans="1:13" s="116" customFormat="1" ht="17.100000000000001" customHeight="1" x14ac:dyDescent="0.3">
      <c r="A63" s="25">
        <v>8.1999999999999993</v>
      </c>
      <c r="B63" s="25" t="s">
        <v>43</v>
      </c>
      <c r="C63" s="115">
        <v>6</v>
      </c>
      <c r="D63" s="115">
        <v>5</v>
      </c>
      <c r="E63" s="28">
        <v>284500</v>
      </c>
      <c r="F63" s="28">
        <v>183887.86</v>
      </c>
      <c r="G63" s="28">
        <f t="shared" si="15"/>
        <v>64.635451669595781</v>
      </c>
      <c r="H63" s="28">
        <f t="shared" si="16"/>
        <v>100612.14000000001</v>
      </c>
      <c r="I63" s="28">
        <f t="shared" si="17"/>
        <v>35.364548330404226</v>
      </c>
      <c r="J63" s="25"/>
    </row>
    <row r="64" spans="1:13" s="131" customFormat="1" x14ac:dyDescent="0.3">
      <c r="A64" s="25">
        <v>8.3000000000000007</v>
      </c>
      <c r="B64" s="25" t="s">
        <v>35</v>
      </c>
      <c r="C64" s="115">
        <v>3</v>
      </c>
      <c r="D64" s="115">
        <v>2</v>
      </c>
      <c r="E64" s="28">
        <v>1455536</v>
      </c>
      <c r="F64" s="28">
        <f>700389.32+ค่าจ้างเงินรายได้!C11+ค่าจ้างเงินรายได้!D11</f>
        <v>753373.32</v>
      </c>
      <c r="G64" s="28">
        <f t="shared" si="15"/>
        <v>51.759167756757648</v>
      </c>
      <c r="H64" s="28">
        <f t="shared" si="16"/>
        <v>702162.68</v>
      </c>
      <c r="I64" s="28">
        <f t="shared" si="17"/>
        <v>48.240832243242352</v>
      </c>
      <c r="J64" s="25"/>
      <c r="K64" s="116"/>
      <c r="L64" s="116"/>
      <c r="M64" s="116"/>
    </row>
    <row r="65" spans="1:13" s="116" customFormat="1" ht="17.100000000000001" customHeight="1" x14ac:dyDescent="0.3">
      <c r="A65" s="25">
        <v>8.4</v>
      </c>
      <c r="B65" s="25" t="s">
        <v>101</v>
      </c>
      <c r="C65" s="115">
        <v>9</v>
      </c>
      <c r="D65" s="115">
        <v>4</v>
      </c>
      <c r="E65" s="28">
        <v>309190</v>
      </c>
      <c r="F65" s="28">
        <v>134869.32</v>
      </c>
      <c r="G65" s="28">
        <f t="shared" si="15"/>
        <v>43.62020763931563</v>
      </c>
      <c r="H65" s="28">
        <f t="shared" si="16"/>
        <v>174320.68</v>
      </c>
      <c r="I65" s="28">
        <f t="shared" si="17"/>
        <v>56.37979236068437</v>
      </c>
      <c r="J65" s="25"/>
    </row>
    <row r="66" spans="1:13" s="116" customFormat="1" ht="17.100000000000001" customHeight="1" x14ac:dyDescent="0.3">
      <c r="A66" s="25">
        <v>8.5</v>
      </c>
      <c r="B66" s="25" t="s">
        <v>48</v>
      </c>
      <c r="C66" s="115">
        <v>7</v>
      </c>
      <c r="D66" s="115">
        <v>3</v>
      </c>
      <c r="E66" s="28">
        <v>206050</v>
      </c>
      <c r="F66" s="28">
        <v>89808.75</v>
      </c>
      <c r="G66" s="28">
        <f t="shared" si="15"/>
        <v>43.585901480223249</v>
      </c>
      <c r="H66" s="28">
        <f t="shared" si="16"/>
        <v>116241.25</v>
      </c>
      <c r="I66" s="28">
        <f t="shared" si="17"/>
        <v>56.414098519776751</v>
      </c>
      <c r="J66" s="25"/>
    </row>
    <row r="67" spans="1:13" s="116" customFormat="1" ht="17.100000000000001" customHeight="1" x14ac:dyDescent="0.3">
      <c r="A67" s="25">
        <v>8.6</v>
      </c>
      <c r="B67" s="25" t="s">
        <v>44</v>
      </c>
      <c r="C67" s="115">
        <v>8</v>
      </c>
      <c r="D67" s="115">
        <v>6</v>
      </c>
      <c r="E67" s="28">
        <v>730235</v>
      </c>
      <c r="F67" s="28">
        <v>301317.96999999997</v>
      </c>
      <c r="G67" s="28">
        <f t="shared" si="15"/>
        <v>41.263150903476273</v>
      </c>
      <c r="H67" s="28">
        <f t="shared" si="16"/>
        <v>428917.03</v>
      </c>
      <c r="I67" s="28">
        <f t="shared" si="17"/>
        <v>58.73684909652372</v>
      </c>
      <c r="J67" s="25"/>
      <c r="K67" s="131"/>
      <c r="L67" s="131"/>
      <c r="M67" s="131"/>
    </row>
    <row r="68" spans="1:13" s="116" customFormat="1" ht="17.100000000000001" customHeight="1" x14ac:dyDescent="0.3">
      <c r="A68" s="25">
        <v>8.6999999999999993</v>
      </c>
      <c r="B68" s="25" t="s">
        <v>47</v>
      </c>
      <c r="C68" s="115">
        <v>4</v>
      </c>
      <c r="D68" s="115">
        <v>3</v>
      </c>
      <c r="E68" s="28">
        <v>140591</v>
      </c>
      <c r="F68" s="28">
        <v>47832.92</v>
      </c>
      <c r="G68" s="28">
        <f t="shared" si="15"/>
        <v>34.022746833012071</v>
      </c>
      <c r="H68" s="28">
        <f t="shared" si="16"/>
        <v>92758.080000000002</v>
      </c>
      <c r="I68" s="28">
        <f t="shared" si="17"/>
        <v>65.977253166987936</v>
      </c>
      <c r="J68" s="25"/>
    </row>
    <row r="69" spans="1:13" s="116" customFormat="1" ht="17.100000000000001" customHeight="1" x14ac:dyDescent="0.3">
      <c r="A69" s="25">
        <v>8.8000000000000007</v>
      </c>
      <c r="B69" s="25" t="s">
        <v>45</v>
      </c>
      <c r="C69" s="115">
        <v>9</v>
      </c>
      <c r="D69" s="115">
        <v>3</v>
      </c>
      <c r="E69" s="28">
        <v>411089</v>
      </c>
      <c r="F69" s="28">
        <v>129880.37</v>
      </c>
      <c r="G69" s="28">
        <f t="shared" si="15"/>
        <v>31.594221689220582</v>
      </c>
      <c r="H69" s="28">
        <f t="shared" si="16"/>
        <v>281208.63</v>
      </c>
      <c r="I69" s="28">
        <f t="shared" si="17"/>
        <v>68.405778310779411</v>
      </c>
      <c r="J69" s="25"/>
      <c r="K69" s="131"/>
      <c r="L69" s="131"/>
      <c r="M69" s="131"/>
    </row>
    <row r="70" spans="1:13" s="116" customFormat="1" ht="17.100000000000001" customHeight="1" x14ac:dyDescent="0.3">
      <c r="A70" s="25">
        <v>8.9</v>
      </c>
      <c r="B70" s="25" t="s">
        <v>46</v>
      </c>
      <c r="C70" s="115">
        <v>13</v>
      </c>
      <c r="D70" s="115">
        <v>6</v>
      </c>
      <c r="E70" s="28">
        <v>667050</v>
      </c>
      <c r="F70" s="28">
        <v>194888.74</v>
      </c>
      <c r="G70" s="28">
        <f t="shared" si="15"/>
        <v>29.216511505884117</v>
      </c>
      <c r="H70" s="28">
        <f t="shared" si="16"/>
        <v>472161.26</v>
      </c>
      <c r="I70" s="28">
        <f t="shared" si="17"/>
        <v>70.783488494115886</v>
      </c>
      <c r="J70" s="25"/>
    </row>
    <row r="71" spans="1:13" s="116" customFormat="1" ht="17.100000000000001" customHeight="1" x14ac:dyDescent="0.3">
      <c r="A71" s="125">
        <v>8.1</v>
      </c>
      <c r="B71" s="25" t="s">
        <v>50</v>
      </c>
      <c r="C71" s="115">
        <v>3</v>
      </c>
      <c r="D71" s="115">
        <v>1</v>
      </c>
      <c r="E71" s="28">
        <v>58868</v>
      </c>
      <c r="F71" s="28">
        <v>14768</v>
      </c>
      <c r="G71" s="28">
        <f t="shared" si="15"/>
        <v>25.086634504314738</v>
      </c>
      <c r="H71" s="28">
        <f t="shared" si="16"/>
        <v>44100</v>
      </c>
      <c r="I71" s="28">
        <f t="shared" si="17"/>
        <v>74.913365495685255</v>
      </c>
      <c r="J71" s="25"/>
    </row>
    <row r="72" spans="1:13" s="131" customFormat="1" ht="17.100000000000001" customHeight="1" x14ac:dyDescent="0.3">
      <c r="A72" s="25">
        <v>8.11</v>
      </c>
      <c r="B72" s="25" t="s">
        <v>52</v>
      </c>
      <c r="C72" s="115">
        <v>4</v>
      </c>
      <c r="D72" s="115">
        <v>2</v>
      </c>
      <c r="E72" s="28">
        <v>197143</v>
      </c>
      <c r="F72" s="28">
        <v>30000</v>
      </c>
      <c r="G72" s="28">
        <f t="shared" si="15"/>
        <v>15.217380277260668</v>
      </c>
      <c r="H72" s="28">
        <f t="shared" si="16"/>
        <v>167143</v>
      </c>
      <c r="I72" s="28">
        <f t="shared" si="17"/>
        <v>84.782619722739327</v>
      </c>
      <c r="J72" s="25"/>
    </row>
    <row r="73" spans="1:13" s="116" customFormat="1" ht="17.100000000000001" customHeight="1" x14ac:dyDescent="0.3">
      <c r="A73" s="25">
        <v>8.1199999999999992</v>
      </c>
      <c r="B73" s="25" t="s">
        <v>42</v>
      </c>
      <c r="C73" s="115">
        <v>6</v>
      </c>
      <c r="D73" s="115">
        <v>2</v>
      </c>
      <c r="E73" s="28">
        <v>155216</v>
      </c>
      <c r="F73" s="28">
        <v>18838.98</v>
      </c>
      <c r="G73" s="28">
        <f t="shared" si="15"/>
        <v>12.137266776620967</v>
      </c>
      <c r="H73" s="28">
        <f t="shared" si="16"/>
        <v>136377.01999999999</v>
      </c>
      <c r="I73" s="28">
        <f t="shared" si="17"/>
        <v>87.862733223379024</v>
      </c>
      <c r="J73" s="25"/>
    </row>
    <row r="74" spans="1:13" s="121" customFormat="1" ht="17.100000000000001" customHeight="1" x14ac:dyDescent="0.3">
      <c r="A74" s="117">
        <v>8.1300000000000008</v>
      </c>
      <c r="B74" s="117" t="s">
        <v>49</v>
      </c>
      <c r="C74" s="118">
        <v>3</v>
      </c>
      <c r="D74" s="118">
        <v>0</v>
      </c>
      <c r="E74" s="119">
        <v>460000</v>
      </c>
      <c r="F74" s="119">
        <v>0</v>
      </c>
      <c r="G74" s="119">
        <f t="shared" si="15"/>
        <v>0</v>
      </c>
      <c r="H74" s="119">
        <f t="shared" si="16"/>
        <v>460000</v>
      </c>
      <c r="I74" s="119">
        <f t="shared" si="17"/>
        <v>100</v>
      </c>
      <c r="J74" s="117"/>
    </row>
    <row r="75" spans="1:13" s="52" customFormat="1" ht="17.100000000000001" customHeight="1" x14ac:dyDescent="0.3">
      <c r="A75" s="86">
        <v>9</v>
      </c>
      <c r="B75" s="85" t="s">
        <v>26</v>
      </c>
      <c r="C75" s="86">
        <v>17</v>
      </c>
      <c r="D75" s="86">
        <v>11</v>
      </c>
      <c r="E75" s="87">
        <v>7020995</v>
      </c>
      <c r="F75" s="87">
        <f>SUM(F76:F81)</f>
        <v>2697496</v>
      </c>
      <c r="G75" s="87">
        <f t="shared" si="15"/>
        <v>38.420423316068451</v>
      </c>
      <c r="H75" s="87">
        <f t="shared" si="16"/>
        <v>4323499</v>
      </c>
      <c r="I75" s="87">
        <f t="shared" si="17"/>
        <v>61.579576683931549</v>
      </c>
      <c r="J75" s="85"/>
    </row>
    <row r="76" spans="1:13" s="126" customFormat="1" ht="17.100000000000001" customHeight="1" x14ac:dyDescent="0.3">
      <c r="A76" s="110">
        <v>9.1</v>
      </c>
      <c r="B76" s="110" t="s">
        <v>35</v>
      </c>
      <c r="C76" s="111">
        <v>6</v>
      </c>
      <c r="D76" s="111">
        <v>6</v>
      </c>
      <c r="E76" s="112">
        <v>3740605</v>
      </c>
      <c r="F76" s="112">
        <f>2132514+ค่าจ้างเงินรายได้!C7+ค่าจ้างเงินรายได้!D7</f>
        <v>2288612</v>
      </c>
      <c r="G76" s="112">
        <f t="shared" si="15"/>
        <v>61.182936984792569</v>
      </c>
      <c r="H76" s="112">
        <f t="shared" si="16"/>
        <v>1451993</v>
      </c>
      <c r="I76" s="112">
        <f t="shared" si="17"/>
        <v>38.817063015207431</v>
      </c>
      <c r="J76" s="110"/>
    </row>
    <row r="77" spans="1:13" s="116" customFormat="1" ht="16.5" customHeight="1" x14ac:dyDescent="0.3">
      <c r="A77" s="25">
        <v>9.1999999999999993</v>
      </c>
      <c r="B77" s="25" t="s">
        <v>135</v>
      </c>
      <c r="C77" s="115">
        <v>2</v>
      </c>
      <c r="D77" s="115">
        <v>2</v>
      </c>
      <c r="E77" s="28">
        <v>1032000</v>
      </c>
      <c r="F77" s="28">
        <v>178294</v>
      </c>
      <c r="G77" s="28">
        <f t="shared" si="15"/>
        <v>17.276550387596899</v>
      </c>
      <c r="H77" s="28">
        <f t="shared" si="16"/>
        <v>853706</v>
      </c>
      <c r="I77" s="28">
        <f t="shared" si="17"/>
        <v>82.723449612403101</v>
      </c>
      <c r="J77" s="25"/>
    </row>
    <row r="78" spans="1:13" s="116" customFormat="1" ht="17.100000000000001" customHeight="1" x14ac:dyDescent="0.3">
      <c r="A78" s="25">
        <v>9.3000000000000007</v>
      </c>
      <c r="B78" s="25" t="s">
        <v>98</v>
      </c>
      <c r="C78" s="115">
        <v>3</v>
      </c>
      <c r="D78" s="115">
        <v>2</v>
      </c>
      <c r="E78" s="28">
        <v>2068390</v>
      </c>
      <c r="F78" s="28">
        <v>225690</v>
      </c>
      <c r="G78" s="28">
        <f t="shared" si="15"/>
        <v>10.911385183645251</v>
      </c>
      <c r="H78" s="28">
        <f t="shared" si="16"/>
        <v>1842700</v>
      </c>
      <c r="I78" s="28">
        <f t="shared" si="17"/>
        <v>89.088614816354749</v>
      </c>
      <c r="J78" s="25"/>
    </row>
    <row r="79" spans="1:13" s="116" customFormat="1" ht="17.100000000000001" customHeight="1" x14ac:dyDescent="0.3">
      <c r="A79" s="25">
        <v>9.4</v>
      </c>
      <c r="B79" s="25" t="s">
        <v>41</v>
      </c>
      <c r="C79" s="115">
        <v>1</v>
      </c>
      <c r="D79" s="115">
        <v>1</v>
      </c>
      <c r="E79" s="28">
        <v>50000</v>
      </c>
      <c r="F79" s="28">
        <v>4900</v>
      </c>
      <c r="G79" s="28">
        <f t="shared" si="15"/>
        <v>9.8000000000000007</v>
      </c>
      <c r="H79" s="28">
        <f t="shared" si="16"/>
        <v>45100</v>
      </c>
      <c r="I79" s="28">
        <f t="shared" si="17"/>
        <v>90.2</v>
      </c>
      <c r="J79" s="25"/>
    </row>
    <row r="80" spans="1:13" s="116" customFormat="1" x14ac:dyDescent="0.3">
      <c r="A80" s="25">
        <v>9.5</v>
      </c>
      <c r="B80" s="25" t="s">
        <v>99</v>
      </c>
      <c r="C80" s="115">
        <v>2</v>
      </c>
      <c r="D80" s="115">
        <v>0</v>
      </c>
      <c r="E80" s="28">
        <v>60000</v>
      </c>
      <c r="F80" s="28">
        <v>0</v>
      </c>
      <c r="G80" s="28">
        <f t="shared" si="15"/>
        <v>0</v>
      </c>
      <c r="H80" s="28">
        <f t="shared" si="16"/>
        <v>60000</v>
      </c>
      <c r="I80" s="28">
        <f t="shared" si="17"/>
        <v>100</v>
      </c>
      <c r="J80" s="25"/>
    </row>
    <row r="81" spans="1:13" s="121" customFormat="1" ht="17.100000000000001" customHeight="1" x14ac:dyDescent="0.3">
      <c r="A81" s="117">
        <v>9.6</v>
      </c>
      <c r="B81" s="117" t="s">
        <v>40</v>
      </c>
      <c r="C81" s="118">
        <v>3</v>
      </c>
      <c r="D81" s="118">
        <v>0</v>
      </c>
      <c r="E81" s="119">
        <v>70000</v>
      </c>
      <c r="F81" s="119">
        <v>0</v>
      </c>
      <c r="G81" s="119">
        <f t="shared" ref="G81:G112" si="18">F81*100/E81</f>
        <v>0</v>
      </c>
      <c r="H81" s="119">
        <f t="shared" ref="H81:H112" si="19">E81-F81</f>
        <v>70000</v>
      </c>
      <c r="I81" s="119">
        <f t="shared" ref="I81:I112" si="20">H81*100/E81</f>
        <v>100</v>
      </c>
      <c r="J81" s="117"/>
    </row>
    <row r="82" spans="1:13" s="52" customFormat="1" ht="17.100000000000001" customHeight="1" x14ac:dyDescent="0.3">
      <c r="A82" s="86">
        <v>10</v>
      </c>
      <c r="B82" s="85" t="s">
        <v>21</v>
      </c>
      <c r="C82" s="86">
        <v>57</v>
      </c>
      <c r="D82" s="86">
        <v>33</v>
      </c>
      <c r="E82" s="87">
        <v>26765760</v>
      </c>
      <c r="F82" s="87">
        <f>9473479.43+ค่าจ้างเงินรายได้!E19+ค่าจ้างเงินรายได้!F19+ค่าจ้างเงินรายได้!E20</f>
        <v>9786412.4299999997</v>
      </c>
      <c r="G82" s="87">
        <f t="shared" si="18"/>
        <v>36.563177843633056</v>
      </c>
      <c r="H82" s="87">
        <f t="shared" si="19"/>
        <v>16979347.57</v>
      </c>
      <c r="I82" s="87">
        <f t="shared" si="20"/>
        <v>63.436822156366944</v>
      </c>
      <c r="J82" s="85"/>
    </row>
    <row r="83" spans="1:13" s="126" customFormat="1" ht="16.5" customHeight="1" x14ac:dyDescent="0.3">
      <c r="A83" s="110">
        <v>10.1</v>
      </c>
      <c r="B83" s="110" t="s">
        <v>121</v>
      </c>
      <c r="C83" s="111">
        <v>4</v>
      </c>
      <c r="D83" s="111">
        <v>3</v>
      </c>
      <c r="E83" s="112">
        <v>3417650</v>
      </c>
      <c r="F83" s="112">
        <v>1973358.75</v>
      </c>
      <c r="G83" s="112">
        <f t="shared" si="18"/>
        <v>57.740223545418637</v>
      </c>
      <c r="H83" s="112">
        <f t="shared" si="19"/>
        <v>1444291.25</v>
      </c>
      <c r="I83" s="112">
        <f t="shared" si="20"/>
        <v>42.259776454581363</v>
      </c>
      <c r="J83" s="110"/>
      <c r="K83" s="137"/>
      <c r="L83" s="137"/>
      <c r="M83" s="137"/>
    </row>
    <row r="84" spans="1:13" s="116" customFormat="1" ht="17.100000000000001" customHeight="1" x14ac:dyDescent="0.3">
      <c r="A84" s="25">
        <v>10.199999999999999</v>
      </c>
      <c r="B84" s="25" t="s">
        <v>123</v>
      </c>
      <c r="C84" s="115">
        <v>6</v>
      </c>
      <c r="D84" s="115">
        <v>2</v>
      </c>
      <c r="E84" s="28">
        <v>1191320</v>
      </c>
      <c r="F84" s="28">
        <v>650843.07999999996</v>
      </c>
      <c r="G84" s="28">
        <f t="shared" si="18"/>
        <v>54.632095490716175</v>
      </c>
      <c r="H84" s="28">
        <f t="shared" si="19"/>
        <v>540476.92000000004</v>
      </c>
      <c r="I84" s="28">
        <f t="shared" si="20"/>
        <v>45.367904509283825</v>
      </c>
      <c r="J84" s="25"/>
      <c r="K84" s="131"/>
      <c r="L84" s="131"/>
      <c r="M84" s="131"/>
    </row>
    <row r="85" spans="1:13" s="116" customFormat="1" ht="17.100000000000001" customHeight="1" x14ac:dyDescent="0.3">
      <c r="A85" s="25">
        <v>10.3</v>
      </c>
      <c r="B85" s="25" t="s">
        <v>35</v>
      </c>
      <c r="C85" s="115">
        <v>6</v>
      </c>
      <c r="D85" s="115">
        <v>4</v>
      </c>
      <c r="E85" s="28">
        <v>2720410</v>
      </c>
      <c r="F85" s="28">
        <v>1275000.6100000001</v>
      </c>
      <c r="G85" s="28">
        <f t="shared" si="18"/>
        <v>46.867957771071275</v>
      </c>
      <c r="H85" s="28">
        <f t="shared" si="19"/>
        <v>1445409.39</v>
      </c>
      <c r="I85" s="28">
        <f t="shared" si="20"/>
        <v>53.132042228928725</v>
      </c>
      <c r="J85" s="25"/>
    </row>
    <row r="86" spans="1:13" s="116" customFormat="1" ht="17.100000000000001" customHeight="1" x14ac:dyDescent="0.3">
      <c r="A86" s="25">
        <v>10.4</v>
      </c>
      <c r="B86" s="25" t="s">
        <v>69</v>
      </c>
      <c r="C86" s="115">
        <v>4</v>
      </c>
      <c r="D86" s="115">
        <v>2</v>
      </c>
      <c r="E86" s="28">
        <v>1721150</v>
      </c>
      <c r="F86" s="28">
        <v>738489.66</v>
      </c>
      <c r="G86" s="28">
        <f t="shared" si="18"/>
        <v>42.906757691078639</v>
      </c>
      <c r="H86" s="28">
        <f t="shared" si="19"/>
        <v>982660.34</v>
      </c>
      <c r="I86" s="28">
        <f t="shared" si="20"/>
        <v>57.093242308921361</v>
      </c>
      <c r="J86" s="25"/>
      <c r="K86" s="131"/>
      <c r="L86" s="131"/>
      <c r="M86" s="131"/>
    </row>
    <row r="87" spans="1:13" s="116" customFormat="1" ht="17.100000000000001" customHeight="1" x14ac:dyDescent="0.3">
      <c r="A87" s="25">
        <v>10.5</v>
      </c>
      <c r="B87" s="25" t="s">
        <v>119</v>
      </c>
      <c r="C87" s="115">
        <v>4</v>
      </c>
      <c r="D87" s="115">
        <v>3</v>
      </c>
      <c r="E87" s="28">
        <v>2970180</v>
      </c>
      <c r="F87" s="28">
        <v>1238838.1299999999</v>
      </c>
      <c r="G87" s="28">
        <f t="shared" si="18"/>
        <v>41.709193718899186</v>
      </c>
      <c r="H87" s="28">
        <f t="shared" si="19"/>
        <v>1731341.87</v>
      </c>
      <c r="I87" s="28">
        <f t="shared" si="20"/>
        <v>58.290806281100807</v>
      </c>
      <c r="J87" s="25"/>
    </row>
    <row r="88" spans="1:13" s="116" customFormat="1" ht="17.100000000000001" customHeight="1" x14ac:dyDescent="0.3">
      <c r="A88" s="25">
        <v>10.6</v>
      </c>
      <c r="B88" s="25" t="s">
        <v>118</v>
      </c>
      <c r="C88" s="115">
        <v>4</v>
      </c>
      <c r="D88" s="115">
        <v>2</v>
      </c>
      <c r="E88" s="28">
        <v>887690</v>
      </c>
      <c r="F88" s="28">
        <v>323558.68</v>
      </c>
      <c r="G88" s="28">
        <f t="shared" si="18"/>
        <v>36.449512780362511</v>
      </c>
      <c r="H88" s="28">
        <f t="shared" si="19"/>
        <v>564131.32000000007</v>
      </c>
      <c r="I88" s="28">
        <f t="shared" si="20"/>
        <v>63.550487219637496</v>
      </c>
      <c r="J88" s="25"/>
    </row>
    <row r="89" spans="1:13" s="116" customFormat="1" ht="17.100000000000001" customHeight="1" x14ac:dyDescent="0.3">
      <c r="A89" s="25">
        <v>10.7</v>
      </c>
      <c r="B89" s="25" t="s">
        <v>124</v>
      </c>
      <c r="C89" s="115">
        <v>2</v>
      </c>
      <c r="D89" s="115">
        <v>1</v>
      </c>
      <c r="E89" s="28">
        <v>359020</v>
      </c>
      <c r="F89" s="28">
        <v>120527</v>
      </c>
      <c r="G89" s="28">
        <f t="shared" si="18"/>
        <v>33.571110244554617</v>
      </c>
      <c r="H89" s="28">
        <f t="shared" si="19"/>
        <v>238493</v>
      </c>
      <c r="I89" s="28">
        <f t="shared" si="20"/>
        <v>66.428889755445383</v>
      </c>
      <c r="J89" s="25"/>
      <c r="K89" s="131"/>
      <c r="L89" s="131"/>
      <c r="M89" s="131"/>
    </row>
    <row r="90" spans="1:13" s="116" customFormat="1" x14ac:dyDescent="0.3">
      <c r="A90" s="25">
        <v>10.8</v>
      </c>
      <c r="B90" s="25" t="s">
        <v>128</v>
      </c>
      <c r="C90" s="115">
        <v>2</v>
      </c>
      <c r="D90" s="115">
        <v>1</v>
      </c>
      <c r="E90" s="28">
        <v>247660</v>
      </c>
      <c r="F90" s="28">
        <v>82674.100000000006</v>
      </c>
      <c r="G90" s="28">
        <f t="shared" si="18"/>
        <v>33.382096422514742</v>
      </c>
      <c r="H90" s="28">
        <f t="shared" si="19"/>
        <v>164985.9</v>
      </c>
      <c r="I90" s="28">
        <f t="shared" si="20"/>
        <v>66.617903577485265</v>
      </c>
      <c r="J90" s="25"/>
      <c r="K90" s="131"/>
      <c r="L90" s="131"/>
      <c r="M90" s="131"/>
    </row>
    <row r="91" spans="1:13" s="116" customFormat="1" ht="17.100000000000001" customHeight="1" x14ac:dyDescent="0.3">
      <c r="A91" s="25">
        <v>10.9</v>
      </c>
      <c r="B91" s="25" t="s">
        <v>120</v>
      </c>
      <c r="C91" s="115">
        <v>2</v>
      </c>
      <c r="D91" s="115">
        <v>1</v>
      </c>
      <c r="E91" s="28">
        <v>585800</v>
      </c>
      <c r="F91" s="28">
        <v>178900</v>
      </c>
      <c r="G91" s="28">
        <f t="shared" si="18"/>
        <v>30.539433253670193</v>
      </c>
      <c r="H91" s="28">
        <f t="shared" si="19"/>
        <v>406900</v>
      </c>
      <c r="I91" s="28">
        <f t="shared" si="20"/>
        <v>69.460566746329803</v>
      </c>
      <c r="J91" s="25"/>
    </row>
    <row r="92" spans="1:13" s="116" customFormat="1" ht="17.100000000000001" customHeight="1" x14ac:dyDescent="0.3">
      <c r="A92" s="125">
        <v>10.1</v>
      </c>
      <c r="B92" s="25" t="s">
        <v>60</v>
      </c>
      <c r="C92" s="115">
        <v>3</v>
      </c>
      <c r="D92" s="115">
        <v>2</v>
      </c>
      <c r="E92" s="28">
        <v>1557300</v>
      </c>
      <c r="F92" s="28">
        <v>444402.59</v>
      </c>
      <c r="G92" s="28">
        <f t="shared" si="18"/>
        <v>28.536736017466126</v>
      </c>
      <c r="H92" s="28">
        <f t="shared" si="19"/>
        <v>1112897.4099999999</v>
      </c>
      <c r="I92" s="28">
        <f t="shared" si="20"/>
        <v>71.46326398253386</v>
      </c>
      <c r="J92" s="25"/>
    </row>
    <row r="93" spans="1:13" s="131" customFormat="1" ht="17.100000000000001" customHeight="1" x14ac:dyDescent="0.3">
      <c r="A93" s="25">
        <v>10.11</v>
      </c>
      <c r="B93" s="25" t="s">
        <v>116</v>
      </c>
      <c r="C93" s="115">
        <v>4</v>
      </c>
      <c r="D93" s="115">
        <v>2</v>
      </c>
      <c r="E93" s="28">
        <v>2088000</v>
      </c>
      <c r="F93" s="28">
        <v>543184</v>
      </c>
      <c r="G93" s="28">
        <f t="shared" si="18"/>
        <v>26.014559386973179</v>
      </c>
      <c r="H93" s="28">
        <f t="shared" si="19"/>
        <v>1544816</v>
      </c>
      <c r="I93" s="28">
        <f t="shared" si="20"/>
        <v>73.985440613026825</v>
      </c>
      <c r="J93" s="25"/>
      <c r="K93" s="116"/>
      <c r="L93" s="116"/>
      <c r="M93" s="116"/>
    </row>
    <row r="94" spans="1:13" s="116" customFormat="1" ht="17.100000000000001" customHeight="1" x14ac:dyDescent="0.3">
      <c r="A94" s="25">
        <v>10.119999999999999</v>
      </c>
      <c r="B94" s="25" t="s">
        <v>125</v>
      </c>
      <c r="C94" s="115">
        <v>4</v>
      </c>
      <c r="D94" s="115">
        <v>2</v>
      </c>
      <c r="E94" s="28">
        <v>1558750</v>
      </c>
      <c r="F94" s="28">
        <v>393647</v>
      </c>
      <c r="G94" s="28">
        <f t="shared" si="18"/>
        <v>25.254017642341619</v>
      </c>
      <c r="H94" s="28">
        <f t="shared" si="19"/>
        <v>1165103</v>
      </c>
      <c r="I94" s="28">
        <f t="shared" si="20"/>
        <v>74.745982357658377</v>
      </c>
      <c r="J94" s="25"/>
      <c r="K94" s="131"/>
      <c r="L94" s="131"/>
      <c r="M94" s="131"/>
    </row>
    <row r="95" spans="1:13" s="116" customFormat="1" ht="17.100000000000001" customHeight="1" x14ac:dyDescent="0.3">
      <c r="A95" s="25">
        <v>10.130000000000001</v>
      </c>
      <c r="B95" s="25" t="s">
        <v>122</v>
      </c>
      <c r="C95" s="115">
        <v>4</v>
      </c>
      <c r="D95" s="115">
        <v>3</v>
      </c>
      <c r="E95" s="28">
        <v>2793280</v>
      </c>
      <c r="F95" s="28">
        <v>677285.83</v>
      </c>
      <c r="G95" s="28">
        <f t="shared" si="18"/>
        <v>24.24697237656089</v>
      </c>
      <c r="H95" s="28">
        <f t="shared" si="19"/>
        <v>2115994.17</v>
      </c>
      <c r="I95" s="28">
        <f t="shared" si="20"/>
        <v>75.75302762343911</v>
      </c>
      <c r="J95" s="25"/>
      <c r="K95" s="131"/>
      <c r="L95" s="131"/>
      <c r="M95" s="131"/>
    </row>
    <row r="96" spans="1:13" s="131" customFormat="1" ht="17.100000000000001" customHeight="1" x14ac:dyDescent="0.3">
      <c r="A96" s="25">
        <v>10.14</v>
      </c>
      <c r="B96" s="25" t="s">
        <v>117</v>
      </c>
      <c r="C96" s="115">
        <v>3</v>
      </c>
      <c r="D96" s="115">
        <v>2</v>
      </c>
      <c r="E96" s="28">
        <v>2923200</v>
      </c>
      <c r="F96" s="28">
        <v>619356</v>
      </c>
      <c r="G96" s="28">
        <f t="shared" si="18"/>
        <v>21.1876026272578</v>
      </c>
      <c r="H96" s="28">
        <f t="shared" si="19"/>
        <v>2303844</v>
      </c>
      <c r="I96" s="28">
        <f t="shared" si="20"/>
        <v>78.812397372742197</v>
      </c>
      <c r="J96" s="25"/>
    </row>
    <row r="97" spans="1:13" s="116" customFormat="1" ht="17.100000000000001" customHeight="1" x14ac:dyDescent="0.3">
      <c r="A97" s="25">
        <v>10.15</v>
      </c>
      <c r="B97" s="25" t="s">
        <v>127</v>
      </c>
      <c r="C97" s="115">
        <v>2</v>
      </c>
      <c r="D97" s="115">
        <v>1</v>
      </c>
      <c r="E97" s="28">
        <v>192850</v>
      </c>
      <c r="F97" s="28">
        <v>35000</v>
      </c>
      <c r="G97" s="28">
        <f t="shared" si="18"/>
        <v>18.148820326678766</v>
      </c>
      <c r="H97" s="28">
        <f t="shared" si="19"/>
        <v>157850</v>
      </c>
      <c r="I97" s="28">
        <f t="shared" si="20"/>
        <v>81.851179673321241</v>
      </c>
      <c r="J97" s="25"/>
    </row>
    <row r="98" spans="1:13" s="121" customFormat="1" ht="17.100000000000001" customHeight="1" x14ac:dyDescent="0.3">
      <c r="A98" s="117">
        <v>10.16</v>
      </c>
      <c r="B98" s="117" t="s">
        <v>126</v>
      </c>
      <c r="C98" s="118">
        <v>3</v>
      </c>
      <c r="D98" s="118">
        <v>2</v>
      </c>
      <c r="E98" s="119">
        <v>1551500</v>
      </c>
      <c r="F98" s="119">
        <v>178414</v>
      </c>
      <c r="G98" s="119">
        <f t="shared" si="18"/>
        <v>11.499452143087336</v>
      </c>
      <c r="H98" s="119">
        <f t="shared" si="19"/>
        <v>1373086</v>
      </c>
      <c r="I98" s="119">
        <f t="shared" si="20"/>
        <v>88.500547856912661</v>
      </c>
      <c r="J98" s="117"/>
      <c r="K98" s="130"/>
      <c r="L98" s="130"/>
      <c r="M98" s="130"/>
    </row>
    <row r="99" spans="1:13" s="52" customFormat="1" ht="17.100000000000001" customHeight="1" x14ac:dyDescent="0.3">
      <c r="A99" s="86">
        <v>11</v>
      </c>
      <c r="B99" s="85" t="s">
        <v>23</v>
      </c>
      <c r="C99" s="86">
        <v>45</v>
      </c>
      <c r="D99" s="86">
        <v>25</v>
      </c>
      <c r="E99" s="87">
        <v>7042496</v>
      </c>
      <c r="F99" s="87">
        <f>SUM(F100:F111)</f>
        <v>2428281.96</v>
      </c>
      <c r="G99" s="87">
        <f t="shared" si="18"/>
        <v>34.480416602295549</v>
      </c>
      <c r="H99" s="87">
        <f t="shared" si="19"/>
        <v>4614214.04</v>
      </c>
      <c r="I99" s="87">
        <f t="shared" si="20"/>
        <v>65.519583397704451</v>
      </c>
      <c r="J99" s="85"/>
    </row>
    <row r="100" spans="1:13" s="137" customFormat="1" ht="37.5" x14ac:dyDescent="0.3">
      <c r="A100" s="134">
        <v>11.1</v>
      </c>
      <c r="B100" s="134" t="s">
        <v>165</v>
      </c>
      <c r="C100" s="135">
        <v>4</v>
      </c>
      <c r="D100" s="135">
        <v>4</v>
      </c>
      <c r="E100" s="136">
        <v>97550</v>
      </c>
      <c r="F100" s="136">
        <v>97550</v>
      </c>
      <c r="G100" s="136">
        <f t="shared" si="18"/>
        <v>100</v>
      </c>
      <c r="H100" s="136">
        <f t="shared" si="19"/>
        <v>0</v>
      </c>
      <c r="I100" s="136">
        <f t="shared" si="20"/>
        <v>0</v>
      </c>
      <c r="J100" s="134"/>
      <c r="K100" s="126"/>
      <c r="L100" s="126"/>
      <c r="M100" s="126"/>
    </row>
    <row r="101" spans="1:13" s="116" customFormat="1" ht="17.100000000000001" customHeight="1" x14ac:dyDescent="0.3">
      <c r="A101" s="25">
        <v>11.2</v>
      </c>
      <c r="B101" s="25" t="s">
        <v>59</v>
      </c>
      <c r="C101" s="115">
        <v>2</v>
      </c>
      <c r="D101" s="115">
        <v>2</v>
      </c>
      <c r="E101" s="28">
        <v>34250</v>
      </c>
      <c r="F101" s="28">
        <v>34230</v>
      </c>
      <c r="G101" s="28">
        <f t="shared" si="18"/>
        <v>99.941605839416056</v>
      </c>
      <c r="H101" s="28">
        <f t="shared" si="19"/>
        <v>20</v>
      </c>
      <c r="I101" s="28">
        <f t="shared" si="20"/>
        <v>5.8394160583941604E-2</v>
      </c>
      <c r="J101" s="25"/>
    </row>
    <row r="102" spans="1:13" s="116" customFormat="1" ht="17.100000000000001" customHeight="1" x14ac:dyDescent="0.3">
      <c r="A102" s="25">
        <v>11.3</v>
      </c>
      <c r="B102" s="25" t="s">
        <v>114</v>
      </c>
      <c r="C102" s="115">
        <v>2</v>
      </c>
      <c r="D102" s="115">
        <v>2</v>
      </c>
      <c r="E102" s="28">
        <v>226800</v>
      </c>
      <c r="F102" s="28">
        <v>169955</v>
      </c>
      <c r="G102" s="28">
        <f t="shared" si="18"/>
        <v>74.936067019400355</v>
      </c>
      <c r="H102" s="28">
        <f t="shared" si="19"/>
        <v>56845</v>
      </c>
      <c r="I102" s="28">
        <f t="shared" si="20"/>
        <v>25.063932980599649</v>
      </c>
      <c r="J102" s="25"/>
      <c r="K102" s="131"/>
      <c r="L102" s="131"/>
      <c r="M102" s="131"/>
    </row>
    <row r="103" spans="1:13" s="131" customFormat="1" ht="17.100000000000001" customHeight="1" x14ac:dyDescent="0.3">
      <c r="A103" s="25">
        <v>11.4</v>
      </c>
      <c r="B103" s="25" t="s">
        <v>51</v>
      </c>
      <c r="C103" s="115">
        <v>3</v>
      </c>
      <c r="D103" s="115">
        <v>3</v>
      </c>
      <c r="E103" s="28">
        <v>350000</v>
      </c>
      <c r="F103" s="28">
        <v>221240</v>
      </c>
      <c r="G103" s="28">
        <f t="shared" si="18"/>
        <v>63.21142857142857</v>
      </c>
      <c r="H103" s="28">
        <f t="shared" si="19"/>
        <v>128760</v>
      </c>
      <c r="I103" s="28">
        <f t="shared" si="20"/>
        <v>36.78857142857143</v>
      </c>
      <c r="J103" s="25"/>
      <c r="K103" s="116"/>
      <c r="L103" s="116"/>
      <c r="M103" s="116"/>
    </row>
    <row r="104" spans="1:13" s="116" customFormat="1" ht="17.100000000000001" customHeight="1" x14ac:dyDescent="0.3">
      <c r="A104" s="25">
        <v>11.5</v>
      </c>
      <c r="B104" s="25" t="s">
        <v>113</v>
      </c>
      <c r="C104" s="115">
        <v>1</v>
      </c>
      <c r="D104" s="115">
        <v>1</v>
      </c>
      <c r="E104" s="28">
        <v>42800</v>
      </c>
      <c r="F104" s="28">
        <v>25040</v>
      </c>
      <c r="G104" s="28">
        <f t="shared" si="18"/>
        <v>58.504672897196265</v>
      </c>
      <c r="H104" s="28">
        <f t="shared" si="19"/>
        <v>17760</v>
      </c>
      <c r="I104" s="28">
        <f t="shared" si="20"/>
        <v>41.495327102803735</v>
      </c>
      <c r="J104" s="25"/>
    </row>
    <row r="105" spans="1:13" s="116" customFormat="1" ht="17.100000000000001" customHeight="1" x14ac:dyDescent="0.3">
      <c r="A105" s="25">
        <v>11.6</v>
      </c>
      <c r="B105" s="25" t="s">
        <v>60</v>
      </c>
      <c r="C105" s="115">
        <v>6</v>
      </c>
      <c r="D105" s="115">
        <v>4</v>
      </c>
      <c r="E105" s="28">
        <v>324100</v>
      </c>
      <c r="F105" s="28">
        <v>187260</v>
      </c>
      <c r="G105" s="28">
        <f t="shared" si="18"/>
        <v>57.778463437210739</v>
      </c>
      <c r="H105" s="28">
        <f t="shared" si="19"/>
        <v>136840</v>
      </c>
      <c r="I105" s="28">
        <f t="shared" si="20"/>
        <v>42.221536562789261</v>
      </c>
      <c r="J105" s="25"/>
      <c r="K105" s="131"/>
      <c r="L105" s="131"/>
      <c r="M105" s="131"/>
    </row>
    <row r="106" spans="1:13" s="131" customFormat="1" ht="17.100000000000001" customHeight="1" x14ac:dyDescent="0.3">
      <c r="A106" s="25">
        <v>11.7</v>
      </c>
      <c r="B106" s="25" t="s">
        <v>49</v>
      </c>
      <c r="C106" s="115">
        <v>13</v>
      </c>
      <c r="D106" s="115">
        <v>3</v>
      </c>
      <c r="E106" s="28">
        <v>2011000</v>
      </c>
      <c r="F106" s="28">
        <v>621866</v>
      </c>
      <c r="G106" s="28">
        <f t="shared" si="18"/>
        <v>30.923222277473894</v>
      </c>
      <c r="H106" s="28">
        <f t="shared" si="19"/>
        <v>1389134</v>
      </c>
      <c r="I106" s="28">
        <f t="shared" si="20"/>
        <v>69.076777722526103</v>
      </c>
      <c r="J106" s="25"/>
      <c r="K106" s="116"/>
      <c r="L106" s="116"/>
      <c r="M106" s="116"/>
    </row>
    <row r="107" spans="1:13" s="131" customFormat="1" ht="17.100000000000001" customHeight="1" x14ac:dyDescent="0.3">
      <c r="A107" s="25">
        <v>11.8</v>
      </c>
      <c r="B107" s="25" t="s">
        <v>115</v>
      </c>
      <c r="C107" s="115">
        <v>1</v>
      </c>
      <c r="D107" s="115">
        <v>1</v>
      </c>
      <c r="E107" s="28">
        <v>142180</v>
      </c>
      <c r="F107" s="28">
        <v>41450</v>
      </c>
      <c r="G107" s="28">
        <f t="shared" si="18"/>
        <v>29.153186102124067</v>
      </c>
      <c r="H107" s="28">
        <f t="shared" si="19"/>
        <v>100730</v>
      </c>
      <c r="I107" s="28">
        <f t="shared" si="20"/>
        <v>70.846813897875933</v>
      </c>
      <c r="J107" s="25"/>
      <c r="K107" s="116"/>
      <c r="L107" s="116"/>
      <c r="M107" s="116"/>
    </row>
    <row r="108" spans="1:13" s="116" customFormat="1" ht="17.100000000000001" customHeight="1" x14ac:dyDescent="0.3">
      <c r="A108" s="25">
        <v>11.9</v>
      </c>
      <c r="B108" s="25" t="s">
        <v>35</v>
      </c>
      <c r="C108" s="115">
        <v>7</v>
      </c>
      <c r="D108" s="115">
        <v>3</v>
      </c>
      <c r="E108" s="28">
        <v>2724816</v>
      </c>
      <c r="F108" s="28">
        <v>786090.96</v>
      </c>
      <c r="G108" s="28">
        <f t="shared" si="18"/>
        <v>28.84932266986101</v>
      </c>
      <c r="H108" s="28">
        <f t="shared" si="19"/>
        <v>1938725.04</v>
      </c>
      <c r="I108" s="28">
        <f t="shared" si="20"/>
        <v>71.15067733013899</v>
      </c>
      <c r="J108" s="25"/>
    </row>
    <row r="109" spans="1:13" s="116" customFormat="1" ht="17.100000000000001" customHeight="1" x14ac:dyDescent="0.3">
      <c r="A109" s="125">
        <v>11.1</v>
      </c>
      <c r="B109" s="25" t="s">
        <v>141</v>
      </c>
      <c r="C109" s="115">
        <v>1</v>
      </c>
      <c r="D109" s="115">
        <v>1</v>
      </c>
      <c r="E109" s="28">
        <v>896000</v>
      </c>
      <c r="F109" s="28">
        <v>235835</v>
      </c>
      <c r="G109" s="28">
        <f t="shared" si="18"/>
        <v>26.320870535714285</v>
      </c>
      <c r="H109" s="28">
        <f t="shared" si="19"/>
        <v>660165</v>
      </c>
      <c r="I109" s="28">
        <f t="shared" si="20"/>
        <v>73.679129464285708</v>
      </c>
      <c r="J109" s="25"/>
    </row>
    <row r="110" spans="1:13" s="116" customFormat="1" x14ac:dyDescent="0.3">
      <c r="A110" s="25">
        <v>11.11</v>
      </c>
      <c r="B110" s="25" t="s">
        <v>140</v>
      </c>
      <c r="C110" s="115">
        <v>4</v>
      </c>
      <c r="D110" s="115">
        <v>1</v>
      </c>
      <c r="E110" s="28">
        <v>111350</v>
      </c>
      <c r="F110" s="28">
        <v>7765</v>
      </c>
      <c r="G110" s="28">
        <f t="shared" si="18"/>
        <v>6.9735069600359232</v>
      </c>
      <c r="H110" s="28">
        <f t="shared" si="19"/>
        <v>103585</v>
      </c>
      <c r="I110" s="28">
        <f t="shared" si="20"/>
        <v>93.02649303996408</v>
      </c>
      <c r="J110" s="25"/>
      <c r="K110" s="131"/>
      <c r="L110" s="131"/>
      <c r="M110" s="131"/>
    </row>
    <row r="111" spans="1:13" s="121" customFormat="1" ht="17.100000000000001" customHeight="1" x14ac:dyDescent="0.3">
      <c r="A111" s="117">
        <v>11.12</v>
      </c>
      <c r="B111" s="117" t="s">
        <v>139</v>
      </c>
      <c r="C111" s="118">
        <v>1</v>
      </c>
      <c r="D111" s="118">
        <v>0</v>
      </c>
      <c r="E111" s="119">
        <v>81650</v>
      </c>
      <c r="F111" s="119">
        <v>0</v>
      </c>
      <c r="G111" s="119">
        <f t="shared" si="18"/>
        <v>0</v>
      </c>
      <c r="H111" s="119">
        <f t="shared" si="19"/>
        <v>81650</v>
      </c>
      <c r="I111" s="119">
        <f t="shared" si="20"/>
        <v>100</v>
      </c>
      <c r="J111" s="117"/>
      <c r="K111" s="130"/>
      <c r="L111" s="130"/>
      <c r="M111" s="130"/>
    </row>
    <row r="112" spans="1:13" s="52" customFormat="1" ht="17.100000000000001" customHeight="1" x14ac:dyDescent="0.3">
      <c r="A112" s="86">
        <v>12</v>
      </c>
      <c r="B112" s="85" t="s">
        <v>18</v>
      </c>
      <c r="C112" s="86">
        <v>70</v>
      </c>
      <c r="D112" s="86">
        <v>30</v>
      </c>
      <c r="E112" s="87">
        <v>5476610</v>
      </c>
      <c r="F112" s="87">
        <f>SUM(F113:F122)</f>
        <v>1757311.8</v>
      </c>
      <c r="G112" s="87">
        <f t="shared" si="18"/>
        <v>32.087583377308228</v>
      </c>
      <c r="H112" s="87">
        <f t="shared" si="19"/>
        <v>3719298.2</v>
      </c>
      <c r="I112" s="87">
        <f t="shared" si="20"/>
        <v>67.912416622691779</v>
      </c>
      <c r="J112" s="85"/>
    </row>
    <row r="113" spans="1:13" s="126" customFormat="1" ht="17.100000000000001" customHeight="1" x14ac:dyDescent="0.3">
      <c r="A113" s="110">
        <v>12.1</v>
      </c>
      <c r="B113" s="110" t="s">
        <v>74</v>
      </c>
      <c r="C113" s="111">
        <v>3</v>
      </c>
      <c r="D113" s="111">
        <v>1</v>
      </c>
      <c r="E113" s="112">
        <v>48090</v>
      </c>
      <c r="F113" s="112">
        <v>32940</v>
      </c>
      <c r="G113" s="112">
        <f t="shared" ref="G113:G135" si="21">F113*100/E113</f>
        <v>68.49656893325016</v>
      </c>
      <c r="H113" s="112">
        <f t="shared" ref="H113:H135" si="22">E113-F113</f>
        <v>15150</v>
      </c>
      <c r="I113" s="112">
        <f t="shared" ref="I113:I135" si="23">H113*100/E113</f>
        <v>31.503431066749844</v>
      </c>
      <c r="J113" s="110"/>
    </row>
    <row r="114" spans="1:13" s="116" customFormat="1" ht="17.100000000000001" customHeight="1" x14ac:dyDescent="0.3">
      <c r="A114" s="25">
        <v>12.2</v>
      </c>
      <c r="B114" s="25" t="s">
        <v>76</v>
      </c>
      <c r="C114" s="115">
        <v>3</v>
      </c>
      <c r="D114" s="115">
        <v>1</v>
      </c>
      <c r="E114" s="28">
        <v>45465</v>
      </c>
      <c r="F114" s="28">
        <v>30000</v>
      </c>
      <c r="G114" s="28">
        <f t="shared" si="21"/>
        <v>65.984823490597165</v>
      </c>
      <c r="H114" s="28">
        <f t="shared" si="22"/>
        <v>15465</v>
      </c>
      <c r="I114" s="28">
        <f t="shared" si="23"/>
        <v>34.015176509402835</v>
      </c>
      <c r="J114" s="25"/>
      <c r="K114" s="131"/>
      <c r="L114" s="131"/>
      <c r="M114" s="131"/>
    </row>
    <row r="115" spans="1:13" s="116" customFormat="1" ht="17.100000000000001" customHeight="1" x14ac:dyDescent="0.3">
      <c r="A115" s="25">
        <v>12.3</v>
      </c>
      <c r="B115" s="25" t="s">
        <v>71</v>
      </c>
      <c r="C115" s="115">
        <v>4</v>
      </c>
      <c r="D115" s="115">
        <v>2</v>
      </c>
      <c r="E115" s="28">
        <v>57330</v>
      </c>
      <c r="F115" s="28">
        <v>37330</v>
      </c>
      <c r="G115" s="28">
        <f t="shared" si="21"/>
        <v>65.114250828536541</v>
      </c>
      <c r="H115" s="28">
        <f t="shared" si="22"/>
        <v>20000</v>
      </c>
      <c r="I115" s="28">
        <f t="shared" si="23"/>
        <v>34.885749171463459</v>
      </c>
      <c r="J115" s="25"/>
      <c r="K115" s="132"/>
      <c r="L115" s="132"/>
    </row>
    <row r="116" spans="1:13" s="116" customFormat="1" ht="17.100000000000001" customHeight="1" x14ac:dyDescent="0.3">
      <c r="A116" s="25">
        <v>12.4</v>
      </c>
      <c r="B116" s="25" t="s">
        <v>68</v>
      </c>
      <c r="C116" s="115">
        <v>2</v>
      </c>
      <c r="D116" s="115">
        <v>1</v>
      </c>
      <c r="E116" s="28">
        <v>32500</v>
      </c>
      <c r="F116" s="28">
        <v>20000</v>
      </c>
      <c r="G116" s="28">
        <f t="shared" si="21"/>
        <v>61.53846153846154</v>
      </c>
      <c r="H116" s="28">
        <f t="shared" si="22"/>
        <v>12500</v>
      </c>
      <c r="I116" s="28">
        <f t="shared" si="23"/>
        <v>38.46153846153846</v>
      </c>
      <c r="J116" s="25"/>
    </row>
    <row r="117" spans="1:13" s="131" customFormat="1" ht="17.100000000000001" customHeight="1" x14ac:dyDescent="0.3">
      <c r="A117" s="25">
        <v>12.5</v>
      </c>
      <c r="B117" s="25" t="s">
        <v>72</v>
      </c>
      <c r="C117" s="115">
        <v>3</v>
      </c>
      <c r="D117" s="115">
        <v>1</v>
      </c>
      <c r="E117" s="28">
        <v>53918</v>
      </c>
      <c r="F117" s="28">
        <v>20888.55</v>
      </c>
      <c r="G117" s="28">
        <f t="shared" si="21"/>
        <v>38.741329426165656</v>
      </c>
      <c r="H117" s="28">
        <f t="shared" si="22"/>
        <v>33029.449999999997</v>
      </c>
      <c r="I117" s="28">
        <f t="shared" si="23"/>
        <v>61.25867057383433</v>
      </c>
      <c r="J117" s="25"/>
      <c r="K117" s="133"/>
      <c r="L117" s="133"/>
      <c r="M117" s="133"/>
    </row>
    <row r="118" spans="1:13" s="131" customFormat="1" ht="17.100000000000001" customHeight="1" x14ac:dyDescent="0.3">
      <c r="A118" s="25">
        <v>12.6</v>
      </c>
      <c r="B118" s="25" t="s">
        <v>45</v>
      </c>
      <c r="C118" s="115">
        <v>2</v>
      </c>
      <c r="D118" s="115">
        <v>1</v>
      </c>
      <c r="E118" s="28">
        <v>57068</v>
      </c>
      <c r="F118" s="28">
        <v>21900</v>
      </c>
      <c r="G118" s="28">
        <f t="shared" si="21"/>
        <v>38.375271605803604</v>
      </c>
      <c r="H118" s="28">
        <f t="shared" si="22"/>
        <v>35168</v>
      </c>
      <c r="I118" s="28">
        <f t="shared" si="23"/>
        <v>61.624728394196396</v>
      </c>
      <c r="J118" s="25"/>
    </row>
    <row r="119" spans="1:13" s="131" customFormat="1" ht="17.100000000000001" customHeight="1" x14ac:dyDescent="0.3">
      <c r="A119" s="25">
        <v>12.7</v>
      </c>
      <c r="B119" s="25" t="s">
        <v>35</v>
      </c>
      <c r="C119" s="115">
        <v>41</v>
      </c>
      <c r="D119" s="115">
        <v>22</v>
      </c>
      <c r="E119" s="28">
        <v>5054969</v>
      </c>
      <c r="F119" s="28">
        <v>1583237.25</v>
      </c>
      <c r="G119" s="28">
        <f t="shared" si="21"/>
        <v>31.320414625688109</v>
      </c>
      <c r="H119" s="28">
        <f t="shared" si="22"/>
        <v>3471731.75</v>
      </c>
      <c r="I119" s="28">
        <f t="shared" si="23"/>
        <v>68.679585374311884</v>
      </c>
      <c r="J119" s="25"/>
    </row>
    <row r="120" spans="1:13" s="116" customFormat="1" x14ac:dyDescent="0.3">
      <c r="A120" s="25">
        <v>12.8</v>
      </c>
      <c r="B120" s="25" t="s">
        <v>73</v>
      </c>
      <c r="C120" s="115">
        <v>4</v>
      </c>
      <c r="D120" s="115">
        <v>1</v>
      </c>
      <c r="E120" s="28">
        <v>57330</v>
      </c>
      <c r="F120" s="28">
        <v>11016</v>
      </c>
      <c r="G120" s="28">
        <f t="shared" si="21"/>
        <v>19.215070643642072</v>
      </c>
      <c r="H120" s="28">
        <f t="shared" si="22"/>
        <v>46314</v>
      </c>
      <c r="I120" s="28">
        <f t="shared" si="23"/>
        <v>80.784929356357921</v>
      </c>
      <c r="J120" s="25"/>
      <c r="K120" s="131"/>
      <c r="L120" s="131"/>
      <c r="M120" s="131"/>
    </row>
    <row r="121" spans="1:13" s="116" customFormat="1" x14ac:dyDescent="0.3">
      <c r="A121" s="25">
        <v>12.9</v>
      </c>
      <c r="B121" s="25" t="s">
        <v>67</v>
      </c>
      <c r="C121" s="115">
        <v>2</v>
      </c>
      <c r="D121" s="115">
        <v>0</v>
      </c>
      <c r="E121" s="28">
        <v>25000</v>
      </c>
      <c r="F121" s="28">
        <v>0</v>
      </c>
      <c r="G121" s="28">
        <f t="shared" si="21"/>
        <v>0</v>
      </c>
      <c r="H121" s="28">
        <f t="shared" si="22"/>
        <v>25000</v>
      </c>
      <c r="I121" s="28">
        <f t="shared" si="23"/>
        <v>100</v>
      </c>
      <c r="J121" s="25"/>
      <c r="K121" s="131"/>
      <c r="L121" s="131"/>
      <c r="M121" s="131"/>
    </row>
    <row r="122" spans="1:13" s="130" customFormat="1" ht="17.100000000000001" customHeight="1" x14ac:dyDescent="0.3">
      <c r="A122" s="117">
        <v>12.1</v>
      </c>
      <c r="B122" s="117" t="s">
        <v>75</v>
      </c>
      <c r="C122" s="118">
        <v>6</v>
      </c>
      <c r="D122" s="118">
        <v>0</v>
      </c>
      <c r="E122" s="119">
        <v>44940</v>
      </c>
      <c r="F122" s="119">
        <v>0</v>
      </c>
      <c r="G122" s="119">
        <f t="shared" si="21"/>
        <v>0</v>
      </c>
      <c r="H122" s="119">
        <f t="shared" si="22"/>
        <v>44940</v>
      </c>
      <c r="I122" s="119">
        <f t="shared" si="23"/>
        <v>100</v>
      </c>
      <c r="J122" s="117"/>
      <c r="K122" s="121"/>
      <c r="L122" s="121"/>
      <c r="M122" s="121"/>
    </row>
    <row r="123" spans="1:13" s="52" customFormat="1" ht="17.100000000000001" customHeight="1" x14ac:dyDescent="0.3">
      <c r="A123" s="86">
        <v>13</v>
      </c>
      <c r="B123" s="85" t="s">
        <v>24</v>
      </c>
      <c r="C123" s="86">
        <v>35</v>
      </c>
      <c r="D123" s="86">
        <v>15</v>
      </c>
      <c r="E123" s="87">
        <v>5176278</v>
      </c>
      <c r="F123" s="87">
        <f>SUM(F124:F135)</f>
        <v>1464906.58</v>
      </c>
      <c r="G123" s="87">
        <f t="shared" si="21"/>
        <v>28.300384562034729</v>
      </c>
      <c r="H123" s="87">
        <f t="shared" si="22"/>
        <v>3711371.42</v>
      </c>
      <c r="I123" s="87">
        <f t="shared" si="23"/>
        <v>71.699615437965278</v>
      </c>
      <c r="J123" s="85"/>
    </row>
    <row r="124" spans="1:13" s="126" customFormat="1" ht="17.100000000000001" customHeight="1" x14ac:dyDescent="0.3">
      <c r="A124" s="110">
        <v>13.1</v>
      </c>
      <c r="B124" s="110" t="s">
        <v>90</v>
      </c>
      <c r="C124" s="111">
        <v>1</v>
      </c>
      <c r="D124" s="111">
        <v>1</v>
      </c>
      <c r="E124" s="112">
        <v>145557</v>
      </c>
      <c r="F124" s="112">
        <v>117460</v>
      </c>
      <c r="G124" s="112">
        <f t="shared" si="21"/>
        <v>80.696909114642381</v>
      </c>
      <c r="H124" s="112">
        <f t="shared" si="22"/>
        <v>28097</v>
      </c>
      <c r="I124" s="112">
        <f t="shared" si="23"/>
        <v>19.303090885357626</v>
      </c>
      <c r="J124" s="110"/>
    </row>
    <row r="125" spans="1:13" s="116" customFormat="1" ht="17.100000000000001" customHeight="1" x14ac:dyDescent="0.3">
      <c r="A125" s="25">
        <v>13.2</v>
      </c>
      <c r="B125" s="25" t="s">
        <v>85</v>
      </c>
      <c r="C125" s="115">
        <v>5</v>
      </c>
      <c r="D125" s="115">
        <v>3</v>
      </c>
      <c r="E125" s="28">
        <v>450024</v>
      </c>
      <c r="F125" s="28">
        <v>219004</v>
      </c>
      <c r="G125" s="28">
        <f t="shared" si="21"/>
        <v>48.66496009101737</v>
      </c>
      <c r="H125" s="28">
        <f t="shared" si="22"/>
        <v>231020</v>
      </c>
      <c r="I125" s="28">
        <f t="shared" si="23"/>
        <v>51.33503990898263</v>
      </c>
      <c r="J125" s="25"/>
      <c r="K125" s="131"/>
      <c r="L125" s="131"/>
      <c r="M125" s="131"/>
    </row>
    <row r="126" spans="1:13" s="116" customFormat="1" x14ac:dyDescent="0.3">
      <c r="A126" s="25">
        <v>13.3</v>
      </c>
      <c r="B126" s="25" t="s">
        <v>87</v>
      </c>
      <c r="C126" s="115">
        <v>1</v>
      </c>
      <c r="D126" s="115">
        <v>1</v>
      </c>
      <c r="E126" s="28">
        <v>662663</v>
      </c>
      <c r="F126" s="28">
        <f>298079.76+ค่าจ้างเงินรายได้!C4+ค่าจ้างเงินรายได้!D4</f>
        <v>324225.76</v>
      </c>
      <c r="G126" s="28">
        <f t="shared" si="21"/>
        <v>48.927699298134947</v>
      </c>
      <c r="H126" s="28">
        <f t="shared" si="22"/>
        <v>338437.24</v>
      </c>
      <c r="I126" s="28">
        <f t="shared" si="23"/>
        <v>51.072300701865053</v>
      </c>
      <c r="J126" s="25"/>
    </row>
    <row r="127" spans="1:13" s="116" customFormat="1" x14ac:dyDescent="0.3">
      <c r="A127" s="25">
        <v>13.4</v>
      </c>
      <c r="B127" s="25" t="s">
        <v>100</v>
      </c>
      <c r="C127" s="115">
        <v>1</v>
      </c>
      <c r="D127" s="115">
        <v>1</v>
      </c>
      <c r="E127" s="28">
        <v>808768</v>
      </c>
      <c r="F127" s="28">
        <f>277479.68+ค่าจ้างเงินรายได้!C15+ค่าจ้างเงินรายได้!D15</f>
        <v>305414.68</v>
      </c>
      <c r="G127" s="28">
        <f t="shared" si="21"/>
        <v>37.762953034739255</v>
      </c>
      <c r="H127" s="28">
        <f t="shared" si="22"/>
        <v>503353.32</v>
      </c>
      <c r="I127" s="28">
        <f t="shared" si="23"/>
        <v>62.237046965260745</v>
      </c>
      <c r="J127" s="25"/>
    </row>
    <row r="128" spans="1:13" s="116" customFormat="1" x14ac:dyDescent="0.3">
      <c r="A128" s="25">
        <v>13.5</v>
      </c>
      <c r="B128" s="25" t="s">
        <v>35</v>
      </c>
      <c r="C128" s="115">
        <v>9</v>
      </c>
      <c r="D128" s="115">
        <v>4</v>
      </c>
      <c r="E128" s="28">
        <v>1203288</v>
      </c>
      <c r="F128" s="28">
        <f>267792.14+ค่าจ้างเงินรายได้!C13+ค่าจ้างเงินรายได้!D13</f>
        <v>294246.14</v>
      </c>
      <c r="G128" s="28">
        <f t="shared" si="21"/>
        <v>24.453509051864557</v>
      </c>
      <c r="H128" s="28">
        <f t="shared" si="22"/>
        <v>909041.86</v>
      </c>
      <c r="I128" s="28">
        <f t="shared" si="23"/>
        <v>75.546490948135443</v>
      </c>
      <c r="J128" s="25"/>
    </row>
    <row r="129" spans="1:13" s="131" customFormat="1" ht="17.100000000000001" customHeight="1" x14ac:dyDescent="0.3">
      <c r="A129" s="25">
        <v>13.6</v>
      </c>
      <c r="B129" s="25" t="s">
        <v>89</v>
      </c>
      <c r="C129" s="115">
        <v>1</v>
      </c>
      <c r="D129" s="115">
        <v>1</v>
      </c>
      <c r="E129" s="28">
        <v>830951</v>
      </c>
      <c r="F129" s="28">
        <v>169900</v>
      </c>
      <c r="G129" s="28">
        <f t="shared" si="21"/>
        <v>20.446452317886372</v>
      </c>
      <c r="H129" s="28">
        <f t="shared" si="22"/>
        <v>661051</v>
      </c>
      <c r="I129" s="28">
        <f t="shared" si="23"/>
        <v>79.553547682113631</v>
      </c>
      <c r="J129" s="25"/>
    </row>
    <row r="130" spans="1:13" s="116" customFormat="1" ht="17.100000000000001" customHeight="1" x14ac:dyDescent="0.3">
      <c r="A130" s="25">
        <v>13.7</v>
      </c>
      <c r="B130" s="25" t="s">
        <v>91</v>
      </c>
      <c r="C130" s="115">
        <v>7</v>
      </c>
      <c r="D130" s="115">
        <v>2</v>
      </c>
      <c r="E130" s="28">
        <v>193186</v>
      </c>
      <c r="F130" s="28">
        <v>24406</v>
      </c>
      <c r="G130" s="28">
        <f t="shared" si="21"/>
        <v>12.633420641247294</v>
      </c>
      <c r="H130" s="28">
        <f t="shared" si="22"/>
        <v>168780</v>
      </c>
      <c r="I130" s="28">
        <f t="shared" si="23"/>
        <v>87.366579358752702</v>
      </c>
      <c r="J130" s="25"/>
      <c r="K130" s="131"/>
      <c r="L130" s="131"/>
      <c r="M130" s="131"/>
    </row>
    <row r="131" spans="1:13" s="131" customFormat="1" x14ac:dyDescent="0.3">
      <c r="A131" s="25">
        <v>13.8</v>
      </c>
      <c r="B131" s="25" t="s">
        <v>67</v>
      </c>
      <c r="C131" s="115">
        <v>4</v>
      </c>
      <c r="D131" s="115">
        <v>1</v>
      </c>
      <c r="E131" s="28">
        <v>145134</v>
      </c>
      <c r="F131" s="28">
        <v>5250</v>
      </c>
      <c r="G131" s="28">
        <f t="shared" si="21"/>
        <v>3.6173467278515026</v>
      </c>
      <c r="H131" s="28">
        <f t="shared" si="22"/>
        <v>139884</v>
      </c>
      <c r="I131" s="28">
        <f t="shared" si="23"/>
        <v>96.382653272148502</v>
      </c>
      <c r="J131" s="25"/>
      <c r="K131" s="116"/>
      <c r="L131" s="116"/>
      <c r="M131" s="116"/>
    </row>
    <row r="132" spans="1:13" s="131" customFormat="1" ht="16.5" customHeight="1" x14ac:dyDescent="0.3">
      <c r="A132" s="25">
        <v>13.9</v>
      </c>
      <c r="B132" s="25" t="s">
        <v>88</v>
      </c>
      <c r="C132" s="115">
        <v>1</v>
      </c>
      <c r="D132" s="115">
        <v>1</v>
      </c>
      <c r="E132" s="28">
        <v>360074</v>
      </c>
      <c r="F132" s="28">
        <v>5000</v>
      </c>
      <c r="G132" s="28">
        <f t="shared" si="21"/>
        <v>1.3886034537345102</v>
      </c>
      <c r="H132" s="28">
        <f t="shared" si="22"/>
        <v>355074</v>
      </c>
      <c r="I132" s="28">
        <f t="shared" si="23"/>
        <v>98.611396546265496</v>
      </c>
      <c r="J132" s="25"/>
      <c r="K132" s="116"/>
      <c r="L132" s="116"/>
      <c r="M132" s="116"/>
    </row>
    <row r="133" spans="1:13" s="116" customFormat="1" ht="17.100000000000001" customHeight="1" x14ac:dyDescent="0.3">
      <c r="A133" s="125">
        <v>13.1</v>
      </c>
      <c r="B133" s="25" t="s">
        <v>49</v>
      </c>
      <c r="C133" s="115">
        <v>1</v>
      </c>
      <c r="D133" s="115">
        <v>0</v>
      </c>
      <c r="E133" s="28">
        <v>80000</v>
      </c>
      <c r="F133" s="28">
        <v>0</v>
      </c>
      <c r="G133" s="28">
        <f t="shared" si="21"/>
        <v>0</v>
      </c>
      <c r="H133" s="28">
        <f t="shared" si="22"/>
        <v>80000</v>
      </c>
      <c r="I133" s="28">
        <f t="shared" si="23"/>
        <v>100</v>
      </c>
      <c r="J133" s="25"/>
      <c r="K133" s="131"/>
      <c r="L133" s="131"/>
      <c r="M133" s="131"/>
    </row>
    <row r="134" spans="1:13" s="116" customFormat="1" ht="17.100000000000001" customHeight="1" x14ac:dyDescent="0.3">
      <c r="A134" s="25">
        <v>13.11</v>
      </c>
      <c r="B134" s="25" t="s">
        <v>86</v>
      </c>
      <c r="C134" s="115">
        <v>3</v>
      </c>
      <c r="D134" s="115">
        <v>0</v>
      </c>
      <c r="E134" s="28">
        <v>186633</v>
      </c>
      <c r="F134" s="28">
        <v>0</v>
      </c>
      <c r="G134" s="28">
        <f t="shared" si="21"/>
        <v>0</v>
      </c>
      <c r="H134" s="28">
        <f t="shared" si="22"/>
        <v>186633</v>
      </c>
      <c r="I134" s="28">
        <f t="shared" si="23"/>
        <v>100</v>
      </c>
      <c r="J134" s="25"/>
    </row>
    <row r="135" spans="1:13" s="121" customFormat="1" x14ac:dyDescent="0.3">
      <c r="A135" s="117">
        <v>13.12</v>
      </c>
      <c r="B135" s="117" t="s">
        <v>51</v>
      </c>
      <c r="C135" s="118">
        <v>1</v>
      </c>
      <c r="D135" s="118">
        <v>0</v>
      </c>
      <c r="E135" s="119">
        <v>110000</v>
      </c>
      <c r="F135" s="119">
        <v>0</v>
      </c>
      <c r="G135" s="119">
        <f t="shared" si="21"/>
        <v>0</v>
      </c>
      <c r="H135" s="119">
        <f t="shared" si="22"/>
        <v>110000</v>
      </c>
      <c r="I135" s="119">
        <f t="shared" si="23"/>
        <v>100</v>
      </c>
      <c r="J135" s="117"/>
    </row>
    <row r="136" spans="1:13" s="52" customFormat="1" x14ac:dyDescent="0.3">
      <c r="A136" s="86">
        <v>14</v>
      </c>
      <c r="B136" s="85" t="s">
        <v>16</v>
      </c>
      <c r="C136" s="86">
        <v>16</v>
      </c>
      <c r="D136" s="86">
        <v>4</v>
      </c>
      <c r="E136" s="87">
        <v>1578100</v>
      </c>
      <c r="F136" s="87">
        <f>SUM(F137:F140)</f>
        <v>302604</v>
      </c>
      <c r="G136" s="87">
        <f t="shared" si="6"/>
        <v>19.175210696407071</v>
      </c>
      <c r="H136" s="87">
        <f t="shared" si="7"/>
        <v>1275496</v>
      </c>
      <c r="I136" s="87">
        <f t="shared" si="8"/>
        <v>80.824789303592922</v>
      </c>
      <c r="J136" s="85"/>
    </row>
    <row r="137" spans="1:13" s="126" customFormat="1" x14ac:dyDescent="0.3">
      <c r="A137" s="110">
        <v>14.1</v>
      </c>
      <c r="B137" s="110" t="s">
        <v>35</v>
      </c>
      <c r="C137" s="111">
        <v>2</v>
      </c>
      <c r="D137" s="111">
        <v>1</v>
      </c>
      <c r="E137" s="112">
        <v>667260</v>
      </c>
      <c r="F137" s="112">
        <v>290904</v>
      </c>
      <c r="G137" s="112">
        <f>F137*100/E137</f>
        <v>43.596798849024367</v>
      </c>
      <c r="H137" s="112">
        <f>E137-F137</f>
        <v>376356</v>
      </c>
      <c r="I137" s="112">
        <f>H137*100/E137</f>
        <v>56.403201150975633</v>
      </c>
      <c r="J137" s="110"/>
    </row>
    <row r="138" spans="1:13" s="116" customFormat="1" ht="17.100000000000001" customHeight="1" x14ac:dyDescent="0.3">
      <c r="A138" s="25">
        <v>14.2</v>
      </c>
      <c r="B138" s="25" t="s">
        <v>77</v>
      </c>
      <c r="C138" s="115">
        <v>4</v>
      </c>
      <c r="D138" s="115">
        <v>2</v>
      </c>
      <c r="E138" s="28">
        <v>312500</v>
      </c>
      <c r="F138" s="28">
        <v>8450</v>
      </c>
      <c r="G138" s="28">
        <f>F138*100/E138</f>
        <v>2.7040000000000002</v>
      </c>
      <c r="H138" s="28">
        <f>E138-F138</f>
        <v>304050</v>
      </c>
      <c r="I138" s="28">
        <f>H138*100/E138</f>
        <v>97.296000000000006</v>
      </c>
      <c r="J138" s="25"/>
    </row>
    <row r="139" spans="1:13" s="116" customFormat="1" ht="16.5" customHeight="1" x14ac:dyDescent="0.3">
      <c r="A139" s="25">
        <v>14.3</v>
      </c>
      <c r="B139" s="25" t="s">
        <v>79</v>
      </c>
      <c r="C139" s="115">
        <v>5</v>
      </c>
      <c r="D139" s="115">
        <v>1</v>
      </c>
      <c r="E139" s="28">
        <v>257500</v>
      </c>
      <c r="F139" s="28">
        <v>3250</v>
      </c>
      <c r="G139" s="28">
        <f>F139*100/E139</f>
        <v>1.2621359223300972</v>
      </c>
      <c r="H139" s="28">
        <f>E139-F139</f>
        <v>254250</v>
      </c>
      <c r="I139" s="28">
        <f>H139*100/E139</f>
        <v>98.737864077669897</v>
      </c>
      <c r="J139" s="25"/>
    </row>
    <row r="140" spans="1:13" s="121" customFormat="1" ht="17.100000000000001" customHeight="1" x14ac:dyDescent="0.3">
      <c r="A140" s="117">
        <v>14.4</v>
      </c>
      <c r="B140" s="117" t="s">
        <v>78</v>
      </c>
      <c r="C140" s="118">
        <v>5</v>
      </c>
      <c r="D140" s="118">
        <v>0</v>
      </c>
      <c r="E140" s="119">
        <v>340840</v>
      </c>
      <c r="F140" s="119">
        <v>0</v>
      </c>
      <c r="G140" s="119">
        <f>F140*100/E140</f>
        <v>0</v>
      </c>
      <c r="H140" s="119">
        <f>E140-F140</f>
        <v>340840</v>
      </c>
      <c r="I140" s="119">
        <f>H140*100/E140</f>
        <v>100</v>
      </c>
      <c r="J140" s="117"/>
      <c r="K140" s="130"/>
      <c r="L140" s="130"/>
      <c r="M140" s="130"/>
    </row>
    <row r="141" spans="1:13" s="52" customFormat="1" x14ac:dyDescent="0.3">
      <c r="A141" s="139" t="s">
        <v>29</v>
      </c>
      <c r="B141" s="140"/>
      <c r="C141" s="66">
        <f>SUM(C136,C123,C112,C99,C82,C75,C61,C53,C48,C34,C29,C18,C14,C7)</f>
        <v>496</v>
      </c>
      <c r="D141" s="66">
        <f t="shared" ref="D141:E141" si="24">SUM(D136,D123,D112,D99,D82,D75,D61,D53,D48,D34,D29,D18,D14,D7)</f>
        <v>266</v>
      </c>
      <c r="E141" s="67">
        <f t="shared" si="24"/>
        <v>172171002</v>
      </c>
      <c r="F141" s="67">
        <f>SUM(F136,F123,F112,F99,F82,F75,F61,F53,F48,F34,F29,F18,F14,F7)</f>
        <v>75289623.319999993</v>
      </c>
      <c r="G141" s="67">
        <f t="shared" ref="G141" si="25">F141*100/E141</f>
        <v>43.72956098611774</v>
      </c>
      <c r="H141" s="67">
        <f t="shared" ref="H141" si="26">E141-F141</f>
        <v>96881378.680000007</v>
      </c>
      <c r="I141" s="67">
        <f t="shared" ref="I141" si="27">H141*100/E141</f>
        <v>56.270439013882253</v>
      </c>
      <c r="J141" s="68"/>
    </row>
    <row r="142" spans="1:13" s="52" customFormat="1" ht="18.75" customHeight="1" x14ac:dyDescent="0.3">
      <c r="A142" s="69" t="s">
        <v>14</v>
      </c>
      <c r="B142" s="153" t="s">
        <v>166</v>
      </c>
      <c r="C142" s="153"/>
      <c r="D142" s="153"/>
      <c r="E142" s="153"/>
      <c r="F142" s="153"/>
      <c r="G142" s="153"/>
      <c r="H142" s="153"/>
      <c r="I142" s="153"/>
      <c r="J142" s="153"/>
      <c r="K142" s="70"/>
      <c r="L142" s="70"/>
      <c r="M142" s="72"/>
    </row>
    <row r="143" spans="1:13" s="52" customFormat="1" x14ac:dyDescent="0.3">
      <c r="A143" s="83"/>
      <c r="B143" s="154" t="s">
        <v>167</v>
      </c>
      <c r="C143" s="154"/>
      <c r="D143" s="154"/>
      <c r="E143" s="154"/>
      <c r="F143" s="154"/>
      <c r="G143" s="154"/>
      <c r="H143" s="154"/>
      <c r="I143" s="84"/>
      <c r="J143" s="84"/>
      <c r="K143" s="70"/>
      <c r="L143" s="70"/>
      <c r="M143" s="72"/>
    </row>
    <row r="144" spans="1:13" x14ac:dyDescent="0.3">
      <c r="A144" s="71"/>
      <c r="B144" s="155" t="s">
        <v>146</v>
      </c>
      <c r="C144" s="155"/>
      <c r="D144" s="155"/>
      <c r="E144" s="155"/>
      <c r="F144" s="155"/>
      <c r="G144" s="155"/>
      <c r="H144" s="155"/>
      <c r="I144" s="155"/>
      <c r="J144" s="155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44:M47">
    <sortCondition descending="1" ref="G137:G140"/>
  </sortState>
  <mergeCells count="12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  <mergeCell ref="B143:H143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  <rowBreaks count="1" manualBreakCount="1">
    <brk id="6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B21" sqref="B21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59" t="s">
        <v>145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 x14ac:dyDescent="0.3">
      <c r="A2" s="142" t="s">
        <v>163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" x14ac:dyDescent="0.3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3">
      <c r="A4" s="144" t="s">
        <v>2</v>
      </c>
      <c r="B4" s="144" t="s">
        <v>3</v>
      </c>
      <c r="C4" s="147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50" t="s">
        <v>31</v>
      </c>
      <c r="I4" s="47" t="s">
        <v>11</v>
      </c>
      <c r="J4" s="144" t="s">
        <v>14</v>
      </c>
    </row>
    <row r="5" spans="1:10" x14ac:dyDescent="0.3">
      <c r="A5" s="145"/>
      <c r="B5" s="145"/>
      <c r="C5" s="148"/>
      <c r="D5" s="48" t="s">
        <v>5</v>
      </c>
      <c r="E5" s="48" t="s">
        <v>8</v>
      </c>
      <c r="F5" s="63" t="s">
        <v>147</v>
      </c>
      <c r="G5" s="49" t="s">
        <v>12</v>
      </c>
      <c r="H5" s="151"/>
      <c r="I5" s="49" t="s">
        <v>32</v>
      </c>
      <c r="J5" s="145"/>
    </row>
    <row r="6" spans="1:10" x14ac:dyDescent="0.3">
      <c r="A6" s="146"/>
      <c r="B6" s="146"/>
      <c r="C6" s="149"/>
      <c r="D6" s="50" t="s">
        <v>6</v>
      </c>
      <c r="E6" s="50"/>
      <c r="F6" s="51"/>
      <c r="G6" s="51"/>
      <c r="H6" s="152"/>
      <c r="I6" s="51"/>
      <c r="J6" s="146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2298318.4</v>
      </c>
      <c r="G7" s="9">
        <f t="shared" ref="G7:G9" si="0">F7*100/E7</f>
        <v>62.864288840262581</v>
      </c>
      <c r="H7" s="9">
        <f t="shared" ref="H7:H9" si="1">E7-F7</f>
        <v>1357681.6</v>
      </c>
      <c r="I7" s="9">
        <f t="shared" ref="I7:I9" si="2">H7*100/E7</f>
        <v>37.135711159737419</v>
      </c>
      <c r="J7" s="2"/>
    </row>
    <row r="8" spans="1:10" x14ac:dyDescent="0.3">
      <c r="A8" s="4">
        <v>1.1000000000000001</v>
      </c>
      <c r="B8" s="4" t="s">
        <v>142</v>
      </c>
      <c r="C8" s="14">
        <v>1</v>
      </c>
      <c r="D8" s="14">
        <v>1</v>
      </c>
      <c r="E8" s="15">
        <v>3656000</v>
      </c>
      <c r="F8" s="10">
        <f>2076139.4+ค่าจ้างเงินรายได้!G4+ค่าจ้างเงินรายได้!H4+ค่าจ้างเงินรายได้!C24</f>
        <v>2298318.4</v>
      </c>
      <c r="G8" s="10">
        <f t="shared" si="0"/>
        <v>62.864288840262581</v>
      </c>
      <c r="H8" s="10">
        <f t="shared" si="1"/>
        <v>1357681.6</v>
      </c>
      <c r="I8" s="10">
        <f t="shared" si="2"/>
        <v>37.135711159737419</v>
      </c>
      <c r="J8" s="4"/>
    </row>
    <row r="9" spans="1:10" x14ac:dyDescent="0.3">
      <c r="A9" s="157" t="s">
        <v>29</v>
      </c>
      <c r="B9" s="158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2298318.4</v>
      </c>
      <c r="G9" s="7">
        <f t="shared" si="0"/>
        <v>62.864288840262581</v>
      </c>
      <c r="H9" s="7">
        <f t="shared" si="1"/>
        <v>1357681.6</v>
      </c>
      <c r="I9" s="7">
        <f t="shared" si="2"/>
        <v>37.135711159737419</v>
      </c>
      <c r="J9" s="5"/>
    </row>
    <row r="10" spans="1:10" s="65" customFormat="1" ht="18.75" customHeight="1" x14ac:dyDescent="0.3">
      <c r="A10" s="69" t="s">
        <v>14</v>
      </c>
      <c r="B10" s="156" t="s">
        <v>162</v>
      </c>
      <c r="C10" s="156"/>
      <c r="D10" s="156"/>
      <c r="E10" s="156"/>
      <c r="F10" s="156"/>
      <c r="G10" s="156"/>
      <c r="H10" s="156"/>
      <c r="I10" s="156"/>
      <c r="J10" s="156"/>
    </row>
    <row r="11" spans="1:10" x14ac:dyDescent="0.3">
      <c r="A11" s="71"/>
      <c r="B11" s="155" t="s">
        <v>146</v>
      </c>
      <c r="C11" s="155"/>
      <c r="D11" s="155"/>
      <c r="E11" s="155"/>
      <c r="F11" s="155"/>
      <c r="G11" s="155"/>
      <c r="H11" s="155"/>
      <c r="I11" s="155"/>
      <c r="J11" s="155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workbookViewId="0">
      <pane ySplit="3" topLeftCell="A19" activePane="bottomLeft" state="frozen"/>
      <selection pane="bottomLeft" activeCell="L2" sqref="L2"/>
    </sheetView>
  </sheetViews>
  <sheetFormatPr defaultRowHeight="18.75" x14ac:dyDescent="0.3"/>
  <cols>
    <col min="1" max="1" width="9" style="88"/>
    <col min="2" max="2" width="30.625" style="88" customWidth="1"/>
    <col min="3" max="3" width="10.875" style="88" bestFit="1" customWidth="1"/>
    <col min="4" max="4" width="10.125" style="88" bestFit="1" customWidth="1"/>
    <col min="5" max="5" width="9.625" style="88" bestFit="1" customWidth="1"/>
    <col min="6" max="6" width="10.125" style="88" bestFit="1" customWidth="1"/>
    <col min="7" max="7" width="9.625" style="88" bestFit="1" customWidth="1"/>
    <col min="8" max="11" width="9" style="88"/>
    <col min="12" max="12" width="12.625" style="88" bestFit="1" customWidth="1"/>
    <col min="13" max="16384" width="9" style="88"/>
  </cols>
  <sheetData>
    <row r="1" spans="1:12" x14ac:dyDescent="0.3">
      <c r="A1" s="161" t="s">
        <v>164</v>
      </c>
      <c r="B1" s="161"/>
      <c r="C1" s="161"/>
      <c r="D1" s="161"/>
      <c r="E1" s="161"/>
      <c r="F1" s="161"/>
      <c r="G1" s="161"/>
      <c r="H1" s="161"/>
    </row>
    <row r="2" spans="1:12" x14ac:dyDescent="0.3">
      <c r="A2" s="162" t="s">
        <v>2</v>
      </c>
      <c r="B2" s="162" t="s">
        <v>148</v>
      </c>
      <c r="C2" s="163" t="s">
        <v>149</v>
      </c>
      <c r="D2" s="163"/>
      <c r="E2" s="163" t="s">
        <v>21</v>
      </c>
      <c r="F2" s="163"/>
      <c r="G2" s="163" t="s">
        <v>150</v>
      </c>
      <c r="H2" s="163"/>
    </row>
    <row r="3" spans="1:12" x14ac:dyDescent="0.3">
      <c r="A3" s="162"/>
      <c r="B3" s="162"/>
      <c r="C3" s="89" t="s">
        <v>151</v>
      </c>
      <c r="D3" s="89" t="s">
        <v>152</v>
      </c>
      <c r="E3" s="89" t="s">
        <v>151</v>
      </c>
      <c r="F3" s="89" t="s">
        <v>152</v>
      </c>
      <c r="G3" s="89" t="s">
        <v>151</v>
      </c>
      <c r="H3" s="89" t="s">
        <v>152</v>
      </c>
    </row>
    <row r="4" spans="1:12" x14ac:dyDescent="0.3">
      <c r="A4" s="90">
        <v>1</v>
      </c>
      <c r="B4" s="91" t="s">
        <v>153</v>
      </c>
      <c r="C4" s="92">
        <v>24690</v>
      </c>
      <c r="D4" s="92">
        <v>1456</v>
      </c>
      <c r="E4" s="92"/>
      <c r="F4" s="92"/>
      <c r="G4" s="92">
        <v>197450</v>
      </c>
      <c r="H4" s="92">
        <v>11229</v>
      </c>
    </row>
    <row r="5" spans="1:12" x14ac:dyDescent="0.3">
      <c r="A5" s="93">
        <v>2</v>
      </c>
      <c r="B5" s="94" t="s">
        <v>23</v>
      </c>
      <c r="C5" s="95">
        <v>0</v>
      </c>
      <c r="D5" s="95">
        <v>0</v>
      </c>
      <c r="E5" s="95"/>
      <c r="F5" s="95"/>
      <c r="G5" s="95"/>
      <c r="H5" s="95"/>
    </row>
    <row r="6" spans="1:12" x14ac:dyDescent="0.3">
      <c r="A6" s="93">
        <v>3</v>
      </c>
      <c r="B6" s="94" t="s">
        <v>17</v>
      </c>
      <c r="C6" s="95">
        <v>31820</v>
      </c>
      <c r="D6" s="95">
        <v>1890</v>
      </c>
      <c r="E6" s="95"/>
      <c r="F6" s="95"/>
      <c r="G6" s="95"/>
      <c r="H6" s="95"/>
    </row>
    <row r="7" spans="1:12" x14ac:dyDescent="0.3">
      <c r="A7" s="93">
        <v>4</v>
      </c>
      <c r="B7" s="94" t="s">
        <v>26</v>
      </c>
      <c r="C7" s="95">
        <v>147520</v>
      </c>
      <c r="D7" s="95">
        <v>8578</v>
      </c>
      <c r="E7" s="95"/>
      <c r="F7" s="95"/>
      <c r="G7" s="95"/>
      <c r="H7" s="95"/>
    </row>
    <row r="8" spans="1:12" x14ac:dyDescent="0.3">
      <c r="A8" s="93">
        <v>5</v>
      </c>
      <c r="B8" s="94" t="s">
        <v>28</v>
      </c>
      <c r="C8" s="95">
        <v>20430</v>
      </c>
      <c r="D8" s="95">
        <v>1172</v>
      </c>
      <c r="E8" s="95"/>
      <c r="F8" s="95"/>
      <c r="G8" s="95"/>
      <c r="H8" s="95"/>
      <c r="L8" s="11"/>
    </row>
    <row r="9" spans="1:12" x14ac:dyDescent="0.3">
      <c r="A9" s="93">
        <v>6</v>
      </c>
      <c r="B9" s="94" t="s">
        <v>154</v>
      </c>
      <c r="C9" s="95">
        <v>571689.31000000006</v>
      </c>
      <c r="D9" s="95">
        <v>20234</v>
      </c>
      <c r="E9" s="95"/>
      <c r="F9" s="95"/>
      <c r="G9" s="95"/>
      <c r="H9" s="95"/>
      <c r="L9" s="11"/>
    </row>
    <row r="10" spans="1:12" x14ac:dyDescent="0.3">
      <c r="A10" s="93">
        <v>7</v>
      </c>
      <c r="B10" s="94" t="s">
        <v>155</v>
      </c>
      <c r="C10" s="95">
        <v>9970</v>
      </c>
      <c r="D10" s="95">
        <v>574</v>
      </c>
      <c r="E10" s="95"/>
      <c r="F10" s="95"/>
      <c r="G10" s="95"/>
      <c r="H10" s="95"/>
      <c r="L10" s="11"/>
    </row>
    <row r="11" spans="1:12" x14ac:dyDescent="0.3">
      <c r="A11" s="93">
        <v>8</v>
      </c>
      <c r="B11" s="94" t="s">
        <v>22</v>
      </c>
      <c r="C11" s="95">
        <v>50030</v>
      </c>
      <c r="D11" s="95">
        <v>2954</v>
      </c>
      <c r="E11" s="95"/>
      <c r="F11" s="95"/>
      <c r="G11" s="95"/>
      <c r="H11" s="95"/>
      <c r="L11" s="11"/>
    </row>
    <row r="12" spans="1:12" x14ac:dyDescent="0.3">
      <c r="A12" s="93">
        <v>9</v>
      </c>
      <c r="B12" s="94" t="s">
        <v>19</v>
      </c>
      <c r="C12" s="95">
        <v>24320</v>
      </c>
      <c r="D12" s="95">
        <v>1442</v>
      </c>
      <c r="E12" s="95"/>
      <c r="F12" s="95"/>
      <c r="G12" s="95"/>
      <c r="H12" s="95"/>
      <c r="L12" s="70">
        <v>220018576.21000001</v>
      </c>
    </row>
    <row r="13" spans="1:12" x14ac:dyDescent="0.3">
      <c r="A13" s="93">
        <v>10</v>
      </c>
      <c r="B13" s="94" t="s">
        <v>24</v>
      </c>
      <c r="C13" s="95">
        <v>24980</v>
      </c>
      <c r="D13" s="95">
        <v>1474</v>
      </c>
      <c r="E13" s="95"/>
      <c r="F13" s="95"/>
      <c r="G13" s="95"/>
      <c r="H13" s="95"/>
      <c r="L13" s="11">
        <v>1113000</v>
      </c>
    </row>
    <row r="14" spans="1:12" x14ac:dyDescent="0.3">
      <c r="A14" s="93">
        <v>11</v>
      </c>
      <c r="B14" s="94" t="s">
        <v>15</v>
      </c>
      <c r="C14" s="95">
        <v>1164340</v>
      </c>
      <c r="D14" s="95">
        <v>68680</v>
      </c>
      <c r="E14" s="95"/>
      <c r="F14" s="95"/>
      <c r="G14" s="95"/>
      <c r="H14" s="95"/>
      <c r="L14" s="11">
        <v>582000</v>
      </c>
    </row>
    <row r="15" spans="1:12" x14ac:dyDescent="0.3">
      <c r="A15" s="93">
        <v>12</v>
      </c>
      <c r="B15" s="94" t="s">
        <v>156</v>
      </c>
      <c r="C15" s="95">
        <v>26390</v>
      </c>
      <c r="D15" s="95">
        <v>1545</v>
      </c>
      <c r="E15" s="95"/>
      <c r="F15" s="95"/>
      <c r="G15" s="95"/>
      <c r="H15" s="95"/>
      <c r="L15" s="11">
        <v>220000</v>
      </c>
    </row>
    <row r="16" spans="1:12" x14ac:dyDescent="0.3">
      <c r="A16" s="93">
        <v>13</v>
      </c>
      <c r="B16" s="94" t="s">
        <v>25</v>
      </c>
      <c r="C16" s="95">
        <v>48470</v>
      </c>
      <c r="D16" s="95">
        <v>1691</v>
      </c>
      <c r="E16" s="95"/>
      <c r="F16" s="95"/>
      <c r="G16" s="95"/>
      <c r="H16" s="95"/>
      <c r="L16" s="70">
        <f>L13+L14+L15</f>
        <v>1915000</v>
      </c>
    </row>
    <row r="17" spans="1:12" x14ac:dyDescent="0.3">
      <c r="A17" s="93">
        <v>14</v>
      </c>
      <c r="B17" s="94" t="s">
        <v>20</v>
      </c>
      <c r="C17" s="95">
        <v>16390</v>
      </c>
      <c r="D17" s="95">
        <v>970</v>
      </c>
      <c r="E17" s="95"/>
      <c r="F17" s="95"/>
      <c r="G17" s="95"/>
      <c r="H17" s="95"/>
      <c r="L17" s="101">
        <f>L12-L16</f>
        <v>218103576.21000001</v>
      </c>
    </row>
    <row r="18" spans="1:12" x14ac:dyDescent="0.3">
      <c r="A18" s="93">
        <v>15</v>
      </c>
      <c r="B18" s="94" t="s">
        <v>16</v>
      </c>
      <c r="C18" s="95">
        <v>0</v>
      </c>
      <c r="D18" s="95">
        <v>0</v>
      </c>
      <c r="E18" s="95"/>
      <c r="F18" s="95"/>
      <c r="G18" s="95"/>
      <c r="H18" s="95"/>
    </row>
    <row r="19" spans="1:12" x14ac:dyDescent="0.3">
      <c r="A19" s="93">
        <v>16</v>
      </c>
      <c r="B19" s="94" t="s">
        <v>157</v>
      </c>
      <c r="C19" s="95"/>
      <c r="D19" s="95"/>
      <c r="E19" s="95">
        <v>107750</v>
      </c>
      <c r="F19" s="95">
        <v>6183</v>
      </c>
      <c r="G19" s="95"/>
      <c r="H19" s="95"/>
    </row>
    <row r="20" spans="1:12" x14ac:dyDescent="0.3">
      <c r="A20" s="96">
        <v>17</v>
      </c>
      <c r="B20" s="97" t="s">
        <v>158</v>
      </c>
      <c r="C20" s="98"/>
      <c r="D20" s="98"/>
      <c r="E20" s="98">
        <v>199000</v>
      </c>
      <c r="F20" s="98">
        <v>0</v>
      </c>
      <c r="G20" s="98"/>
      <c r="H20" s="98"/>
    </row>
    <row r="21" spans="1:12" x14ac:dyDescent="0.3">
      <c r="A21" s="99"/>
      <c r="B21" s="99" t="s">
        <v>29</v>
      </c>
      <c r="C21" s="100">
        <f>SUM(C4:C20)</f>
        <v>2161039.31</v>
      </c>
      <c r="D21" s="100">
        <f t="shared" ref="D21:H21" si="0">SUM(D4:D20)</f>
        <v>112660</v>
      </c>
      <c r="E21" s="100">
        <f t="shared" si="0"/>
        <v>306750</v>
      </c>
      <c r="F21" s="100">
        <f t="shared" si="0"/>
        <v>6183</v>
      </c>
      <c r="G21" s="100">
        <f t="shared" si="0"/>
        <v>197450</v>
      </c>
      <c r="H21" s="100">
        <f t="shared" si="0"/>
        <v>11229</v>
      </c>
    </row>
    <row r="22" spans="1:12" x14ac:dyDescent="0.3">
      <c r="C22" s="11"/>
      <c r="D22" s="11"/>
      <c r="E22" s="11"/>
      <c r="F22" s="11"/>
      <c r="G22" s="11"/>
      <c r="H22" s="11"/>
    </row>
    <row r="23" spans="1:12" x14ac:dyDescent="0.3">
      <c r="B23" s="91" t="s">
        <v>159</v>
      </c>
      <c r="C23" s="92">
        <v>302480</v>
      </c>
      <c r="D23" s="92"/>
      <c r="E23" s="11"/>
      <c r="F23" s="11"/>
      <c r="G23" s="11"/>
      <c r="H23" s="11"/>
    </row>
    <row r="24" spans="1:12" x14ac:dyDescent="0.3">
      <c r="B24" s="94" t="s">
        <v>160</v>
      </c>
      <c r="C24" s="95">
        <v>13500</v>
      </c>
      <c r="D24" s="95"/>
      <c r="E24" s="11"/>
      <c r="F24" s="11"/>
      <c r="G24" s="11"/>
      <c r="H24" s="11"/>
    </row>
    <row r="25" spans="1:12" x14ac:dyDescent="0.3">
      <c r="B25" s="97" t="s">
        <v>161</v>
      </c>
      <c r="C25" s="98">
        <v>35010</v>
      </c>
      <c r="D25" s="98">
        <v>1976</v>
      </c>
      <c r="E25" s="11"/>
      <c r="F25" s="11"/>
      <c r="G25" s="11"/>
      <c r="H25" s="11"/>
    </row>
    <row r="26" spans="1:12" x14ac:dyDescent="0.3">
      <c r="C26" s="11"/>
      <c r="D26" s="11"/>
      <c r="E26" s="11"/>
      <c r="F26" s="11"/>
      <c r="G26" s="11"/>
      <c r="H26" s="11"/>
    </row>
    <row r="27" spans="1:12" x14ac:dyDescent="0.3">
      <c r="C27" s="11"/>
      <c r="D27" s="11"/>
      <c r="E27" s="11"/>
      <c r="F27" s="11"/>
      <c r="G27" s="11"/>
      <c r="H27" s="11"/>
    </row>
    <row r="28" spans="1:12" x14ac:dyDescent="0.3">
      <c r="C28" s="11"/>
      <c r="D28" s="11"/>
      <c r="E28" s="11"/>
      <c r="F28" s="11"/>
      <c r="G28" s="11"/>
      <c r="H28" s="11"/>
    </row>
    <row r="29" spans="1:12" x14ac:dyDescent="0.3">
      <c r="C29" s="11"/>
      <c r="D29" s="11"/>
      <c r="E29" s="11"/>
      <c r="F29" s="11"/>
      <c r="G29" s="11"/>
      <c r="H29" s="11"/>
    </row>
    <row r="30" spans="1:12" x14ac:dyDescent="0.3">
      <c r="C30" s="11"/>
      <c r="D30" s="11"/>
      <c r="E30" s="11"/>
      <c r="F30" s="11"/>
      <c r="G30" s="11"/>
      <c r="H30" s="11"/>
    </row>
    <row r="31" spans="1:12" x14ac:dyDescent="0.3">
      <c r="C31" s="11"/>
      <c r="D31" s="11"/>
      <c r="E31" s="11"/>
      <c r="F31" s="11"/>
      <c r="G31" s="11"/>
      <c r="H31" s="11"/>
    </row>
    <row r="32" spans="1:12" x14ac:dyDescent="0.3">
      <c r="C32" s="11"/>
      <c r="D32" s="11"/>
      <c r="E32" s="11"/>
      <c r="F32" s="11"/>
      <c r="G32" s="11"/>
      <c r="H32" s="11"/>
    </row>
    <row r="33" spans="3:8" x14ac:dyDescent="0.3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59" t="s">
        <v>34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2" ht="21" x14ac:dyDescent="0.3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2" ht="21" x14ac:dyDescent="0.35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2" x14ac:dyDescent="0.3">
      <c r="A4" s="164" t="s">
        <v>2</v>
      </c>
      <c r="B4" s="164" t="s">
        <v>3</v>
      </c>
      <c r="C4" s="167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70" t="s">
        <v>13</v>
      </c>
      <c r="I4" s="19" t="s">
        <v>11</v>
      </c>
      <c r="J4" s="164" t="s">
        <v>14</v>
      </c>
    </row>
    <row r="5" spans="1:12" x14ac:dyDescent="0.3">
      <c r="A5" s="165"/>
      <c r="B5" s="165"/>
      <c r="C5" s="168"/>
      <c r="D5" s="23" t="s">
        <v>5</v>
      </c>
      <c r="E5" s="23" t="s">
        <v>8</v>
      </c>
      <c r="F5" s="20" t="s">
        <v>10</v>
      </c>
      <c r="G5" s="20" t="s">
        <v>12</v>
      </c>
      <c r="H5" s="171"/>
      <c r="I5" s="20" t="s">
        <v>32</v>
      </c>
      <c r="J5" s="165"/>
    </row>
    <row r="6" spans="1:12" x14ac:dyDescent="0.3">
      <c r="A6" s="166"/>
      <c r="B6" s="166"/>
      <c r="C6" s="169"/>
      <c r="D6" s="24" t="s">
        <v>6</v>
      </c>
      <c r="E6" s="24"/>
      <c r="F6" s="21"/>
      <c r="G6" s="21"/>
      <c r="H6" s="172"/>
      <c r="I6" s="21"/>
      <c r="J6" s="166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F8-แผ่นดิน!F81</f>
        <v>134104416.00999999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57" t="s">
        <v>29</v>
      </c>
      <c r="B36" s="158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11</vt:i4>
      </vt:variant>
    </vt:vector>
  </HeadingPairs>
  <TitlesOfParts>
    <vt:vector size="18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ค่าจ้างเงินรายได้</vt:lpstr>
      <vt:lpstr>งบกลาง</vt:lpstr>
      <vt:lpstr>ค่าจ้างเงินรายได้!Print_Area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2016-05-20T06:44:24Z</cp:lastPrinted>
  <dcterms:created xsi:type="dcterms:W3CDTF">2015-03-17T10:36:12Z</dcterms:created>
  <dcterms:modified xsi:type="dcterms:W3CDTF">2016-06-16T06:49:01Z</dcterms:modified>
</cp:coreProperties>
</file>