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งานงบประมาณ\ปีงบประมาณ 2559\รายงานผลเบิกจ่าย\"/>
    </mc:Choice>
  </mc:AlternateContent>
  <bookViews>
    <workbookView xWindow="0" yWindow="45" windowWidth="19440" windowHeight="10545" activeTab="1"/>
  </bookViews>
  <sheets>
    <sheet name="แผ่นดิน (สรุป)" sheetId="16" r:id="rId1"/>
    <sheet name="แผ่นดิน" sheetId="2" r:id="rId2"/>
    <sheet name="เงินรายได้ (สรุป)" sheetId="17" r:id="rId3"/>
    <sheet name="เงินรายได้" sheetId="3" r:id="rId4"/>
    <sheet name="ภูพานเพลช" sheetId="6" r:id="rId5"/>
    <sheet name="ค่าจ้างเงินรายได้" sheetId="15" r:id="rId6"/>
    <sheet name="งบกลาง" sheetId="8" state="hidden" r:id="rId7"/>
  </sheets>
  <definedNames>
    <definedName name="_xlnm.Print_Area" localSheetId="5">ค่าจ้างเงินรายได้!$A$1:$H$26</definedName>
    <definedName name="_xlnm.Print_Area" localSheetId="6">งบกลาง!$A$1:$J$37</definedName>
    <definedName name="_xlnm.Print_Area" localSheetId="3">เงินรายได้!$A$1:$J$144</definedName>
    <definedName name="_xlnm.Print_Area" localSheetId="2">'เงินรายได้ (สรุป)'!$A$1:$J$144</definedName>
    <definedName name="_xlnm.Print_Area" localSheetId="1">แผ่นดิน!$A$1:$J$107</definedName>
    <definedName name="_xlnm.Print_Area" localSheetId="0">'แผ่นดิน (สรุป)'!$A$1:$J$107</definedName>
    <definedName name="_xlnm.Print_Area" localSheetId="4">ภูพานเพลช!$A$1:$J$11</definedName>
    <definedName name="_xlnm.Print_Titles" localSheetId="3">เงินรายได้!$4:$6</definedName>
    <definedName name="_xlnm.Print_Titles" localSheetId="2">'เงินรายได้ (สรุป)'!$4:$6</definedName>
    <definedName name="_xlnm.Print_Titles" localSheetId="1">แผ่นดิน!$4:$6</definedName>
    <definedName name="_xlnm.Print_Titles" localSheetId="0">'แผ่นดิน (สรุป)'!$4:$6</definedName>
  </definedNames>
  <calcPr calcId="152511"/>
</workbook>
</file>

<file path=xl/calcChain.xml><?xml version="1.0" encoding="utf-8"?>
<calcChain xmlns="http://schemas.openxmlformats.org/spreadsheetml/2006/main">
  <c r="E141" i="17" l="1"/>
  <c r="E148" i="17" s="1"/>
  <c r="D141" i="17"/>
  <c r="C141" i="17"/>
  <c r="H140" i="17"/>
  <c r="I140" i="17" s="1"/>
  <c r="G140" i="17"/>
  <c r="I139" i="17"/>
  <c r="H139" i="17"/>
  <c r="G139" i="17"/>
  <c r="H138" i="17"/>
  <c r="I138" i="17" s="1"/>
  <c r="G138" i="17"/>
  <c r="H137" i="17"/>
  <c r="I137" i="17" s="1"/>
  <c r="G137" i="17"/>
  <c r="F136" i="17"/>
  <c r="H135" i="17"/>
  <c r="I135" i="17" s="1"/>
  <c r="G135" i="17"/>
  <c r="H134" i="17"/>
  <c r="I134" i="17" s="1"/>
  <c r="G134" i="17"/>
  <c r="H133" i="17"/>
  <c r="I133" i="17" s="1"/>
  <c r="G133" i="17"/>
  <c r="H132" i="17"/>
  <c r="I132" i="17" s="1"/>
  <c r="G132" i="17"/>
  <c r="H131" i="17"/>
  <c r="I131" i="17" s="1"/>
  <c r="G131" i="17"/>
  <c r="H130" i="17"/>
  <c r="I130" i="17" s="1"/>
  <c r="G130" i="17"/>
  <c r="H129" i="17"/>
  <c r="I129" i="17" s="1"/>
  <c r="F129" i="17"/>
  <c r="G129" i="17" s="1"/>
  <c r="H128" i="17"/>
  <c r="I128" i="17" s="1"/>
  <c r="F128" i="17"/>
  <c r="G128" i="17" s="1"/>
  <c r="H127" i="17"/>
  <c r="I127" i="17" s="1"/>
  <c r="G127" i="17"/>
  <c r="F126" i="17"/>
  <c r="H126" i="17" s="1"/>
  <c r="I126" i="17" s="1"/>
  <c r="H125" i="17"/>
  <c r="I125" i="17" s="1"/>
  <c r="G125" i="17"/>
  <c r="I124" i="17"/>
  <c r="H124" i="17"/>
  <c r="G124" i="17"/>
  <c r="H122" i="17"/>
  <c r="I122" i="17" s="1"/>
  <c r="G122" i="17"/>
  <c r="H121" i="17"/>
  <c r="I121" i="17" s="1"/>
  <c r="G121" i="17"/>
  <c r="I120" i="17"/>
  <c r="H120" i="17"/>
  <c r="G120" i="17"/>
  <c r="I119" i="17"/>
  <c r="H119" i="17"/>
  <c r="G119" i="17"/>
  <c r="H118" i="17"/>
  <c r="I118" i="17" s="1"/>
  <c r="G118" i="17"/>
  <c r="H117" i="17"/>
  <c r="I117" i="17" s="1"/>
  <c r="G117" i="17"/>
  <c r="H116" i="17"/>
  <c r="I116" i="17" s="1"/>
  <c r="G116" i="17"/>
  <c r="H115" i="17"/>
  <c r="I115" i="17" s="1"/>
  <c r="G115" i="17"/>
  <c r="H114" i="17"/>
  <c r="I114" i="17" s="1"/>
  <c r="G114" i="17"/>
  <c r="H113" i="17"/>
  <c r="I113" i="17" s="1"/>
  <c r="G113" i="17"/>
  <c r="I112" i="17"/>
  <c r="H112" i="17"/>
  <c r="G112" i="17"/>
  <c r="I111" i="17"/>
  <c r="H111" i="17"/>
  <c r="G111" i="17"/>
  <c r="H110" i="17"/>
  <c r="I110" i="17" s="1"/>
  <c r="G110" i="17"/>
  <c r="F110" i="17"/>
  <c r="H109" i="17"/>
  <c r="I109" i="17" s="1"/>
  <c r="G109" i="17"/>
  <c r="H108" i="17"/>
  <c r="I108" i="17" s="1"/>
  <c r="G108" i="17"/>
  <c r="I107" i="17"/>
  <c r="H107" i="17"/>
  <c r="G107" i="17"/>
  <c r="H106" i="17"/>
  <c r="I106" i="17" s="1"/>
  <c r="G106" i="17"/>
  <c r="H105" i="17"/>
  <c r="I105" i="17" s="1"/>
  <c r="G105" i="17"/>
  <c r="H104" i="17"/>
  <c r="I104" i="17" s="1"/>
  <c r="G104" i="17"/>
  <c r="H103" i="17"/>
  <c r="I103" i="17" s="1"/>
  <c r="G103" i="17"/>
  <c r="H102" i="17"/>
  <c r="I102" i="17" s="1"/>
  <c r="G102" i="17"/>
  <c r="H101" i="17"/>
  <c r="I101" i="17" s="1"/>
  <c r="G101" i="17"/>
  <c r="H100" i="17"/>
  <c r="I100" i="17" s="1"/>
  <c r="G100" i="17"/>
  <c r="F99" i="17"/>
  <c r="H99" i="17" s="1"/>
  <c r="I99" i="17" s="1"/>
  <c r="I98" i="17"/>
  <c r="H98" i="17"/>
  <c r="G98" i="17"/>
  <c r="H97" i="17"/>
  <c r="I97" i="17" s="1"/>
  <c r="G97" i="17"/>
  <c r="H96" i="17"/>
  <c r="I96" i="17" s="1"/>
  <c r="G96" i="17"/>
  <c r="H95" i="17"/>
  <c r="I95" i="17" s="1"/>
  <c r="G95" i="17"/>
  <c r="H94" i="17"/>
  <c r="I94" i="17" s="1"/>
  <c r="G94" i="17"/>
  <c r="H93" i="17"/>
  <c r="I93" i="17" s="1"/>
  <c r="G93" i="17"/>
  <c r="H92" i="17"/>
  <c r="I92" i="17" s="1"/>
  <c r="G92" i="17"/>
  <c r="H91" i="17"/>
  <c r="I91" i="17" s="1"/>
  <c r="G91" i="17"/>
  <c r="I90" i="17"/>
  <c r="H90" i="17"/>
  <c r="G90" i="17"/>
  <c r="H89" i="17"/>
  <c r="I89" i="17" s="1"/>
  <c r="G89" i="17"/>
  <c r="H88" i="17"/>
  <c r="I88" i="17" s="1"/>
  <c r="G88" i="17"/>
  <c r="H87" i="17"/>
  <c r="I87" i="17" s="1"/>
  <c r="G87" i="17"/>
  <c r="H86" i="17"/>
  <c r="I86" i="17" s="1"/>
  <c r="G86" i="17"/>
  <c r="H85" i="17"/>
  <c r="I85" i="17" s="1"/>
  <c r="G85" i="17"/>
  <c r="H84" i="17"/>
  <c r="I84" i="17" s="1"/>
  <c r="G84" i="17"/>
  <c r="H83" i="17"/>
  <c r="I83" i="17" s="1"/>
  <c r="G83" i="17"/>
  <c r="F82" i="17"/>
  <c r="H82" i="17" s="1"/>
  <c r="I82" i="17" s="1"/>
  <c r="H81" i="17"/>
  <c r="I81" i="17" s="1"/>
  <c r="G81" i="17"/>
  <c r="H80" i="17"/>
  <c r="I80" i="17" s="1"/>
  <c r="G80" i="17"/>
  <c r="H79" i="17"/>
  <c r="I79" i="17" s="1"/>
  <c r="G79" i="17"/>
  <c r="H78" i="17"/>
  <c r="I78" i="17" s="1"/>
  <c r="G78" i="17"/>
  <c r="I77" i="17"/>
  <c r="H77" i="17"/>
  <c r="G77" i="17"/>
  <c r="F76" i="17"/>
  <c r="H76" i="17" s="1"/>
  <c r="I76" i="17" s="1"/>
  <c r="F75" i="17"/>
  <c r="H75" i="17" s="1"/>
  <c r="I75" i="17" s="1"/>
  <c r="H74" i="17"/>
  <c r="I74" i="17" s="1"/>
  <c r="G74" i="17"/>
  <c r="H73" i="17"/>
  <c r="I73" i="17" s="1"/>
  <c r="G73" i="17"/>
  <c r="G72" i="17"/>
  <c r="F72" i="17"/>
  <c r="H72" i="17" s="1"/>
  <c r="I72" i="17" s="1"/>
  <c r="H71" i="17"/>
  <c r="I71" i="17" s="1"/>
  <c r="G71" i="17"/>
  <c r="F70" i="17"/>
  <c r="H70" i="17" s="1"/>
  <c r="I70" i="17" s="1"/>
  <c r="H69" i="17"/>
  <c r="I69" i="17" s="1"/>
  <c r="G69" i="17"/>
  <c r="H68" i="17"/>
  <c r="I68" i="17" s="1"/>
  <c r="G68" i="17"/>
  <c r="H67" i="17"/>
  <c r="I67" i="17" s="1"/>
  <c r="G67" i="17"/>
  <c r="H66" i="17"/>
  <c r="I66" i="17" s="1"/>
  <c r="G66" i="17"/>
  <c r="H65" i="17"/>
  <c r="I65" i="17" s="1"/>
  <c r="G65" i="17"/>
  <c r="I64" i="17"/>
  <c r="H64" i="17"/>
  <c r="G64" i="17"/>
  <c r="H63" i="17"/>
  <c r="I63" i="17" s="1"/>
  <c r="G63" i="17"/>
  <c r="H62" i="17"/>
  <c r="I62" i="17" s="1"/>
  <c r="G62" i="17"/>
  <c r="H61" i="17"/>
  <c r="I61" i="17" s="1"/>
  <c r="G61" i="17"/>
  <c r="H60" i="17"/>
  <c r="I60" i="17" s="1"/>
  <c r="G60" i="17"/>
  <c r="H59" i="17"/>
  <c r="I59" i="17" s="1"/>
  <c r="G59" i="17"/>
  <c r="F59" i="17"/>
  <c r="H58" i="17"/>
  <c r="I58" i="17" s="1"/>
  <c r="G58" i="17"/>
  <c r="H57" i="17"/>
  <c r="I57" i="17" s="1"/>
  <c r="G57" i="17"/>
  <c r="F56" i="17"/>
  <c r="H56" i="17" s="1"/>
  <c r="I56" i="17" s="1"/>
  <c r="H55" i="17"/>
  <c r="I55" i="17" s="1"/>
  <c r="G55" i="17"/>
  <c r="I54" i="17"/>
  <c r="H54" i="17"/>
  <c r="G54" i="17"/>
  <c r="H53" i="17"/>
  <c r="I53" i="17" s="1"/>
  <c r="G53" i="17"/>
  <c r="F53" i="17"/>
  <c r="H52" i="17"/>
  <c r="I52" i="17" s="1"/>
  <c r="G52" i="17"/>
  <c r="H51" i="17"/>
  <c r="I51" i="17" s="1"/>
  <c r="G51" i="17"/>
  <c r="H50" i="17"/>
  <c r="I50" i="17" s="1"/>
  <c r="G50" i="17"/>
  <c r="H49" i="17"/>
  <c r="I49" i="17" s="1"/>
  <c r="G49" i="17"/>
  <c r="H48" i="17"/>
  <c r="I48" i="17" s="1"/>
  <c r="F48" i="17"/>
  <c r="G48" i="17" s="1"/>
  <c r="H47" i="17"/>
  <c r="I47" i="17" s="1"/>
  <c r="G47" i="17"/>
  <c r="H46" i="17"/>
  <c r="I46" i="17" s="1"/>
  <c r="G46" i="17"/>
  <c r="H45" i="17"/>
  <c r="I45" i="17" s="1"/>
  <c r="G45" i="17"/>
  <c r="I44" i="17"/>
  <c r="H44" i="17"/>
  <c r="G44" i="17"/>
  <c r="H43" i="17"/>
  <c r="I43" i="17" s="1"/>
  <c r="G43" i="17"/>
  <c r="H42" i="17"/>
  <c r="I42" i="17" s="1"/>
  <c r="G42" i="17"/>
  <c r="H41" i="17"/>
  <c r="I41" i="17" s="1"/>
  <c r="G41" i="17"/>
  <c r="H40" i="17"/>
  <c r="I40" i="17" s="1"/>
  <c r="G40" i="17"/>
  <c r="H39" i="17"/>
  <c r="I39" i="17" s="1"/>
  <c r="G39" i="17"/>
  <c r="H38" i="17"/>
  <c r="I38" i="17" s="1"/>
  <c r="G38" i="17"/>
  <c r="H37" i="17"/>
  <c r="I37" i="17" s="1"/>
  <c r="G37" i="17"/>
  <c r="I36" i="17"/>
  <c r="H36" i="17"/>
  <c r="G36" i="17"/>
  <c r="H35" i="17"/>
  <c r="I35" i="17" s="1"/>
  <c r="G35" i="17"/>
  <c r="F35" i="17"/>
  <c r="F34" i="17"/>
  <c r="H34" i="17" s="1"/>
  <c r="I34" i="17" s="1"/>
  <c r="H33" i="17"/>
  <c r="I33" i="17" s="1"/>
  <c r="G33" i="17"/>
  <c r="H32" i="17"/>
  <c r="I32" i="17" s="1"/>
  <c r="G32" i="17"/>
  <c r="H31" i="17"/>
  <c r="I31" i="17" s="1"/>
  <c r="G31" i="17"/>
  <c r="H30" i="17"/>
  <c r="I30" i="17" s="1"/>
  <c r="F30" i="17"/>
  <c r="G30" i="17" s="1"/>
  <c r="H29" i="17"/>
  <c r="I29" i="17" s="1"/>
  <c r="G29" i="17"/>
  <c r="H28" i="17"/>
  <c r="I28" i="17" s="1"/>
  <c r="G28" i="17"/>
  <c r="F27" i="17"/>
  <c r="H27" i="17" s="1"/>
  <c r="I27" i="17" s="1"/>
  <c r="H26" i="17"/>
  <c r="I26" i="17" s="1"/>
  <c r="G26" i="17"/>
  <c r="H25" i="17"/>
  <c r="I25" i="17" s="1"/>
  <c r="G25" i="17"/>
  <c r="H24" i="17"/>
  <c r="I24" i="17" s="1"/>
  <c r="G24" i="17"/>
  <c r="H23" i="17"/>
  <c r="I23" i="17" s="1"/>
  <c r="G23" i="17"/>
  <c r="G22" i="17"/>
  <c r="F22" i="17"/>
  <c r="H22" i="17" s="1"/>
  <c r="I22" i="17" s="1"/>
  <c r="H21" i="17"/>
  <c r="I21" i="17" s="1"/>
  <c r="G21" i="17"/>
  <c r="H20" i="17"/>
  <c r="I20" i="17" s="1"/>
  <c r="G20" i="17"/>
  <c r="H19" i="17"/>
  <c r="I19" i="17" s="1"/>
  <c r="G19" i="17"/>
  <c r="H18" i="17"/>
  <c r="I18" i="17" s="1"/>
  <c r="G18" i="17"/>
  <c r="H17" i="17"/>
  <c r="I17" i="17" s="1"/>
  <c r="G17" i="17"/>
  <c r="F16" i="17"/>
  <c r="H16" i="17" s="1"/>
  <c r="I16" i="17" s="1"/>
  <c r="H15" i="17"/>
  <c r="I15" i="17" s="1"/>
  <c r="G15" i="17"/>
  <c r="I14" i="17"/>
  <c r="H14" i="17"/>
  <c r="F14" i="17"/>
  <c r="G14" i="17" s="1"/>
  <c r="H13" i="17"/>
  <c r="I13" i="17" s="1"/>
  <c r="F13" i="17"/>
  <c r="G13" i="17" s="1"/>
  <c r="H12" i="17"/>
  <c r="I12" i="17" s="1"/>
  <c r="G12" i="17"/>
  <c r="H10" i="17"/>
  <c r="I10" i="17" s="1"/>
  <c r="G10" i="17"/>
  <c r="H9" i="17"/>
  <c r="I9" i="17" s="1"/>
  <c r="G9" i="17"/>
  <c r="F8" i="17"/>
  <c r="H8" i="17" s="1"/>
  <c r="I8" i="17" s="1"/>
  <c r="F106" i="16"/>
  <c r="G106" i="16" s="1"/>
  <c r="E106" i="16"/>
  <c r="H106" i="16" s="1"/>
  <c r="I106" i="16" s="1"/>
  <c r="D106" i="16"/>
  <c r="C106" i="16"/>
  <c r="H105" i="16"/>
  <c r="I105" i="16" s="1"/>
  <c r="G105" i="16"/>
  <c r="H104" i="16"/>
  <c r="I104" i="16" s="1"/>
  <c r="G104" i="16"/>
  <c r="H103" i="16"/>
  <c r="I103" i="16" s="1"/>
  <c r="G103" i="16"/>
  <c r="H102" i="16"/>
  <c r="I102" i="16" s="1"/>
  <c r="G102" i="16"/>
  <c r="H101" i="16"/>
  <c r="I101" i="16" s="1"/>
  <c r="G101" i="16"/>
  <c r="H100" i="16"/>
  <c r="I100" i="16" s="1"/>
  <c r="G100" i="16"/>
  <c r="H99" i="16"/>
  <c r="I99" i="16" s="1"/>
  <c r="G99" i="16"/>
  <c r="H98" i="16"/>
  <c r="I98" i="16" s="1"/>
  <c r="G98" i="16"/>
  <c r="H97" i="16"/>
  <c r="I97" i="16" s="1"/>
  <c r="G97" i="16"/>
  <c r="H96" i="16"/>
  <c r="I96" i="16" s="1"/>
  <c r="G96" i="16"/>
  <c r="H95" i="16"/>
  <c r="I95" i="16" s="1"/>
  <c r="G95" i="16"/>
  <c r="H94" i="16"/>
  <c r="I94" i="16" s="1"/>
  <c r="G94" i="16"/>
  <c r="H93" i="16"/>
  <c r="I93" i="16" s="1"/>
  <c r="G93" i="16"/>
  <c r="H92" i="16"/>
  <c r="I92" i="16" s="1"/>
  <c r="G92" i="16"/>
  <c r="H91" i="16"/>
  <c r="I91" i="16" s="1"/>
  <c r="G91" i="16"/>
  <c r="H90" i="16"/>
  <c r="I90" i="16" s="1"/>
  <c r="G90" i="16"/>
  <c r="H89" i="16"/>
  <c r="I89" i="16" s="1"/>
  <c r="G89" i="16"/>
  <c r="H88" i="16"/>
  <c r="I88" i="16" s="1"/>
  <c r="G88" i="16"/>
  <c r="H87" i="16"/>
  <c r="I87" i="16" s="1"/>
  <c r="G87" i="16"/>
  <c r="I86" i="16"/>
  <c r="H86" i="16"/>
  <c r="G86" i="16"/>
  <c r="H85" i="16"/>
  <c r="I85" i="16" s="1"/>
  <c r="G85" i="16"/>
  <c r="H84" i="16"/>
  <c r="I84" i="16" s="1"/>
  <c r="G84" i="16"/>
  <c r="H83" i="16"/>
  <c r="I83" i="16" s="1"/>
  <c r="G83" i="16"/>
  <c r="H82" i="16"/>
  <c r="I82" i="16" s="1"/>
  <c r="G82" i="16"/>
  <c r="H81" i="16"/>
  <c r="I81" i="16" s="1"/>
  <c r="G81" i="16"/>
  <c r="H80" i="16"/>
  <c r="I80" i="16" s="1"/>
  <c r="G80" i="16"/>
  <c r="H79" i="16"/>
  <c r="I79" i="16" s="1"/>
  <c r="G79" i="16"/>
  <c r="H78" i="16"/>
  <c r="I78" i="16" s="1"/>
  <c r="G78" i="16"/>
  <c r="H77" i="16"/>
  <c r="I77" i="16" s="1"/>
  <c r="G77" i="16"/>
  <c r="H76" i="16"/>
  <c r="I76" i="16" s="1"/>
  <c r="G76" i="16"/>
  <c r="H75" i="16"/>
  <c r="I75" i="16" s="1"/>
  <c r="G75" i="16"/>
  <c r="I74" i="16"/>
  <c r="H74" i="16"/>
  <c r="G74" i="16"/>
  <c r="H73" i="16"/>
  <c r="I73" i="16" s="1"/>
  <c r="G73" i="16"/>
  <c r="H72" i="16"/>
  <c r="I72" i="16" s="1"/>
  <c r="G72" i="16"/>
  <c r="H71" i="16"/>
  <c r="I71" i="16" s="1"/>
  <c r="G71" i="16"/>
  <c r="H70" i="16"/>
  <c r="I70" i="16" s="1"/>
  <c r="G70" i="16"/>
  <c r="H69" i="16"/>
  <c r="I69" i="16" s="1"/>
  <c r="G69" i="16"/>
  <c r="H68" i="16"/>
  <c r="I68" i="16" s="1"/>
  <c r="G68" i="16"/>
  <c r="H67" i="16"/>
  <c r="I67" i="16" s="1"/>
  <c r="G67" i="16"/>
  <c r="I66" i="16"/>
  <c r="H66" i="16"/>
  <c r="G66" i="16"/>
  <c r="H65" i="16"/>
  <c r="I65" i="16" s="1"/>
  <c r="G65" i="16"/>
  <c r="H64" i="16"/>
  <c r="I64" i="16" s="1"/>
  <c r="G64" i="16"/>
  <c r="H63" i="16"/>
  <c r="I63" i="16" s="1"/>
  <c r="G63" i="16"/>
  <c r="H62" i="16"/>
  <c r="I62" i="16" s="1"/>
  <c r="G62" i="16"/>
  <c r="H61" i="16"/>
  <c r="I61" i="16" s="1"/>
  <c r="G61" i="16"/>
  <c r="H60" i="16"/>
  <c r="I60" i="16" s="1"/>
  <c r="G60" i="16"/>
  <c r="H59" i="16"/>
  <c r="I59" i="16" s="1"/>
  <c r="G59" i="16"/>
  <c r="H58" i="16"/>
  <c r="I58" i="16" s="1"/>
  <c r="G58" i="16"/>
  <c r="H57" i="16"/>
  <c r="I57" i="16" s="1"/>
  <c r="G57" i="16"/>
  <c r="H56" i="16"/>
  <c r="I56" i="16" s="1"/>
  <c r="G56" i="16"/>
  <c r="H55" i="16"/>
  <c r="I55" i="16" s="1"/>
  <c r="G55" i="16"/>
  <c r="H54" i="16"/>
  <c r="I54" i="16" s="1"/>
  <c r="G54" i="16"/>
  <c r="H53" i="16"/>
  <c r="I53" i="16" s="1"/>
  <c r="G53" i="16"/>
  <c r="H52" i="16"/>
  <c r="I52" i="16" s="1"/>
  <c r="G52" i="16"/>
  <c r="H51" i="16"/>
  <c r="I51" i="16" s="1"/>
  <c r="G51" i="16"/>
  <c r="H50" i="16"/>
  <c r="I50" i="16" s="1"/>
  <c r="G50" i="16"/>
  <c r="H49" i="16"/>
  <c r="I49" i="16" s="1"/>
  <c r="G49" i="16"/>
  <c r="H48" i="16"/>
  <c r="I48" i="16" s="1"/>
  <c r="G48" i="16"/>
  <c r="H47" i="16"/>
  <c r="I47" i="16" s="1"/>
  <c r="G47" i="16"/>
  <c r="H46" i="16"/>
  <c r="I46" i="16" s="1"/>
  <c r="G46" i="16"/>
  <c r="H45" i="16"/>
  <c r="I45" i="16" s="1"/>
  <c r="G45" i="16"/>
  <c r="H44" i="16"/>
  <c r="I44" i="16" s="1"/>
  <c r="G44" i="16"/>
  <c r="H43" i="16"/>
  <c r="I43" i="16" s="1"/>
  <c r="G43" i="16"/>
  <c r="I42" i="16"/>
  <c r="H42" i="16"/>
  <c r="G42" i="16"/>
  <c r="H41" i="16"/>
  <c r="I41" i="16" s="1"/>
  <c r="F41" i="16"/>
  <c r="G41" i="16" s="1"/>
  <c r="F40" i="16"/>
  <c r="G40" i="16" s="1"/>
  <c r="H39" i="16"/>
  <c r="I39" i="16" s="1"/>
  <c r="G39" i="16"/>
  <c r="H38" i="16"/>
  <c r="I38" i="16" s="1"/>
  <c r="G38" i="16"/>
  <c r="H37" i="16"/>
  <c r="I37" i="16" s="1"/>
  <c r="G37" i="16"/>
  <c r="H36" i="16"/>
  <c r="I36" i="16" s="1"/>
  <c r="G36" i="16"/>
  <c r="H35" i="16"/>
  <c r="I35" i="16" s="1"/>
  <c r="G35" i="16"/>
  <c r="H34" i="16"/>
  <c r="I34" i="16" s="1"/>
  <c r="G34" i="16"/>
  <c r="H33" i="16"/>
  <c r="I33" i="16" s="1"/>
  <c r="G33" i="16"/>
  <c r="I32" i="16"/>
  <c r="H32" i="16"/>
  <c r="G32" i="16"/>
  <c r="H31" i="16"/>
  <c r="I31" i="16" s="1"/>
  <c r="G31" i="16"/>
  <c r="H30" i="16"/>
  <c r="I30" i="16" s="1"/>
  <c r="G30" i="16"/>
  <c r="H29" i="16"/>
  <c r="I29" i="16" s="1"/>
  <c r="G29" i="16"/>
  <c r="H28" i="16"/>
  <c r="I28" i="16" s="1"/>
  <c r="G28" i="16"/>
  <c r="H27" i="16"/>
  <c r="I27" i="16" s="1"/>
  <c r="G27" i="16"/>
  <c r="H26" i="16"/>
  <c r="I26" i="16" s="1"/>
  <c r="G26" i="16"/>
  <c r="H25" i="16"/>
  <c r="I25" i="16" s="1"/>
  <c r="G25" i="16"/>
  <c r="I24" i="16"/>
  <c r="H24" i="16"/>
  <c r="G24" i="16"/>
  <c r="H23" i="16"/>
  <c r="I23" i="16" s="1"/>
  <c r="G23" i="16"/>
  <c r="H22" i="16"/>
  <c r="I22" i="16" s="1"/>
  <c r="G22" i="16"/>
  <c r="H21" i="16"/>
  <c r="I21" i="16" s="1"/>
  <c r="G21" i="16"/>
  <c r="H20" i="16"/>
  <c r="I20" i="16" s="1"/>
  <c r="G20" i="16"/>
  <c r="H19" i="16"/>
  <c r="I19" i="16" s="1"/>
  <c r="G19" i="16"/>
  <c r="H18" i="16"/>
  <c r="I18" i="16" s="1"/>
  <c r="G18" i="16"/>
  <c r="H17" i="16"/>
  <c r="I17" i="16" s="1"/>
  <c r="G17" i="16"/>
  <c r="H16" i="16"/>
  <c r="I16" i="16" s="1"/>
  <c r="G16" i="16"/>
  <c r="H15" i="16"/>
  <c r="I15" i="16" s="1"/>
  <c r="G15" i="16"/>
  <c r="H14" i="16"/>
  <c r="I14" i="16" s="1"/>
  <c r="G14" i="16"/>
  <c r="H13" i="16"/>
  <c r="I13" i="16" s="1"/>
  <c r="G13" i="16"/>
  <c r="I12" i="16"/>
  <c r="H12" i="16"/>
  <c r="G12" i="16"/>
  <c r="H11" i="16"/>
  <c r="I11" i="16" s="1"/>
  <c r="G11" i="16"/>
  <c r="H10" i="16"/>
  <c r="I10" i="16" s="1"/>
  <c r="G10" i="16"/>
  <c r="H9" i="16"/>
  <c r="I9" i="16" s="1"/>
  <c r="G9" i="16"/>
  <c r="H8" i="16"/>
  <c r="I8" i="16" s="1"/>
  <c r="G8" i="16"/>
  <c r="H7" i="16"/>
  <c r="I7" i="16" s="1"/>
  <c r="G7" i="16"/>
  <c r="F8" i="6"/>
  <c r="F141" i="3"/>
  <c r="E141" i="3"/>
  <c r="D141" i="3"/>
  <c r="C141" i="3"/>
  <c r="F136" i="3"/>
  <c r="F99" i="3"/>
  <c r="F110" i="3"/>
  <c r="F14" i="3"/>
  <c r="F13" i="3"/>
  <c r="F72" i="3"/>
  <c r="F70" i="3" s="1"/>
  <c r="F76" i="3"/>
  <c r="F75" i="3" s="1"/>
  <c r="F8" i="3"/>
  <c r="F7" i="3" s="1"/>
  <c r="F129" i="3"/>
  <c r="F128" i="3"/>
  <c r="F126" i="3"/>
  <c r="F59" i="3"/>
  <c r="F56" i="3" s="1"/>
  <c r="F82" i="3"/>
  <c r="F53" i="3"/>
  <c r="F48" i="3" s="1"/>
  <c r="F22" i="3"/>
  <c r="F16" i="3" s="1"/>
  <c r="F30" i="3"/>
  <c r="F27" i="3" s="1"/>
  <c r="F35" i="3"/>
  <c r="F34" i="3" s="1"/>
  <c r="C106" i="2"/>
  <c r="F106" i="2"/>
  <c r="E106" i="2"/>
  <c r="D106" i="2"/>
  <c r="F41" i="2"/>
  <c r="F40" i="2" s="1"/>
  <c r="D29" i="15"/>
  <c r="E29" i="15"/>
  <c r="F29" i="15"/>
  <c r="G29" i="15"/>
  <c r="H29" i="15"/>
  <c r="C29" i="15"/>
  <c r="G34" i="17" l="1"/>
  <c r="G27" i="17"/>
  <c r="G8" i="17"/>
  <c r="G56" i="17"/>
  <c r="G70" i="17"/>
  <c r="G82" i="17"/>
  <c r="G99" i="17"/>
  <c r="G126" i="17"/>
  <c r="F7" i="17"/>
  <c r="G16" i="17"/>
  <c r="F11" i="17"/>
  <c r="G75" i="17"/>
  <c r="G76" i="17"/>
  <c r="F123" i="17"/>
  <c r="G136" i="17"/>
  <c r="H136" i="17"/>
  <c r="I136" i="17" s="1"/>
  <c r="H40" i="16"/>
  <c r="I40" i="16" s="1"/>
  <c r="E110" i="16"/>
  <c r="F11" i="3"/>
  <c r="G11" i="3" s="1"/>
  <c r="F123" i="3"/>
  <c r="H14" i="3"/>
  <c r="I14" i="3" s="1"/>
  <c r="G14" i="3"/>
  <c r="H15" i="3"/>
  <c r="I15" i="3" s="1"/>
  <c r="G15" i="3"/>
  <c r="H12" i="3"/>
  <c r="I12" i="3" s="1"/>
  <c r="G12" i="3"/>
  <c r="H13" i="3"/>
  <c r="I13" i="3" s="1"/>
  <c r="G13" i="3"/>
  <c r="H11" i="3"/>
  <c r="I11" i="3" s="1"/>
  <c r="H72" i="3"/>
  <c r="I72" i="3" s="1"/>
  <c r="G72" i="3"/>
  <c r="H71" i="3"/>
  <c r="I71" i="3" s="1"/>
  <c r="G71" i="3"/>
  <c r="H74" i="3"/>
  <c r="I74" i="3" s="1"/>
  <c r="G74" i="3"/>
  <c r="H73" i="3"/>
  <c r="I73" i="3" s="1"/>
  <c r="G73" i="3"/>
  <c r="H70" i="3"/>
  <c r="I70" i="3" s="1"/>
  <c r="G70" i="3"/>
  <c r="H80" i="3"/>
  <c r="I80" i="3" s="1"/>
  <c r="G80" i="3"/>
  <c r="H79" i="3"/>
  <c r="I79" i="3" s="1"/>
  <c r="G79" i="3"/>
  <c r="H81" i="3"/>
  <c r="I81" i="3" s="1"/>
  <c r="G81" i="3"/>
  <c r="H78" i="3"/>
  <c r="I78" i="3" s="1"/>
  <c r="G78" i="3"/>
  <c r="H77" i="3"/>
  <c r="I77" i="3" s="1"/>
  <c r="G77" i="3"/>
  <c r="H76" i="3"/>
  <c r="I76" i="3" s="1"/>
  <c r="G76" i="3"/>
  <c r="H75" i="3"/>
  <c r="I75" i="3" s="1"/>
  <c r="G75" i="3"/>
  <c r="H9" i="3"/>
  <c r="I9" i="3" s="1"/>
  <c r="G9" i="3"/>
  <c r="H10" i="3"/>
  <c r="I10" i="3" s="1"/>
  <c r="G10" i="3"/>
  <c r="H8" i="3"/>
  <c r="I8" i="3" s="1"/>
  <c r="G8" i="3"/>
  <c r="H7" i="3"/>
  <c r="I7" i="3" s="1"/>
  <c r="G7" i="3"/>
  <c r="H128" i="3"/>
  <c r="I128" i="3" s="1"/>
  <c r="G128" i="3"/>
  <c r="H126" i="3"/>
  <c r="I126" i="3" s="1"/>
  <c r="G126" i="3"/>
  <c r="H130" i="3"/>
  <c r="I130" i="3" s="1"/>
  <c r="G130" i="3"/>
  <c r="H125" i="3"/>
  <c r="I125" i="3" s="1"/>
  <c r="G125" i="3"/>
  <c r="H135" i="3"/>
  <c r="I135" i="3" s="1"/>
  <c r="G135" i="3"/>
  <c r="H132" i="3"/>
  <c r="I132" i="3" s="1"/>
  <c r="G132" i="3"/>
  <c r="H134" i="3"/>
  <c r="I134" i="3" s="1"/>
  <c r="G134" i="3"/>
  <c r="H133" i="3"/>
  <c r="I133" i="3" s="1"/>
  <c r="G133" i="3"/>
  <c r="H131" i="3"/>
  <c r="I131" i="3" s="1"/>
  <c r="G131" i="3"/>
  <c r="H124" i="3"/>
  <c r="I124" i="3" s="1"/>
  <c r="G124" i="3"/>
  <c r="H127" i="3"/>
  <c r="I127" i="3" s="1"/>
  <c r="G127" i="3"/>
  <c r="H129" i="3"/>
  <c r="I129" i="3" s="1"/>
  <c r="G129" i="3"/>
  <c r="H120" i="3"/>
  <c r="I120" i="3" s="1"/>
  <c r="G120" i="3"/>
  <c r="H112" i="3"/>
  <c r="I112" i="3" s="1"/>
  <c r="G112" i="3"/>
  <c r="H117" i="3"/>
  <c r="I117" i="3" s="1"/>
  <c r="G117" i="3"/>
  <c r="H116" i="3"/>
  <c r="I116" i="3" s="1"/>
  <c r="G116" i="3"/>
  <c r="H111" i="3"/>
  <c r="I111" i="3" s="1"/>
  <c r="G111" i="3"/>
  <c r="H121" i="3"/>
  <c r="I121" i="3" s="1"/>
  <c r="G121" i="3"/>
  <c r="H115" i="3"/>
  <c r="I115" i="3" s="1"/>
  <c r="G115" i="3"/>
  <c r="H118" i="3"/>
  <c r="I118" i="3" s="1"/>
  <c r="G118" i="3"/>
  <c r="H114" i="3"/>
  <c r="I114" i="3" s="1"/>
  <c r="G114" i="3"/>
  <c r="H113" i="3"/>
  <c r="I113" i="3" s="1"/>
  <c r="G113" i="3"/>
  <c r="H119" i="3"/>
  <c r="I119" i="3" s="1"/>
  <c r="G119" i="3"/>
  <c r="H122" i="3"/>
  <c r="I122" i="3" s="1"/>
  <c r="G122" i="3"/>
  <c r="H110" i="3"/>
  <c r="I110" i="3" s="1"/>
  <c r="G110" i="3"/>
  <c r="H60" i="3"/>
  <c r="I60" i="3" s="1"/>
  <c r="G60" i="3"/>
  <c r="H68" i="3"/>
  <c r="I68" i="3" s="1"/>
  <c r="G68" i="3"/>
  <c r="H64" i="3"/>
  <c r="I64" i="3" s="1"/>
  <c r="G64" i="3"/>
  <c r="H57" i="3"/>
  <c r="I57" i="3" s="1"/>
  <c r="G57" i="3"/>
  <c r="H58" i="3"/>
  <c r="I58" i="3" s="1"/>
  <c r="G58" i="3"/>
  <c r="H67" i="3"/>
  <c r="I67" i="3" s="1"/>
  <c r="G67" i="3"/>
  <c r="H61" i="3"/>
  <c r="I61" i="3" s="1"/>
  <c r="G61" i="3"/>
  <c r="H66" i="3"/>
  <c r="I66" i="3" s="1"/>
  <c r="G66" i="3"/>
  <c r="H65" i="3"/>
  <c r="I65" i="3" s="1"/>
  <c r="G65" i="3"/>
  <c r="H63" i="3"/>
  <c r="I63" i="3" s="1"/>
  <c r="G63" i="3"/>
  <c r="H62" i="3"/>
  <c r="I62" i="3" s="1"/>
  <c r="G62" i="3"/>
  <c r="H69" i="3"/>
  <c r="I69" i="3" s="1"/>
  <c r="G69" i="3"/>
  <c r="H59" i="3"/>
  <c r="I59" i="3" s="1"/>
  <c r="G59" i="3"/>
  <c r="H56" i="3"/>
  <c r="I56" i="3" s="1"/>
  <c r="G56" i="3"/>
  <c r="H92" i="3"/>
  <c r="I92" i="3" s="1"/>
  <c r="G92" i="3"/>
  <c r="H95" i="3"/>
  <c r="I95" i="3" s="1"/>
  <c r="G95" i="3"/>
  <c r="H88" i="3"/>
  <c r="I88" i="3" s="1"/>
  <c r="G88" i="3"/>
  <c r="H98" i="3"/>
  <c r="I98" i="3" s="1"/>
  <c r="G98" i="3"/>
  <c r="H90" i="3"/>
  <c r="I90" i="3" s="1"/>
  <c r="G90" i="3"/>
  <c r="H84" i="3"/>
  <c r="I84" i="3" s="1"/>
  <c r="G84" i="3"/>
  <c r="H96" i="3"/>
  <c r="I96" i="3" s="1"/>
  <c r="G96" i="3"/>
  <c r="H93" i="3"/>
  <c r="I93" i="3" s="1"/>
  <c r="G93" i="3"/>
  <c r="H89" i="3"/>
  <c r="I89" i="3" s="1"/>
  <c r="G89" i="3"/>
  <c r="H94" i="3"/>
  <c r="I94" i="3" s="1"/>
  <c r="G94" i="3"/>
  <c r="H91" i="3"/>
  <c r="I91" i="3" s="1"/>
  <c r="G91" i="3"/>
  <c r="H86" i="3"/>
  <c r="I86" i="3" s="1"/>
  <c r="G86" i="3"/>
  <c r="H97" i="3"/>
  <c r="I97" i="3" s="1"/>
  <c r="G97" i="3"/>
  <c r="H87" i="3"/>
  <c r="I87" i="3" s="1"/>
  <c r="G87" i="3"/>
  <c r="H83" i="3"/>
  <c r="I83" i="3" s="1"/>
  <c r="G83" i="3"/>
  <c r="H85" i="3"/>
  <c r="I85" i="3" s="1"/>
  <c r="G85" i="3"/>
  <c r="H82" i="3"/>
  <c r="I82" i="3" s="1"/>
  <c r="G82" i="3"/>
  <c r="H52" i="3"/>
  <c r="I52" i="3" s="1"/>
  <c r="G52" i="3"/>
  <c r="H49" i="3"/>
  <c r="I49" i="3" s="1"/>
  <c r="G49" i="3"/>
  <c r="H51" i="3"/>
  <c r="I51" i="3" s="1"/>
  <c r="G51" i="3"/>
  <c r="H50" i="3"/>
  <c r="I50" i="3" s="1"/>
  <c r="G50" i="3"/>
  <c r="H54" i="3"/>
  <c r="I54" i="3" s="1"/>
  <c r="G54" i="3"/>
  <c r="H55" i="3"/>
  <c r="I55" i="3" s="1"/>
  <c r="G55" i="3"/>
  <c r="H53" i="3"/>
  <c r="I53" i="3" s="1"/>
  <c r="G53" i="3"/>
  <c r="H48" i="3"/>
  <c r="I48" i="3" s="1"/>
  <c r="G48" i="3"/>
  <c r="H24" i="3"/>
  <c r="I24" i="3" s="1"/>
  <c r="G24" i="3"/>
  <c r="H17" i="3"/>
  <c r="I17" i="3" s="1"/>
  <c r="G17" i="3"/>
  <c r="H23" i="3"/>
  <c r="I23" i="3" s="1"/>
  <c r="G23" i="3"/>
  <c r="H20" i="3"/>
  <c r="I20" i="3" s="1"/>
  <c r="G20" i="3"/>
  <c r="H18" i="3"/>
  <c r="I18" i="3" s="1"/>
  <c r="G18" i="3"/>
  <c r="H19" i="3"/>
  <c r="I19" i="3" s="1"/>
  <c r="G19" i="3"/>
  <c r="H21" i="3"/>
  <c r="I21" i="3" s="1"/>
  <c r="G21" i="3"/>
  <c r="H25" i="3"/>
  <c r="I25" i="3" s="1"/>
  <c r="G25" i="3"/>
  <c r="H26" i="3"/>
  <c r="I26" i="3" s="1"/>
  <c r="G26" i="3"/>
  <c r="H22" i="3"/>
  <c r="I22" i="3" s="1"/>
  <c r="G22" i="3"/>
  <c r="H16" i="3"/>
  <c r="I16" i="3" s="1"/>
  <c r="G16" i="3"/>
  <c r="H105" i="3"/>
  <c r="I105" i="3" s="1"/>
  <c r="G105" i="3"/>
  <c r="H100" i="3"/>
  <c r="I100" i="3" s="1"/>
  <c r="G100" i="3"/>
  <c r="H104" i="3"/>
  <c r="I104" i="3" s="1"/>
  <c r="G104" i="3"/>
  <c r="H109" i="3"/>
  <c r="I109" i="3" s="1"/>
  <c r="G109" i="3"/>
  <c r="H103" i="3"/>
  <c r="I103" i="3" s="1"/>
  <c r="G103" i="3"/>
  <c r="H107" i="3"/>
  <c r="I107" i="3" s="1"/>
  <c r="G107" i="3"/>
  <c r="H102" i="3"/>
  <c r="I102" i="3" s="1"/>
  <c r="G102" i="3"/>
  <c r="H106" i="3"/>
  <c r="I106" i="3" s="1"/>
  <c r="G106" i="3"/>
  <c r="H101" i="3"/>
  <c r="I101" i="3" s="1"/>
  <c r="G101" i="3"/>
  <c r="H108" i="3"/>
  <c r="I108" i="3" s="1"/>
  <c r="G108" i="3"/>
  <c r="H99" i="3"/>
  <c r="I99" i="3" s="1"/>
  <c r="G99" i="3"/>
  <c r="H31" i="3"/>
  <c r="I31" i="3" s="1"/>
  <c r="G31" i="3"/>
  <c r="H29" i="3"/>
  <c r="I29" i="3" s="1"/>
  <c r="G29" i="3"/>
  <c r="H33" i="3"/>
  <c r="I33" i="3" s="1"/>
  <c r="G33" i="3"/>
  <c r="H32" i="3"/>
  <c r="I32" i="3" s="1"/>
  <c r="G32" i="3"/>
  <c r="H28" i="3"/>
  <c r="I28" i="3" s="1"/>
  <c r="G28" i="3"/>
  <c r="H30" i="3"/>
  <c r="I30" i="3" s="1"/>
  <c r="G30" i="3"/>
  <c r="H27" i="3"/>
  <c r="I27" i="3" s="1"/>
  <c r="G27" i="3"/>
  <c r="H138" i="3"/>
  <c r="I138" i="3" s="1"/>
  <c r="G138" i="3"/>
  <c r="H140" i="3"/>
  <c r="I140" i="3" s="1"/>
  <c r="G140" i="3"/>
  <c r="H139" i="3"/>
  <c r="I139" i="3" s="1"/>
  <c r="G139" i="3"/>
  <c r="H137" i="3"/>
  <c r="I137" i="3" s="1"/>
  <c r="G137" i="3"/>
  <c r="H136" i="3"/>
  <c r="I136" i="3" s="1"/>
  <c r="G136" i="3"/>
  <c r="H37" i="3"/>
  <c r="I37" i="3" s="1"/>
  <c r="G37" i="3"/>
  <c r="H44" i="3"/>
  <c r="I44" i="3" s="1"/>
  <c r="G44" i="3"/>
  <c r="H46" i="3"/>
  <c r="I46" i="3" s="1"/>
  <c r="G46" i="3"/>
  <c r="H45" i="3"/>
  <c r="I45" i="3" s="1"/>
  <c r="G45" i="3"/>
  <c r="H40" i="3"/>
  <c r="I40" i="3" s="1"/>
  <c r="G40" i="3"/>
  <c r="H42" i="3"/>
  <c r="I42" i="3" s="1"/>
  <c r="G42" i="3"/>
  <c r="H47" i="3"/>
  <c r="I47" i="3" s="1"/>
  <c r="G47" i="3"/>
  <c r="H41" i="3"/>
  <c r="I41" i="3" s="1"/>
  <c r="G41" i="3"/>
  <c r="H36" i="3"/>
  <c r="I36" i="3" s="1"/>
  <c r="G36" i="3"/>
  <c r="H39" i="3"/>
  <c r="I39" i="3" s="1"/>
  <c r="G39" i="3"/>
  <c r="H38" i="3"/>
  <c r="I38" i="3" s="1"/>
  <c r="G38" i="3"/>
  <c r="H35" i="3"/>
  <c r="I35" i="3" s="1"/>
  <c r="G35" i="3"/>
  <c r="H43" i="3"/>
  <c r="I43" i="3" s="1"/>
  <c r="G43" i="3"/>
  <c r="H34" i="3"/>
  <c r="I34" i="3" s="1"/>
  <c r="G34" i="3"/>
  <c r="H98" i="2"/>
  <c r="I98" i="2" s="1"/>
  <c r="G98" i="2"/>
  <c r="H99" i="2"/>
  <c r="I99" i="2" s="1"/>
  <c r="G99" i="2"/>
  <c r="H97" i="2"/>
  <c r="I97" i="2" s="1"/>
  <c r="G97" i="2"/>
  <c r="H8" i="2"/>
  <c r="I8" i="2" s="1"/>
  <c r="G8" i="2"/>
  <c r="H10" i="2"/>
  <c r="I10" i="2" s="1"/>
  <c r="G10" i="2"/>
  <c r="H9" i="2"/>
  <c r="I9" i="2" s="1"/>
  <c r="G9" i="2"/>
  <c r="H11" i="2"/>
  <c r="I11" i="2" s="1"/>
  <c r="G11" i="2"/>
  <c r="H7" i="2"/>
  <c r="I7" i="2" s="1"/>
  <c r="G7" i="2"/>
  <c r="H18" i="2"/>
  <c r="I18" i="2" s="1"/>
  <c r="G18" i="2"/>
  <c r="H16" i="2"/>
  <c r="I16" i="2" s="1"/>
  <c r="G16" i="2"/>
  <c r="H17" i="2"/>
  <c r="I17" i="2" s="1"/>
  <c r="G17" i="2"/>
  <c r="H15" i="2"/>
  <c r="I15" i="2" s="1"/>
  <c r="G15" i="2"/>
  <c r="H72" i="2"/>
  <c r="I72" i="2" s="1"/>
  <c r="G72" i="2"/>
  <c r="H70" i="2"/>
  <c r="I70" i="2" s="1"/>
  <c r="G70" i="2"/>
  <c r="H67" i="2"/>
  <c r="I67" i="2" s="1"/>
  <c r="G67" i="2"/>
  <c r="H69" i="2"/>
  <c r="I69" i="2" s="1"/>
  <c r="G69" i="2"/>
  <c r="H73" i="2"/>
  <c r="I73" i="2" s="1"/>
  <c r="G73" i="2"/>
  <c r="H68" i="2"/>
  <c r="I68" i="2" s="1"/>
  <c r="G68" i="2"/>
  <c r="H71" i="2"/>
  <c r="I71" i="2" s="1"/>
  <c r="G71" i="2"/>
  <c r="H66" i="2"/>
  <c r="I66" i="2" s="1"/>
  <c r="G66" i="2"/>
  <c r="H81" i="2"/>
  <c r="I81" i="2" s="1"/>
  <c r="G81" i="2"/>
  <c r="H78" i="2"/>
  <c r="I78" i="2" s="1"/>
  <c r="G78" i="2"/>
  <c r="H76" i="2"/>
  <c r="I76" i="2" s="1"/>
  <c r="G76" i="2"/>
  <c r="H75" i="2"/>
  <c r="I75" i="2" s="1"/>
  <c r="G75" i="2"/>
  <c r="H83" i="2"/>
  <c r="I83" i="2" s="1"/>
  <c r="G83" i="2"/>
  <c r="H85" i="2"/>
  <c r="I85" i="2" s="1"/>
  <c r="G85" i="2"/>
  <c r="H79" i="2"/>
  <c r="I79" i="2" s="1"/>
  <c r="G79" i="2"/>
  <c r="H77" i="2"/>
  <c r="I77" i="2" s="1"/>
  <c r="G77" i="2"/>
  <c r="H80" i="2"/>
  <c r="I80" i="2" s="1"/>
  <c r="G80" i="2"/>
  <c r="H84" i="2"/>
  <c r="I84" i="2" s="1"/>
  <c r="G84" i="2"/>
  <c r="H82" i="2"/>
  <c r="I82" i="2" s="1"/>
  <c r="G82" i="2"/>
  <c r="H74" i="2"/>
  <c r="I74" i="2" s="1"/>
  <c r="G74" i="2"/>
  <c r="H14" i="2"/>
  <c r="I14" i="2" s="1"/>
  <c r="G14" i="2"/>
  <c r="H13" i="2"/>
  <c r="I13" i="2" s="1"/>
  <c r="G13" i="2"/>
  <c r="H12" i="2"/>
  <c r="I12" i="2" s="1"/>
  <c r="G12" i="2"/>
  <c r="H30" i="2"/>
  <c r="I30" i="2" s="1"/>
  <c r="G30" i="2"/>
  <c r="H39" i="2"/>
  <c r="I39" i="2" s="1"/>
  <c r="G39" i="2"/>
  <c r="H35" i="2"/>
  <c r="I35" i="2" s="1"/>
  <c r="G35" i="2"/>
  <c r="H38" i="2"/>
  <c r="I38" i="2" s="1"/>
  <c r="G38" i="2"/>
  <c r="H28" i="2"/>
  <c r="I28" i="2" s="1"/>
  <c r="G28" i="2"/>
  <c r="H31" i="2"/>
  <c r="I31" i="2" s="1"/>
  <c r="G31" i="2"/>
  <c r="H32" i="2"/>
  <c r="I32" i="2" s="1"/>
  <c r="G32" i="2"/>
  <c r="H34" i="2"/>
  <c r="I34" i="2" s="1"/>
  <c r="G34" i="2"/>
  <c r="H36" i="2"/>
  <c r="I36" i="2" s="1"/>
  <c r="G36" i="2"/>
  <c r="H29" i="2"/>
  <c r="I29" i="2" s="1"/>
  <c r="G29" i="2"/>
  <c r="H37" i="2"/>
  <c r="I37" i="2" s="1"/>
  <c r="G37" i="2"/>
  <c r="H33" i="2"/>
  <c r="I33" i="2" s="1"/>
  <c r="G33" i="2"/>
  <c r="H27" i="2"/>
  <c r="I27" i="2" s="1"/>
  <c r="G27" i="2"/>
  <c r="H105" i="2"/>
  <c r="I105" i="2" s="1"/>
  <c r="G105" i="2"/>
  <c r="H104" i="2"/>
  <c r="I104" i="2" s="1"/>
  <c r="G104" i="2"/>
  <c r="H90" i="2"/>
  <c r="I90" i="2" s="1"/>
  <c r="G90" i="2"/>
  <c r="H92" i="2"/>
  <c r="I92" i="2" s="1"/>
  <c r="G92" i="2"/>
  <c r="H89" i="2"/>
  <c r="I89" i="2" s="1"/>
  <c r="G89" i="2"/>
  <c r="H87" i="2"/>
  <c r="I87" i="2" s="1"/>
  <c r="G87" i="2"/>
  <c r="H88" i="2"/>
  <c r="I88" i="2" s="1"/>
  <c r="G88" i="2"/>
  <c r="H91" i="2"/>
  <c r="I91" i="2" s="1"/>
  <c r="G91" i="2"/>
  <c r="H86" i="2"/>
  <c r="I86" i="2" s="1"/>
  <c r="G86" i="2"/>
  <c r="H22" i="2"/>
  <c r="I22" i="2" s="1"/>
  <c r="G22" i="2"/>
  <c r="H21" i="2"/>
  <c r="I21" i="2" s="1"/>
  <c r="G21" i="2"/>
  <c r="H23" i="2"/>
  <c r="I23" i="2" s="1"/>
  <c r="G23" i="2"/>
  <c r="H24" i="2"/>
  <c r="I24" i="2" s="1"/>
  <c r="G24" i="2"/>
  <c r="H26" i="2"/>
  <c r="I26" i="2" s="1"/>
  <c r="G26" i="2"/>
  <c r="H20" i="2"/>
  <c r="I20" i="2" s="1"/>
  <c r="G20" i="2"/>
  <c r="H25" i="2"/>
  <c r="I25" i="2" s="1"/>
  <c r="G25" i="2"/>
  <c r="H19" i="2"/>
  <c r="I19" i="2" s="1"/>
  <c r="G19" i="2"/>
  <c r="H65" i="2"/>
  <c r="I65" i="2" s="1"/>
  <c r="G65" i="2"/>
  <c r="H58" i="2"/>
  <c r="I58" i="2" s="1"/>
  <c r="G58" i="2"/>
  <c r="H60" i="2"/>
  <c r="I60" i="2" s="1"/>
  <c r="G60" i="2"/>
  <c r="H57" i="2"/>
  <c r="I57" i="2" s="1"/>
  <c r="G57" i="2"/>
  <c r="H56" i="2"/>
  <c r="I56" i="2" s="1"/>
  <c r="G56" i="2"/>
  <c r="H55" i="2"/>
  <c r="I55" i="2" s="1"/>
  <c r="G55" i="2"/>
  <c r="H59" i="2"/>
  <c r="I59" i="2" s="1"/>
  <c r="G59" i="2"/>
  <c r="H61" i="2"/>
  <c r="I61" i="2" s="1"/>
  <c r="G61" i="2"/>
  <c r="H54" i="2"/>
  <c r="I54" i="2" s="1"/>
  <c r="G54" i="2"/>
  <c r="H62" i="2"/>
  <c r="I62" i="2" s="1"/>
  <c r="G62" i="2"/>
  <c r="H53" i="2"/>
  <c r="I53" i="2" s="1"/>
  <c r="G53" i="2"/>
  <c r="H64" i="2"/>
  <c r="I64" i="2" s="1"/>
  <c r="G64" i="2"/>
  <c r="H63" i="2"/>
  <c r="I63" i="2" s="1"/>
  <c r="G63" i="2"/>
  <c r="H52" i="2"/>
  <c r="I52" i="2" s="1"/>
  <c r="G52" i="2"/>
  <c r="H94" i="2"/>
  <c r="I94" i="2" s="1"/>
  <c r="G94" i="2"/>
  <c r="H96" i="2"/>
  <c r="I96" i="2" s="1"/>
  <c r="G96" i="2"/>
  <c r="H95" i="2"/>
  <c r="I95" i="2" s="1"/>
  <c r="G95" i="2"/>
  <c r="H93" i="2"/>
  <c r="I93" i="2" s="1"/>
  <c r="G93" i="2"/>
  <c r="H102" i="2"/>
  <c r="I102" i="2" s="1"/>
  <c r="G102" i="2"/>
  <c r="H101" i="2"/>
  <c r="I101" i="2" s="1"/>
  <c r="G101" i="2"/>
  <c r="H103" i="2"/>
  <c r="I103" i="2" s="1"/>
  <c r="G103" i="2"/>
  <c r="H100" i="2"/>
  <c r="I100" i="2" s="1"/>
  <c r="G100" i="2"/>
  <c r="H51" i="2"/>
  <c r="I51" i="2" s="1"/>
  <c r="G51" i="2"/>
  <c r="H50" i="2"/>
  <c r="I50" i="2" s="1"/>
  <c r="G50" i="2"/>
  <c r="H41" i="2"/>
  <c r="I41" i="2" s="1"/>
  <c r="G41" i="2"/>
  <c r="H45" i="2"/>
  <c r="I45" i="2" s="1"/>
  <c r="G45" i="2"/>
  <c r="H46" i="2"/>
  <c r="I46" i="2" s="1"/>
  <c r="G46" i="2"/>
  <c r="H47" i="2"/>
  <c r="I47" i="2" s="1"/>
  <c r="G47" i="2"/>
  <c r="H44" i="2"/>
  <c r="I44" i="2" s="1"/>
  <c r="G44" i="2"/>
  <c r="H42" i="2"/>
  <c r="I42" i="2" s="1"/>
  <c r="G42" i="2"/>
  <c r="H43" i="2"/>
  <c r="I43" i="2" s="1"/>
  <c r="G43" i="2"/>
  <c r="H48" i="2"/>
  <c r="I48" i="2" s="1"/>
  <c r="G48" i="2"/>
  <c r="H49" i="2"/>
  <c r="I49" i="2" s="1"/>
  <c r="G49" i="2"/>
  <c r="H40" i="2"/>
  <c r="I40" i="2" s="1"/>
  <c r="G40" i="2"/>
  <c r="H7" i="17" l="1"/>
  <c r="I7" i="17" s="1"/>
  <c r="G7" i="17"/>
  <c r="G11" i="17"/>
  <c r="H11" i="17"/>
  <c r="I11" i="17" s="1"/>
  <c r="G123" i="17"/>
  <c r="H123" i="17"/>
  <c r="I123" i="17" s="1"/>
  <c r="F141" i="17"/>
  <c r="H123" i="3"/>
  <c r="I123" i="3" s="1"/>
  <c r="G123" i="3"/>
  <c r="L17" i="15"/>
  <c r="L16" i="15"/>
  <c r="H21" i="15"/>
  <c r="G21" i="15"/>
  <c r="F21" i="15"/>
  <c r="E21" i="15"/>
  <c r="D21" i="15"/>
  <c r="C21" i="15"/>
  <c r="G141" i="17" l="1"/>
  <c r="H141" i="17"/>
  <c r="I141" i="17" s="1"/>
  <c r="E148" i="3"/>
  <c r="H106" i="2"/>
  <c r="I106" i="2" s="1"/>
  <c r="E110" i="2"/>
  <c r="G106" i="2"/>
  <c r="F7" i="6" l="1"/>
  <c r="F9" i="6" s="1"/>
  <c r="E9" i="6"/>
  <c r="D9" i="6"/>
  <c r="C9" i="6"/>
  <c r="G141" i="3" l="1"/>
  <c r="H9" i="6"/>
  <c r="I9" i="6" s="1"/>
  <c r="G9" i="6"/>
  <c r="H8" i="6"/>
  <c r="I8" i="6" s="1"/>
  <c r="G8" i="6"/>
  <c r="H7" i="6"/>
  <c r="I7" i="6" s="1"/>
  <c r="G7" i="6"/>
  <c r="H141" i="3" l="1"/>
  <c r="I141" i="3" s="1"/>
  <c r="E7" i="8"/>
  <c r="E36" i="8" s="1"/>
  <c r="D7" i="8"/>
  <c r="D36" i="8" s="1"/>
  <c r="C7" i="8"/>
  <c r="C36" i="8" s="1"/>
  <c r="H35" i="8"/>
  <c r="I35" i="8" s="1"/>
  <c r="G35" i="8"/>
  <c r="H34" i="8"/>
  <c r="I34" i="8" s="1"/>
  <c r="G34" i="8"/>
  <c r="H33" i="8"/>
  <c r="I33" i="8" s="1"/>
  <c r="G33" i="8"/>
  <c r="H32" i="8"/>
  <c r="I32" i="8" s="1"/>
  <c r="G32" i="8"/>
  <c r="H31" i="8"/>
  <c r="I31" i="8" s="1"/>
  <c r="G31" i="8"/>
  <c r="H30" i="8"/>
  <c r="I30" i="8" s="1"/>
  <c r="G30" i="8"/>
  <c r="H29" i="8"/>
  <c r="I29" i="8" s="1"/>
  <c r="G29" i="8"/>
  <c r="H28" i="8"/>
  <c r="I28" i="8" s="1"/>
  <c r="G28" i="8"/>
  <c r="H27" i="8"/>
  <c r="I27" i="8" s="1"/>
  <c r="G27" i="8"/>
  <c r="H26" i="8"/>
  <c r="I26" i="8" s="1"/>
  <c r="G26" i="8"/>
  <c r="H25" i="8"/>
  <c r="I25" i="8" s="1"/>
  <c r="G25" i="8"/>
  <c r="H24" i="8"/>
  <c r="I24" i="8" s="1"/>
  <c r="G24" i="8"/>
  <c r="H23" i="8"/>
  <c r="I23" i="8" s="1"/>
  <c r="G23" i="8"/>
  <c r="H22" i="8"/>
  <c r="I22" i="8" s="1"/>
  <c r="G22" i="8"/>
  <c r="H21" i="8"/>
  <c r="I21" i="8" s="1"/>
  <c r="G21" i="8"/>
  <c r="H20" i="8"/>
  <c r="I20" i="8" s="1"/>
  <c r="G20" i="8"/>
  <c r="H19" i="8"/>
  <c r="I19" i="8" s="1"/>
  <c r="G19" i="8"/>
  <c r="I18" i="8"/>
  <c r="H18" i="8"/>
  <c r="G18" i="8"/>
  <c r="H17" i="8"/>
  <c r="I17" i="8" s="1"/>
  <c r="G17" i="8"/>
  <c r="H16" i="8"/>
  <c r="I16" i="8" s="1"/>
  <c r="G16" i="8"/>
  <c r="H15" i="8"/>
  <c r="I15" i="8" s="1"/>
  <c r="G15" i="8"/>
  <c r="H14" i="8"/>
  <c r="I14" i="8" s="1"/>
  <c r="G14" i="8"/>
  <c r="H13" i="8"/>
  <c r="I13" i="8" s="1"/>
  <c r="G13" i="8"/>
  <c r="H12" i="8"/>
  <c r="I12" i="8" s="1"/>
  <c r="G12" i="8"/>
  <c r="H11" i="8"/>
  <c r="I11" i="8" s="1"/>
  <c r="G11" i="8"/>
  <c r="H10" i="8"/>
  <c r="I10" i="8" s="1"/>
  <c r="G10" i="8"/>
  <c r="H9" i="8"/>
  <c r="I9" i="8" s="1"/>
  <c r="G9" i="8"/>
  <c r="F8" i="8"/>
  <c r="F7" i="8" s="1"/>
  <c r="F36" i="8" l="1"/>
  <c r="G36" i="8" s="1"/>
  <c r="G7" i="8"/>
  <c r="H8" i="8"/>
  <c r="I8" i="8" s="1"/>
  <c r="L8" i="8"/>
  <c r="G8" i="8"/>
  <c r="H7" i="8"/>
  <c r="I7" i="8" s="1"/>
  <c r="H36" i="8" l="1"/>
  <c r="I36" i="8" s="1"/>
</calcChain>
</file>

<file path=xl/sharedStrings.xml><?xml version="1.0" encoding="utf-8"?>
<sst xmlns="http://schemas.openxmlformats.org/spreadsheetml/2006/main" count="664" uniqueCount="168">
  <si>
    <t>ข้อมูล ณ ไตรมาส 2 วันที่ 17 มีนาคม 2558</t>
  </si>
  <si>
    <t>มหาวิทยาลัยราชภัฏสกลนคร</t>
  </si>
  <si>
    <t>ลำดับ</t>
  </si>
  <si>
    <t>หน่วยงานคณะ/สาขาวิชา</t>
  </si>
  <si>
    <t>จำนวนโครงการ</t>
  </si>
  <si>
    <t>ที่เบิกจ่าย</t>
  </si>
  <si>
    <t>งบประมาณแล้ว</t>
  </si>
  <si>
    <t>งบประมาณ</t>
  </si>
  <si>
    <t>ที่ได้รับจัดสรร</t>
  </si>
  <si>
    <t>ผลเบิกจ่ายสะสม</t>
  </si>
  <si>
    <t>ณ ไตรมาส 2</t>
  </si>
  <si>
    <t>คิดเป็นร้อยละ</t>
  </si>
  <si>
    <t>(เบิก)</t>
  </si>
  <si>
    <t>งบประมาณคงเหลือ</t>
  </si>
  <si>
    <t>หมายเหตุ</t>
  </si>
  <si>
    <t>กองกลาง</t>
  </si>
  <si>
    <t>กองนโยบายและแผน</t>
  </si>
  <si>
    <t>กองพัฒนานักศึกษา</t>
  </si>
  <si>
    <t>คณะครุศาสตร์</t>
  </si>
  <si>
    <t>คณะเทคโนโลยีการเกษตร</t>
  </si>
  <si>
    <t>คณะเทคโนโลยีอุตสาหกรรม</t>
  </si>
  <si>
    <t>บัณฑิตวิทยาลัย</t>
  </si>
  <si>
    <t>คณะมนุษยศาสตร์และสังคมศาสตร์</t>
  </si>
  <si>
    <t>คณะวิทยาการจัดการ</t>
  </si>
  <si>
    <t>คณะวิทยาศาสตร์และเทคโนโลยี</t>
  </si>
  <si>
    <t>สถาบันภาษา ศิลปะและวัฒนธรรม</t>
  </si>
  <si>
    <t>สำนักวิทยบริการและเทคโนโลยีสารสนเทศ</t>
  </si>
  <si>
    <t>สถาบันวิจัยและพัฒนา</t>
  </si>
  <si>
    <t>สำนักส่งเสริมวิชาการและงานทะเบียน</t>
  </si>
  <si>
    <t>รวมทั้งสิ้น</t>
  </si>
  <si>
    <t>หมายเหตุ : 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</si>
  <si>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งบประมาณ
คงเหลือ</t>
  </si>
  <si>
    <t>(คงเหลือ)</t>
  </si>
  <si>
    <t>จำนวน
โครงการ</t>
  </si>
  <si>
    <t>สรุปผลการเบิกจ่ายงบประมาณ (เบิกจ่ายงานคลัง) งบประมาณ งบกลาง (แผ่นดิน)  ประจำปีงบประมาณ พ.ศ. 2558</t>
  </si>
  <si>
    <t>งานบริหารทั่วไป</t>
  </si>
  <si>
    <t>โรงเรียนวิถีธรรมแห่งมหาวิทยาลัยราชภัฏสกลนคร</t>
  </si>
  <si>
    <t>งบกลาง (แผ่นดิน)</t>
  </si>
  <si>
    <t>งานวิจัย</t>
  </si>
  <si>
    <t>งานสารสนเทศและเผยแพร่งานวิจัย</t>
  </si>
  <si>
    <t>งานพัฒนาระบบสารสนเทศและสื่ออิเล็กทรอนิกส์</t>
  </si>
  <si>
    <t>งานพัฒนาทรัพยากรสารสนเทศ</t>
  </si>
  <si>
    <t>สาขาวิชาการท่องเที่ยวและการโรงแรม</t>
  </si>
  <si>
    <t>สาขาวิชาการพัฒนาชุมชน</t>
  </si>
  <si>
    <t>สาขาวิชาวิชาภาษาต่างประเทศ</t>
  </si>
  <si>
    <t>สาขาวิชาภาษาไทย</t>
  </si>
  <si>
    <t>สาขาวิชานิติศาสตร์</t>
  </si>
  <si>
    <t>สาขาวิชาสังคมศาสตร์</t>
  </si>
  <si>
    <t>สาขาวิชาศิลปกรรม</t>
  </si>
  <si>
    <t>งานบริการการศึกษา</t>
  </si>
  <si>
    <t>สาขาวิชาดนตรี</t>
  </si>
  <si>
    <t>งานกิจการนักศึกษา</t>
  </si>
  <si>
    <t>สาขาวิชาสารสนเทศศาสตร์</t>
  </si>
  <si>
    <t>งานประกันคุณภาพการศึกษา (เดิม)</t>
  </si>
  <si>
    <t>งานบริหารบุคคลและนิติการ</t>
  </si>
  <si>
    <t>งานทรัพย์สินและรายได้</t>
  </si>
  <si>
    <t>ศูนย์ DSS</t>
  </si>
  <si>
    <t>งานพัสดุ</t>
  </si>
  <si>
    <t>หน่วยรักษาความปลอดภัย</t>
  </si>
  <si>
    <t>สาขาวิชานิเทศศาสตร์</t>
  </si>
  <si>
    <t>สาขาวิชารัฐประศาสนศาสตร์</t>
  </si>
  <si>
    <t>สาขาวิชาเครื่องกลและอุตสาหการ</t>
  </si>
  <si>
    <t>สาขาวิชาโยธาและสถาปัตยกรรม</t>
  </si>
  <si>
    <t>สาขาวิชาไฟฟ้าและอิเล็กทรอนิกส์</t>
  </si>
  <si>
    <t>สาขาวิชาอุตสาหกรรมศิลป์และเทคโนโลยี</t>
  </si>
  <si>
    <t>ศูนย์ภาษา</t>
  </si>
  <si>
    <t>การสืบสานศิลปวัฒนธรรม</t>
  </si>
  <si>
    <t>สาขาวิชาคณิตศาสตร์</t>
  </si>
  <si>
    <t>สาขาวิชาภาษาอังกฤษ</t>
  </si>
  <si>
    <t>สาขาวิชาหลักสูตรและการสอน</t>
  </si>
  <si>
    <t>โครงการพิเศษ (ร.ร.ตชด.)</t>
  </si>
  <si>
    <t>สาขาวิชาการศึกษาปฐมวัย</t>
  </si>
  <si>
    <t>สาขาวิชาสังคมศึกษา</t>
  </si>
  <si>
    <t>สาขาวิชาพลศึกษาและวิทยาศาสตร์การกีฬา</t>
  </si>
  <si>
    <t>สาขาวิชาวิทยาศาสตร์</t>
  </si>
  <si>
    <t>สาขาวิชาการศึกษาพิเศษ</t>
  </si>
  <si>
    <t>สาขาวิชานวัตกรรมและคอมพิวเตอร์ศึกษา</t>
  </si>
  <si>
    <t>งานวิเคราะห์แผนและติดตามประเมินผล</t>
  </si>
  <si>
    <t>งานวิเคราะห์งบประมาณ</t>
  </si>
  <si>
    <t>งานวิจัยสถาบัน และสารสนเทศ</t>
  </si>
  <si>
    <t>สาขาวิชาพืชศาสตร์</t>
  </si>
  <si>
    <t>หลักสูตรคหกรรมศาสตร์</t>
  </si>
  <si>
    <t>สาขาวิชาเทคโนโลยีการอาหาร</t>
  </si>
  <si>
    <t>สาขาวิชาการประมง</t>
  </si>
  <si>
    <t>สาขาวิชาสัตวศาสตร์</t>
  </si>
  <si>
    <t>สาขาวิชาวิทยาศาสตร์สุขภาพ</t>
  </si>
  <si>
    <t>สาขาวิชาวิทยาศาสตร์สิ่งแวดล้อม</t>
  </si>
  <si>
    <t>ศูนย์วิทยาศาสตร์</t>
  </si>
  <si>
    <t>สาขาวิชาชีววิทยา</t>
  </si>
  <si>
    <t>สาขาวิชาคอมพิวเตอร์</t>
  </si>
  <si>
    <t>สาขาวิชาฟิสิกส์</t>
  </si>
  <si>
    <t>สาขาวิชาเคมี</t>
  </si>
  <si>
    <t>งานส่งเสริมวิชาการ</t>
  </si>
  <si>
    <t>งานพัฒนานักศึกษาและแนะแนวการศึกษาและอาชีพ</t>
  </si>
  <si>
    <t>งานกิจกรรมนักศึกษาและกีฬา</t>
  </si>
  <si>
    <t>งานหอพักนักศึกษาและบุคลากร</t>
  </si>
  <si>
    <t>งานสวัสดิการและทุนการศึกษา</t>
  </si>
  <si>
    <t>งานอนามัยและสุขาภิบาล</t>
  </si>
  <si>
    <t>งานพัฒนาเครือข่ายและการบริการคอมพิวเตอร์</t>
  </si>
  <si>
    <t>งานบริการสารสนเทศ</t>
  </si>
  <si>
    <t>ศูนย์เทคโนโลยีที่เหมาะสม</t>
  </si>
  <si>
    <t>สาขาวิชารัฐศาสตร์</t>
  </si>
  <si>
    <t>หน่วยยานพาหนะ</t>
  </si>
  <si>
    <t>งานอาคาร สถานที่ และยานพาหนะ</t>
  </si>
  <si>
    <t>หน่วยออกแบบและตรวจสอบงานก่อสร้าง</t>
  </si>
  <si>
    <t>งานคลัง</t>
  </si>
  <si>
    <t>สภาคณาจารย์และข้าราชการ</t>
  </si>
  <si>
    <t>งานประชาสัมพันธ์และโสตทัศนูปกรณ์</t>
  </si>
  <si>
    <t>หน่วยส่งเสริมอนามัยและสุขภาพ</t>
  </si>
  <si>
    <t>งานวิเทศสัมพันธ์</t>
  </si>
  <si>
    <t>งานอนุรักษ์ส่งเสริมเผยแพร่ศิลปวัฒนธรรมและศิลปกรรมท้องถิ่น</t>
  </si>
  <si>
    <t>ศูนย์วิชาศึกษาทั่วไป</t>
  </si>
  <si>
    <t>สาขาวิชาเกษตรศาสตร์</t>
  </si>
  <si>
    <t>สาขาวิชาเศรษฐศาสตร์ธุรกิจ</t>
  </si>
  <si>
    <t>สาขาวิชาการบัญชี</t>
  </si>
  <si>
    <t>สาขาวิชาการวิจัยและพัฒนาการศึกษา</t>
  </si>
  <si>
    <t>หลักสูตรประกาศนียบัตรบัณฑิต สาขาวิชาชีพครู</t>
  </si>
  <si>
    <t>สาขาวิชาวิทยาการสารสนเทศและเทคโนโลยี</t>
  </si>
  <si>
    <t>สาขาวิชาการบริหารการศึกษาและภาวะผู้นำ</t>
  </si>
  <si>
    <t>สาขาวิชาการสอนวิทยาศาสตร์</t>
  </si>
  <si>
    <t>สาขาวิชาการบริหารการศึกษา</t>
  </si>
  <si>
    <t>สาขาวิชาการบริหารและพัฒนาการศึกษา</t>
  </si>
  <si>
    <t>สาขาวิชาวิจัยหลักสูตรและการสอน</t>
  </si>
  <si>
    <t>สาขาวิชาฟิสิกส์ (ป.เอก)</t>
  </si>
  <si>
    <t>สาขาวิชานวัตกรรมการบริหารการศึกษา</t>
  </si>
  <si>
    <t>สาขาวิชาการบริหารการพัฒนา</t>
  </si>
  <si>
    <t>สาขาวิชายุทธศาสตร์การพัฒนา</t>
  </si>
  <si>
    <t>สาขาวิชาฟิสิกส์ (ป.โท)</t>
  </si>
  <si>
    <t>สาขาวิชาเทคโนโลยีสถาปัตยกรรม</t>
  </si>
  <si>
    <t>สาขาวิชาภาษาอังกฤษธุรกิจ</t>
  </si>
  <si>
    <t>สาขาวิชาเทคโนโลยีสารสนเทศ</t>
  </si>
  <si>
    <t>งานศึกษาและฝึกอบรมทางภาษา</t>
  </si>
  <si>
    <t>การอนุรักษ์วัฒนธรรมท้องถิ่น</t>
  </si>
  <si>
    <t>ศูนย์อาเซียน</t>
  </si>
  <si>
    <t>งานวารสารและสิ่งพิมพ์ต่อเนื่อง</t>
  </si>
  <si>
    <t>สาขาวิชาเทคโนโลยีการเกษตร</t>
  </si>
  <si>
    <t>สาขาวิชาเทคโนโลยีการเกษตรแขนงวิชาพืชศาสตร์</t>
  </si>
  <si>
    <t>สาขาวิชาเทคนิคการสัตวแพทย์</t>
  </si>
  <si>
    <t>สาขาวิชาบริหารธุรกิจ (แขนงวิชาการเงินการธนาคาร)</t>
  </si>
  <si>
    <t>สาขาวิชาบริหารธุรกิจ (แขนงวิชาคอมพิวเตอร์ธุรกิจ)</t>
  </si>
  <si>
    <t>สาขาวิชาการจัดการธุรกิจค้าปลีก</t>
  </si>
  <si>
    <t>ศูนย์ฝึกประสบการณ์วิชาชีพอาคารเอนกประสงค์ภูพานเพลซ</t>
  </si>
  <si>
    <t>สรุปผลการเบิกจ่ายงบประมาณ (เบิกจ่ายหน่วยงาน) งบประมาณ แผ่นดิน  ประจำปีงบประมาณ พ.ศ. 2559</t>
  </si>
  <si>
    <t>สรุปผลการเบิกจ่ายงบประมาณ (เบิกจ่ายหน่วยงาน) งบประมาณเงินรายได้  ประจำปีงบประมาณ พ.ศ. 2559</t>
  </si>
  <si>
    <t>สรุปผลการเบิกจ่ายงบประมาณ (เบิกจ่ายหน่วยงาน) งบประมาณ บ.กศ. (ภูพานเพลซ)  ประจำปีงบประมาณ พ.ศ. 2559</t>
  </si>
  <si>
    <t>สามารถดูรายละเอียดรายโครงการได้ที่เว็บไซต์ http://plan.snru.ac.th หัวข้อ รายงานผลการเบิกจ่ายงบประมาณรายจ่าย</t>
  </si>
  <si>
    <t>ณ ไตรมาส 3</t>
  </si>
  <si>
    <t>หน่วยงาน/คณะ/สาขาวิชา</t>
  </si>
  <si>
    <t>เงินรายได้</t>
  </si>
  <si>
    <t>ภูพานเพลส</t>
  </si>
  <si>
    <t>ค่าจ้าง</t>
  </si>
  <si>
    <t>ประกันสังคม</t>
  </si>
  <si>
    <t>ศูนย์วิทยาศาสตร์ (คณะวิทย์)</t>
  </si>
  <si>
    <t>อาจารย์พิเศษรายเดือน (ส่งเสิรม)</t>
  </si>
  <si>
    <t>การศึกษาทั่วไป (ส่งเสริม)</t>
  </si>
  <si>
    <t>ศูนย์ถ่ายทอดเทคโนโลยี (คณะวิทย์)</t>
  </si>
  <si>
    <t>บัณฑิตวิทยาลัย ค่าจ้างรายเดือน</t>
  </si>
  <si>
    <t>บัณฑิตวิทยาลัย ค่าจ้างอาจารย์พิเศษรายเดือน</t>
  </si>
  <si>
    <t>ค่าครองชีพกองกลาง</t>
  </si>
  <si>
    <t>ค่าครองชีพภูพานเพลชคนละครึ่งกับมหาลัยฯ</t>
  </si>
  <si>
    <t>ศูนย์วิจัยความเป็นเลิศ</t>
  </si>
  <si>
    <t>สรุปผลการเบิกจ่ายงบประมาณ ค่าจ้าง เงินรายได้ ประจำเดือน เมษายน 2559</t>
  </si>
  <si>
    <t>ค่าครองชีพภูพานเพลชคนละครึ่งกับมหาวิทยาลัยฯ 13,500 บาท ศูนย์วิจัยความเป็นเลิศ ค่าจ้าง 35,010 บาท ประกันสังคม 1,976 บาท</t>
  </si>
  <si>
    <t>ข้อมูล ณ ไตรมาส 3 วันที่ 13 มิถุนายน 2559</t>
  </si>
  <si>
    <t>ผลเบิกจ่ายงบประมาณเงินรายได้ รวมค่าจ้าง เงินรายได้ประจำเดือน มิถุนายน ยอด ค่าจ้าง 2,365,518 บาท เงินประกันสังคม 118,055 บาท ค่าครองชีพ (กองกลาง) 299,151.02 บาท</t>
  </si>
  <si>
    <t>สาขาวิชาบริหารธุรกิจ แขนงการตลาด การจัดการโลจิสติกส์ 
และการค้าปลีก</t>
  </si>
  <si>
    <t>สาขาวิชาบริหารธุรกิจ (แขนงวิชาการบริการทรัพยากรมนุษย์
และการจัดการทั่วไป)</t>
  </si>
  <si>
    <r>
      <t xml:space="preserve">ผลเบิกจ่ายงบประมาณ บ.กศ. (ภูพานเพลซ) รวมค่าจ้าง บ.กศ. (ภูพานเพลซ) ประจำเดือน มิถุนายน ยอด </t>
    </r>
    <r>
      <rPr>
        <b/>
        <sz val="14"/>
        <rFont val="TH SarabunPSK"/>
        <family val="2"/>
      </rPr>
      <t>ค่าจ้าง</t>
    </r>
    <r>
      <rPr>
        <sz val="14"/>
        <rFont val="TH SarabunPSK"/>
        <family val="2"/>
      </rPr>
      <t xml:space="preserve"> 197,450 บาท </t>
    </r>
    <r>
      <rPr>
        <b/>
        <sz val="14"/>
        <rFont val="TH SarabunPSK"/>
        <family val="2"/>
      </rPr>
      <t>เงินประกันสังคม</t>
    </r>
    <r>
      <rPr>
        <sz val="14"/>
        <rFont val="TH SarabunPSK"/>
        <family val="2"/>
      </rPr>
      <t xml:space="preserve"> 11,229 บาท ค่าครองชีพ 13,500 บาท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</si>
</sst>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9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9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FFD7"/>
        <bgColor indexed="64"/>
      </patternFill>
    </fill>
    <fill>
      <patternFill patternType="solid">
        <fgColor rgb="FFFFE0C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9">
    <xf numFmtId="0" fontId="0" fillId="0" borderId="0" xfId="0"/>
    <xf numFmtId="0" fontId="19" fillId="0" borderId="0" xfId="0" applyFont="1"/>
    <xf numFmtId="0" fontId="19" fillId="33" borderId="10" xfId="0" applyFont="1" applyFill="1" applyBorder="1" applyAlignment="1">
      <alignment wrapText="1"/>
    </xf>
    <xf numFmtId="0" fontId="18" fillId="33" borderId="10" xfId="0" applyFont="1" applyFill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34" borderId="10" xfId="0" applyFont="1" applyFill="1" applyBorder="1" applyAlignment="1">
      <alignment wrapText="1"/>
    </xf>
    <xf numFmtId="0" fontId="19" fillId="0" borderId="0" xfId="0" applyFont="1" applyAlignment="1">
      <alignment horizontal="left"/>
    </xf>
    <xf numFmtId="43" fontId="18" fillId="34" borderId="10" xfId="1" applyFont="1" applyFill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right" wrapText="1"/>
    </xf>
    <xf numFmtId="43" fontId="18" fillId="33" borderId="10" xfId="1" applyFont="1" applyFill="1" applyBorder="1" applyAlignment="1">
      <alignment horizontal="right" wrapText="1"/>
    </xf>
    <xf numFmtId="43" fontId="19" fillId="0" borderId="10" xfId="1" applyFont="1" applyBorder="1" applyAlignment="1">
      <alignment horizontal="right" wrapText="1"/>
    </xf>
    <xf numFmtId="43" fontId="19" fillId="0" borderId="0" xfId="1" applyFont="1"/>
    <xf numFmtId="187" fontId="18" fillId="33" borderId="10" xfId="1" applyNumberFormat="1" applyFont="1" applyFill="1" applyBorder="1" applyAlignment="1">
      <alignment horizontal="center" wrapText="1"/>
    </xf>
    <xf numFmtId="187" fontId="18" fillId="33" borderId="10" xfId="1" applyNumberFormat="1" applyFont="1" applyFill="1" applyBorder="1" applyAlignment="1">
      <alignment horizontal="right" wrapText="1"/>
    </xf>
    <xf numFmtId="187" fontId="19" fillId="0" borderId="10" xfId="1" applyNumberFormat="1" applyFont="1" applyBorder="1" applyAlignment="1">
      <alignment horizontal="center" wrapText="1"/>
    </xf>
    <xf numFmtId="187" fontId="19" fillId="0" borderId="10" xfId="1" applyNumberFormat="1" applyFont="1" applyBorder="1" applyAlignment="1">
      <alignment horizontal="right" wrapText="1"/>
    </xf>
    <xf numFmtId="187" fontId="18" fillId="34" borderId="10" xfId="1" applyNumberFormat="1" applyFont="1" applyFill="1" applyBorder="1" applyAlignment="1">
      <alignment horizontal="center" wrapText="1"/>
    </xf>
    <xf numFmtId="187" fontId="19" fillId="0" borderId="0" xfId="1" applyNumberFormat="1" applyFont="1"/>
    <xf numFmtId="0" fontId="19" fillId="33" borderId="10" xfId="0" applyFont="1" applyFill="1" applyBorder="1" applyAlignment="1">
      <alignment horizont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187" fontId="19" fillId="0" borderId="17" xfId="1" applyNumberFormat="1" applyFont="1" applyBorder="1" applyAlignment="1">
      <alignment horizontal="center" wrapText="1"/>
    </xf>
    <xf numFmtId="187" fontId="19" fillId="0" borderId="17" xfId="1" applyNumberFormat="1" applyFont="1" applyBorder="1" applyAlignment="1">
      <alignment horizontal="right" wrapText="1"/>
    </xf>
    <xf numFmtId="43" fontId="19" fillId="0" borderId="17" xfId="1" applyFont="1" applyBorder="1" applyAlignment="1">
      <alignment horizontal="right" wrapText="1"/>
    </xf>
    <xf numFmtId="0" fontId="19" fillId="0" borderId="17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wrapText="1"/>
    </xf>
    <xf numFmtId="187" fontId="19" fillId="0" borderId="17" xfId="1" applyNumberFormat="1" applyFont="1" applyFill="1" applyBorder="1" applyAlignment="1">
      <alignment horizontal="center" wrapText="1"/>
    </xf>
    <xf numFmtId="187" fontId="19" fillId="0" borderId="17" xfId="1" applyNumberFormat="1" applyFont="1" applyFill="1" applyBorder="1" applyAlignment="1">
      <alignment horizontal="right" wrapText="1"/>
    </xf>
    <xf numFmtId="43" fontId="19" fillId="0" borderId="17" xfId="1" applyFont="1" applyFill="1" applyBorder="1" applyAlignment="1">
      <alignment horizontal="right" wrapText="1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wrapText="1"/>
    </xf>
    <xf numFmtId="187" fontId="19" fillId="0" borderId="18" xfId="1" applyNumberFormat="1" applyFont="1" applyFill="1" applyBorder="1" applyAlignment="1">
      <alignment horizontal="center" wrapText="1"/>
    </xf>
    <xf numFmtId="187" fontId="19" fillId="0" borderId="18" xfId="1" applyNumberFormat="1" applyFont="1" applyFill="1" applyBorder="1" applyAlignment="1">
      <alignment horizontal="right" wrapText="1"/>
    </xf>
    <xf numFmtId="43" fontId="19" fillId="0" borderId="18" xfId="1" applyFont="1" applyFill="1" applyBorder="1" applyAlignment="1">
      <alignment horizontal="right" wrapText="1"/>
    </xf>
    <xf numFmtId="0" fontId="19" fillId="0" borderId="16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wrapText="1"/>
    </xf>
    <xf numFmtId="187" fontId="19" fillId="0" borderId="16" xfId="1" applyNumberFormat="1" applyFont="1" applyFill="1" applyBorder="1" applyAlignment="1">
      <alignment horizontal="center" wrapText="1"/>
    </xf>
    <xf numFmtId="187" fontId="19" fillId="0" borderId="16" xfId="1" applyNumberFormat="1" applyFont="1" applyFill="1" applyBorder="1" applyAlignment="1">
      <alignment horizontal="right" wrapText="1"/>
    </xf>
    <xf numFmtId="43" fontId="19" fillId="0" borderId="16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 indent="2"/>
    </xf>
    <xf numFmtId="43" fontId="19" fillId="0" borderId="0" xfId="0" applyNumberFormat="1" applyFont="1"/>
    <xf numFmtId="187" fontId="18" fillId="36" borderId="11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 applyAlignment="1">
      <alignment horizontal="center"/>
    </xf>
    <xf numFmtId="43" fontId="22" fillId="0" borderId="0" xfId="1" applyFont="1"/>
    <xf numFmtId="0" fontId="19" fillId="0" borderId="10" xfId="0" applyFont="1" applyBorder="1" applyAlignment="1">
      <alignment horizontal="center" wrapText="1"/>
    </xf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18" fillId="38" borderId="10" xfId="0" applyFont="1" applyFill="1" applyBorder="1" applyAlignment="1">
      <alignment horizontal="center" wrapText="1"/>
    </xf>
    <xf numFmtId="43" fontId="18" fillId="38" borderId="10" xfId="1" applyFont="1" applyFill="1" applyBorder="1" applyAlignment="1">
      <alignment horizontal="right" wrapText="1"/>
    </xf>
    <xf numFmtId="0" fontId="18" fillId="38" borderId="10" xfId="0" applyFont="1" applyFill="1" applyBorder="1" applyAlignment="1">
      <alignment wrapText="1"/>
    </xf>
    <xf numFmtId="0" fontId="18" fillId="0" borderId="19" xfId="0" applyFont="1" applyFill="1" applyBorder="1" applyAlignment="1">
      <alignment horizontal="center" wrapText="1"/>
    </xf>
    <xf numFmtId="43" fontId="18" fillId="0" borderId="0" xfId="1" applyFont="1"/>
    <xf numFmtId="0" fontId="19" fillId="0" borderId="0" xfId="0" applyFont="1" applyBorder="1" applyAlignment="1"/>
    <xf numFmtId="43" fontId="18" fillId="0" borderId="0" xfId="0" applyNumberFormat="1" applyFont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/>
    <xf numFmtId="0" fontId="24" fillId="0" borderId="0" xfId="0" applyFont="1" applyFill="1"/>
    <xf numFmtId="0" fontId="18" fillId="0" borderId="0" xfId="0" applyFont="1" applyFill="1" applyBorder="1" applyAlignment="1">
      <alignment horizontal="center" wrapText="1"/>
    </xf>
    <xf numFmtId="0" fontId="19" fillId="0" borderId="0" xfId="0" applyFont="1"/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1" xfId="0" applyFont="1" applyBorder="1"/>
    <xf numFmtId="43" fontId="19" fillId="0" borderId="21" xfId="1" applyFont="1" applyBorder="1"/>
    <xf numFmtId="0" fontId="19" fillId="0" borderId="22" xfId="0" applyFont="1" applyBorder="1" applyAlignment="1">
      <alignment horizontal="center"/>
    </xf>
    <xf numFmtId="0" fontId="19" fillId="0" borderId="22" xfId="0" applyFont="1" applyBorder="1"/>
    <xf numFmtId="43" fontId="19" fillId="0" borderId="22" xfId="1" applyFont="1" applyBorder="1"/>
    <xf numFmtId="0" fontId="19" fillId="0" borderId="23" xfId="0" applyFont="1" applyBorder="1" applyAlignment="1">
      <alignment horizontal="center"/>
    </xf>
    <xf numFmtId="0" fontId="19" fillId="0" borderId="23" xfId="0" applyFont="1" applyBorder="1"/>
    <xf numFmtId="43" fontId="19" fillId="0" borderId="23" xfId="1" applyFont="1" applyBorder="1"/>
    <xf numFmtId="0" fontId="18" fillId="39" borderId="20" xfId="0" applyFont="1" applyFill="1" applyBorder="1" applyAlignment="1">
      <alignment horizontal="center"/>
    </xf>
    <xf numFmtId="43" fontId="18" fillId="39" borderId="20" xfId="1" applyFont="1" applyFill="1" applyBorder="1"/>
    <xf numFmtId="43" fontId="18" fillId="39" borderId="0" xfId="1" applyFont="1" applyFill="1"/>
    <xf numFmtId="0" fontId="24" fillId="0" borderId="24" xfId="0" applyFont="1" applyFill="1" applyBorder="1"/>
    <xf numFmtId="0" fontId="23" fillId="0" borderId="24" xfId="0" applyFont="1" applyFill="1" applyBorder="1"/>
    <xf numFmtId="0" fontId="18" fillId="0" borderId="25" xfId="0" applyFont="1" applyBorder="1"/>
    <xf numFmtId="0" fontId="24" fillId="0" borderId="26" xfId="0" applyFont="1" applyFill="1" applyBorder="1"/>
    <xf numFmtId="0" fontId="18" fillId="0" borderId="26" xfId="0" applyFont="1" applyBorder="1"/>
    <xf numFmtId="0" fontId="24" fillId="0" borderId="25" xfId="0" applyFont="1" applyFill="1" applyBorder="1"/>
    <xf numFmtId="0" fontId="23" fillId="0" borderId="25" xfId="0" applyFont="1" applyFill="1" applyBorder="1"/>
    <xf numFmtId="0" fontId="23" fillId="0" borderId="26" xfId="0" applyFont="1" applyFill="1" applyBorder="1"/>
    <xf numFmtId="0" fontId="18" fillId="0" borderId="24" xfId="0" applyFont="1" applyBorder="1"/>
    <xf numFmtId="0" fontId="19" fillId="0" borderId="26" xfId="0" applyFont="1" applyBorder="1"/>
    <xf numFmtId="0" fontId="19" fillId="0" borderId="25" xfId="0" applyFont="1" applyBorder="1"/>
    <xf numFmtId="3" fontId="18" fillId="0" borderId="25" xfId="0" applyNumberFormat="1" applyFont="1" applyBorder="1"/>
    <xf numFmtId="0" fontId="18" fillId="0" borderId="25" xfId="0" applyFont="1" applyBorder="1" applyAlignment="1">
      <alignment vertical="top"/>
    </xf>
    <xf numFmtId="0" fontId="19" fillId="0" borderId="24" xfId="0" applyFont="1" applyBorder="1"/>
    <xf numFmtId="0" fontId="19" fillId="0" borderId="0" xfId="0" applyFont="1"/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wrapText="1"/>
    </xf>
    <xf numFmtId="0" fontId="18" fillId="37" borderId="10" xfId="0" applyFont="1" applyFill="1" applyBorder="1" applyAlignment="1">
      <alignment horizontal="center" wrapText="1"/>
    </xf>
    <xf numFmtId="43" fontId="18" fillId="37" borderId="10" xfId="1" applyFont="1" applyFill="1" applyBorder="1" applyAlignment="1">
      <alignment horizontal="right" wrapText="1"/>
    </xf>
    <xf numFmtId="0" fontId="19" fillId="0" borderId="16" xfId="0" applyFont="1" applyBorder="1" applyAlignment="1">
      <alignment wrapText="1"/>
    </xf>
    <xf numFmtId="0" fontId="19" fillId="0" borderId="16" xfId="0" applyFont="1" applyBorder="1" applyAlignment="1">
      <alignment horizontal="center" wrapText="1"/>
    </xf>
    <xf numFmtId="43" fontId="19" fillId="0" borderId="16" xfId="1" applyFont="1" applyBorder="1" applyAlignment="1">
      <alignment horizontal="right" wrapText="1"/>
    </xf>
    <xf numFmtId="0" fontId="19" fillId="0" borderId="17" xfId="0" applyFont="1" applyBorder="1" applyAlignment="1">
      <alignment horizontal="center" wrapText="1"/>
    </xf>
    <xf numFmtId="0" fontId="19" fillId="0" borderId="18" xfId="0" applyFont="1" applyBorder="1" applyAlignment="1">
      <alignment wrapText="1"/>
    </xf>
    <xf numFmtId="0" fontId="19" fillId="0" borderId="18" xfId="0" applyFont="1" applyBorder="1" applyAlignment="1">
      <alignment horizontal="center" wrapText="1"/>
    </xf>
    <xf numFmtId="43" fontId="19" fillId="0" borderId="18" xfId="1" applyFont="1" applyBorder="1" applyAlignment="1">
      <alignment horizontal="right" wrapText="1"/>
    </xf>
    <xf numFmtId="43" fontId="19" fillId="0" borderId="17" xfId="1" applyFont="1" applyBorder="1" applyAlignment="1">
      <alignment wrapText="1"/>
    </xf>
    <xf numFmtId="0" fontId="19" fillId="0" borderId="25" xfId="0" applyFont="1" applyBorder="1" applyAlignment="1">
      <alignment vertical="top"/>
    </xf>
    <xf numFmtId="43" fontId="19" fillId="0" borderId="18" xfId="1" applyFont="1" applyBorder="1" applyAlignment="1">
      <alignment wrapText="1"/>
    </xf>
    <xf numFmtId="0" fontId="19" fillId="0" borderId="16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43" fontId="19" fillId="0" borderId="16" xfId="1" applyFont="1" applyBorder="1" applyAlignment="1">
      <alignment horizontal="right" vertical="top" wrapText="1"/>
    </xf>
    <xf numFmtId="0" fontId="19" fillId="0" borderId="17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43" fontId="19" fillId="0" borderId="17" xfId="1" applyFont="1" applyBorder="1" applyAlignment="1">
      <alignment horizontal="right" vertical="top" wrapText="1"/>
    </xf>
    <xf numFmtId="43" fontId="19" fillId="0" borderId="17" xfId="1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8" xfId="0" applyFont="1" applyBorder="1" applyAlignment="1">
      <alignment horizontal="center" vertical="top" wrapText="1"/>
    </xf>
    <xf numFmtId="43" fontId="19" fillId="0" borderId="18" xfId="1" applyFont="1" applyBorder="1" applyAlignment="1">
      <alignment horizontal="right" vertical="top" wrapText="1"/>
    </xf>
    <xf numFmtId="43" fontId="19" fillId="0" borderId="17" xfId="1" applyFont="1" applyFill="1" applyBorder="1" applyAlignment="1">
      <alignment wrapText="1"/>
    </xf>
    <xf numFmtId="0" fontId="19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43" fontId="19" fillId="0" borderId="17" xfId="1" applyFont="1" applyFill="1" applyBorder="1" applyAlignment="1">
      <alignment horizontal="right" vertical="top" wrapText="1"/>
    </xf>
    <xf numFmtId="43" fontId="19" fillId="0" borderId="17" xfId="1" applyFont="1" applyFill="1" applyBorder="1" applyAlignment="1">
      <alignment vertical="top" wrapText="1"/>
    </xf>
    <xf numFmtId="0" fontId="18" fillId="38" borderId="14" xfId="0" applyFont="1" applyFill="1" applyBorder="1" applyAlignment="1">
      <alignment horizontal="center" wrapText="1"/>
    </xf>
    <xf numFmtId="0" fontId="18" fillId="38" borderId="15" xfId="0" applyFont="1" applyFill="1" applyBorder="1" applyAlignment="1">
      <alignment horizontal="center" wrapText="1"/>
    </xf>
    <xf numFmtId="0" fontId="19" fillId="0" borderId="19" xfId="0" applyFont="1" applyBorder="1" applyAlignment="1">
      <alignment horizontal="left"/>
    </xf>
    <xf numFmtId="0" fontId="18" fillId="0" borderId="0" xfId="0" applyFont="1" applyAlignment="1">
      <alignment horizontal="center" wrapText="1"/>
    </xf>
    <xf numFmtId="0" fontId="19" fillId="0" borderId="0" xfId="0" applyFont="1"/>
    <xf numFmtId="0" fontId="18" fillId="36" borderId="11" xfId="0" applyFont="1" applyFill="1" applyBorder="1" applyAlignment="1">
      <alignment horizontal="center" vertical="center" wrapText="1"/>
    </xf>
    <xf numFmtId="0" fontId="18" fillId="36" borderId="12" xfId="0" applyFont="1" applyFill="1" applyBorder="1" applyAlignment="1">
      <alignment horizontal="center" vertical="center" wrapText="1"/>
    </xf>
    <xf numFmtId="0" fontId="18" fillId="36" borderId="13" xfId="0" applyFont="1" applyFill="1" applyBorder="1" applyAlignment="1">
      <alignment horizontal="center" vertical="center" wrapText="1"/>
    </xf>
    <xf numFmtId="187" fontId="18" fillId="36" borderId="11" xfId="1" applyNumberFormat="1" applyFont="1" applyFill="1" applyBorder="1" applyAlignment="1">
      <alignment horizontal="center" vertical="center" wrapText="1"/>
    </xf>
    <xf numFmtId="187" fontId="18" fillId="36" borderId="12" xfId="1" applyNumberFormat="1" applyFont="1" applyFill="1" applyBorder="1" applyAlignment="1">
      <alignment horizontal="center" vertical="center" wrapText="1"/>
    </xf>
    <xf numFmtId="187" fontId="18" fillId="36" borderId="13" xfId="1" applyNumberFormat="1" applyFont="1" applyFill="1" applyBorder="1" applyAlignment="1">
      <alignment horizontal="center" vertical="center" wrapText="1"/>
    </xf>
    <xf numFmtId="43" fontId="18" fillId="36" borderId="11" xfId="1" applyFont="1" applyFill="1" applyBorder="1" applyAlignment="1">
      <alignment horizontal="center" vertical="center" wrapText="1"/>
    </xf>
    <xf numFmtId="43" fontId="18" fillId="36" borderId="12" xfId="1" applyFont="1" applyFill="1" applyBorder="1" applyAlignment="1">
      <alignment horizontal="center" vertical="center" wrapText="1"/>
    </xf>
    <xf numFmtId="43" fontId="18" fillId="36" borderId="13" xfId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18" fillId="34" borderId="14" xfId="0" applyFont="1" applyFill="1" applyBorder="1" applyAlignment="1">
      <alignment horizontal="center" wrapText="1"/>
    </xf>
    <xf numFmtId="0" fontId="18" fillId="34" borderId="15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87" fontId="18" fillId="35" borderId="11" xfId="1" applyNumberFormat="1" applyFont="1" applyFill="1" applyBorder="1" applyAlignment="1">
      <alignment horizontal="center" vertical="center" wrapText="1"/>
    </xf>
    <xf numFmtId="187" fontId="18" fillId="35" borderId="12" xfId="1" applyNumberFormat="1" applyFont="1" applyFill="1" applyBorder="1" applyAlignment="1">
      <alignment horizontal="center" vertical="center" wrapText="1"/>
    </xf>
    <xf numFmtId="187" fontId="18" fillId="35" borderId="13" xfId="1" applyNumberFormat="1" applyFont="1" applyFill="1" applyBorder="1" applyAlignment="1">
      <alignment horizontal="center" vertical="center" wrapText="1"/>
    </xf>
    <xf numFmtId="43" fontId="18" fillId="35" borderId="11" xfId="1" applyFont="1" applyFill="1" applyBorder="1" applyAlignment="1">
      <alignment horizontal="center" vertical="center" wrapText="1"/>
    </xf>
    <xf numFmtId="43" fontId="18" fillId="35" borderId="12" xfId="1" applyFont="1" applyFill="1" applyBorder="1" applyAlignment="1">
      <alignment horizontal="center" vertical="center" wrapText="1"/>
    </xf>
    <xf numFmtId="43" fontId="18" fillId="35" borderId="13" xfId="1" applyFont="1" applyFill="1" applyBorder="1" applyAlignment="1">
      <alignment horizontal="center" vertical="center" wrapText="1"/>
    </xf>
  </cellXfs>
  <cellStyles count="43">
    <cellStyle name="20% - ส่วนที่ถูกเน้น1" xfId="20" builtinId="30" customBuiltin="1"/>
    <cellStyle name="20% - ส่วนที่ถูกเน้น2" xfId="24" builtinId="34" customBuiltin="1"/>
    <cellStyle name="20% - ส่วนที่ถูกเน้น3" xfId="28" builtinId="38" customBuiltin="1"/>
    <cellStyle name="20% - ส่วนที่ถูกเน้น4" xfId="32" builtinId="42" customBuiltin="1"/>
    <cellStyle name="20% - ส่วนที่ถูกเน้น5" xfId="36" builtinId="46" customBuiltin="1"/>
    <cellStyle name="20% - ส่วนที่ถูกเน้น6" xfId="40" builtinId="50" customBuiltin="1"/>
    <cellStyle name="40% - ส่วนที่ถูกเน้น1" xfId="21" builtinId="31" customBuiltin="1"/>
    <cellStyle name="40% - ส่วนที่ถูกเน้น2" xfId="25" builtinId="35" customBuiltin="1"/>
    <cellStyle name="40% - ส่วนที่ถูกเน้น3" xfId="29" builtinId="39" customBuiltin="1"/>
    <cellStyle name="40% - ส่วนที่ถูกเน้น4" xfId="33" builtinId="43" customBuiltin="1"/>
    <cellStyle name="40% - ส่วนที่ถูกเน้น5" xfId="37" builtinId="47" customBuiltin="1"/>
    <cellStyle name="40% - ส่วนที่ถูกเน้น6" xfId="41" builtinId="51" customBuiltin="1"/>
    <cellStyle name="60% - ส่วนที่ถูกเน้น1" xfId="22" builtinId="32" customBuiltin="1"/>
    <cellStyle name="60% - ส่วนที่ถูกเน้น2" xfId="26" builtinId="36" customBuiltin="1"/>
    <cellStyle name="60% - ส่วนที่ถูกเน้น3" xfId="30" builtinId="40" customBuiltin="1"/>
    <cellStyle name="60% - ส่วนที่ถูกเน้น4" xfId="34" builtinId="44" customBuiltin="1"/>
    <cellStyle name="60% - ส่วนที่ถูกเน้น5" xfId="38" builtinId="48" customBuiltin="1"/>
    <cellStyle name="60% - ส่วนที่ถูกเน้น6" xfId="42" builtinId="52" customBuiltin="1"/>
    <cellStyle name="การคำนวณ" xfId="12" builtinId="22" customBuiltin="1"/>
    <cellStyle name="ข้อความเตือน" xfId="15" builtinId="11" customBuiltin="1"/>
    <cellStyle name="ข้อความอธิบาย" xfId="17" builtinId="53" customBuiltin="1"/>
    <cellStyle name="เครื่องหมายจุลภาค" xfId="1" builtinId="3"/>
    <cellStyle name="ชื่อเรื่อง" xfId="2" builtinId="15" customBuiltin="1"/>
    <cellStyle name="เซลล์ตรวจสอบ" xfId="14" builtinId="23" customBuiltin="1"/>
    <cellStyle name="เซลล์ที่มีลิงก์" xfId="13" builtinId="24" customBuiltin="1"/>
    <cellStyle name="ดี" xfId="7" builtinId="26" customBuiltin="1"/>
    <cellStyle name="ปกติ" xfId="0" builtinId="0"/>
    <cellStyle name="ป้อนค่า" xfId="10" builtinId="20" customBuiltin="1"/>
    <cellStyle name="ปานกลาง" xfId="9" builtinId="28" customBuiltin="1"/>
    <cellStyle name="ผลรวม" xfId="18" builtinId="25" customBuiltin="1"/>
    <cellStyle name="แย่" xfId="8" builtinId="27" customBuiltin="1"/>
    <cellStyle name="ส่วนที่ถูกเน้น1" xfId="19" builtinId="29" customBuiltin="1"/>
    <cellStyle name="ส่วนที่ถูกเน้น2" xfId="23" builtinId="33" customBuiltin="1"/>
    <cellStyle name="ส่วนที่ถูกเน้น3" xfId="27" builtinId="37" customBuiltin="1"/>
    <cellStyle name="ส่วนที่ถูกเน้น4" xfId="31" builtinId="41" customBuiltin="1"/>
    <cellStyle name="ส่วนที่ถูกเน้น5" xfId="35" builtinId="45" customBuiltin="1"/>
    <cellStyle name="ส่วนที่ถูกเน้น6" xfId="39" builtinId="49" customBuiltin="1"/>
    <cellStyle name="แสดงผล" xfId="11" builtinId="21" customBuiltin="1"/>
    <cellStyle name="หมายเหตุ" xfId="16" builtinId="10" customBuiltin="1"/>
    <cellStyle name="หัวเรื่อง 1" xfId="3" builtinId="16" customBuiltin="1"/>
    <cellStyle name="หัวเรื่อง 2" xfId="4" builtinId="17" customBuiltin="1"/>
    <cellStyle name="หัวเรื่อง 3" xfId="5" builtinId="18" customBuiltin="1"/>
    <cellStyle name="หัวเรื่อง 4" xfId="6" builtinId="1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110"/>
  <sheetViews>
    <sheetView showGridLines="0" view="pageBreakPreview" zoomScaleNormal="100" zoomScaleSheetLayoutView="100" workbookViewId="0">
      <pane ySplit="6" topLeftCell="A7" activePane="bottomLeft" state="frozen"/>
      <selection pane="bottomLeft" activeCell="B52" sqref="B52"/>
    </sheetView>
  </sheetViews>
  <sheetFormatPr defaultRowHeight="18.75" x14ac:dyDescent="0.3"/>
  <cols>
    <col min="1" max="1" width="6.125" style="53" customWidth="1"/>
    <col min="2" max="2" width="39.375" style="109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109" customWidth="1"/>
    <col min="11" max="11" width="9" style="109"/>
    <col min="12" max="12" width="13.75" style="109" bestFit="1" customWidth="1"/>
    <col min="13" max="16384" width="9" style="109"/>
  </cols>
  <sheetData>
    <row r="1" spans="1:12" ht="17.100000000000001" customHeight="1" x14ac:dyDescent="0.3">
      <c r="A1" s="148" t="s">
        <v>142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7.100000000000001" customHeight="1" x14ac:dyDescent="0.3">
      <c r="A2" s="148" t="s">
        <v>163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17.100000000000001" customHeight="1" x14ac:dyDescent="0.3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2" ht="17.100000000000001" customHeight="1" x14ac:dyDescent="0.3">
      <c r="A4" s="150" t="s">
        <v>2</v>
      </c>
      <c r="B4" s="150" t="s">
        <v>3</v>
      </c>
      <c r="C4" s="153" t="s">
        <v>33</v>
      </c>
      <c r="D4" s="110" t="s">
        <v>4</v>
      </c>
      <c r="E4" s="110" t="s">
        <v>7</v>
      </c>
      <c r="F4" s="113" t="s">
        <v>9</v>
      </c>
      <c r="G4" s="113" t="s">
        <v>11</v>
      </c>
      <c r="H4" s="156" t="s">
        <v>31</v>
      </c>
      <c r="I4" s="113" t="s">
        <v>11</v>
      </c>
      <c r="J4" s="150" t="s">
        <v>14</v>
      </c>
    </row>
    <row r="5" spans="1:12" ht="17.100000000000001" customHeight="1" x14ac:dyDescent="0.3">
      <c r="A5" s="151"/>
      <c r="B5" s="151"/>
      <c r="C5" s="154"/>
      <c r="D5" s="111" t="s">
        <v>5</v>
      </c>
      <c r="E5" s="111" t="s">
        <v>8</v>
      </c>
      <c r="F5" s="114" t="s">
        <v>146</v>
      </c>
      <c r="G5" s="114" t="s">
        <v>12</v>
      </c>
      <c r="H5" s="157"/>
      <c r="I5" s="114" t="s">
        <v>32</v>
      </c>
      <c r="J5" s="151"/>
    </row>
    <row r="6" spans="1:12" ht="17.100000000000001" customHeight="1" x14ac:dyDescent="0.3">
      <c r="A6" s="152"/>
      <c r="B6" s="152"/>
      <c r="C6" s="155"/>
      <c r="D6" s="112" t="s">
        <v>6</v>
      </c>
      <c r="E6" s="112"/>
      <c r="F6" s="115"/>
      <c r="G6" s="115"/>
      <c r="H6" s="158"/>
      <c r="I6" s="115"/>
      <c r="J6" s="152"/>
    </row>
    <row r="7" spans="1:12" s="98" customFormat="1" ht="17.100000000000001" customHeight="1" x14ac:dyDescent="0.3">
      <c r="A7" s="39">
        <v>1</v>
      </c>
      <c r="B7" s="40" t="s">
        <v>27</v>
      </c>
      <c r="C7" s="39">
        <v>9</v>
      </c>
      <c r="D7" s="39">
        <v>7</v>
      </c>
      <c r="E7" s="43">
        <v>14311150</v>
      </c>
      <c r="F7" s="43">
        <v>13745750</v>
      </c>
      <c r="G7" s="43">
        <f t="shared" ref="G7:G39" si="0">F7*100/E7</f>
        <v>96.049234338260732</v>
      </c>
      <c r="H7" s="43">
        <f t="shared" ref="H7:H39" si="1">E7-F7</f>
        <v>565400</v>
      </c>
      <c r="I7" s="43">
        <f t="shared" ref="I7:I39" si="2">H7*100/E7</f>
        <v>3.9507656617392732</v>
      </c>
      <c r="J7" s="40"/>
    </row>
    <row r="8" spans="1:12" s="103" customFormat="1" ht="17.100000000000001" hidden="1" customHeight="1" x14ac:dyDescent="0.3">
      <c r="A8" s="30">
        <v>1.1000000000000001</v>
      </c>
      <c r="B8" s="30" t="s">
        <v>160</v>
      </c>
      <c r="C8" s="29">
        <v>1</v>
      </c>
      <c r="D8" s="29">
        <v>1</v>
      </c>
      <c r="E8" s="33">
        <v>651400</v>
      </c>
      <c r="F8" s="33">
        <v>651400</v>
      </c>
      <c r="G8" s="33">
        <f t="shared" si="0"/>
        <v>100</v>
      </c>
      <c r="H8" s="33">
        <f t="shared" si="1"/>
        <v>0</v>
      </c>
      <c r="I8" s="33">
        <f t="shared" si="2"/>
        <v>0</v>
      </c>
      <c r="J8" s="30"/>
    </row>
    <row r="9" spans="1:12" s="97" customFormat="1" ht="17.100000000000001" hidden="1" customHeight="1" x14ac:dyDescent="0.3">
      <c r="A9" s="30">
        <v>1.2</v>
      </c>
      <c r="B9" s="30" t="s">
        <v>38</v>
      </c>
      <c r="C9" s="29">
        <v>5</v>
      </c>
      <c r="D9" s="29">
        <v>4</v>
      </c>
      <c r="E9" s="33">
        <v>13462350</v>
      </c>
      <c r="F9" s="33">
        <v>12944450</v>
      </c>
      <c r="G9" s="33">
        <f t="shared" si="0"/>
        <v>96.15297477780625</v>
      </c>
      <c r="H9" s="33">
        <f t="shared" si="1"/>
        <v>517900</v>
      </c>
      <c r="I9" s="33">
        <f t="shared" si="2"/>
        <v>3.8470252221937478</v>
      </c>
      <c r="J9" s="30"/>
      <c r="K9" s="101"/>
      <c r="L9" s="101"/>
    </row>
    <row r="10" spans="1:12" s="100" customFormat="1" ht="17.100000000000001" hidden="1" customHeight="1" x14ac:dyDescent="0.3">
      <c r="A10" s="30">
        <v>1.3</v>
      </c>
      <c r="B10" s="30" t="s">
        <v>39</v>
      </c>
      <c r="C10" s="29">
        <v>2</v>
      </c>
      <c r="D10" s="29">
        <v>2</v>
      </c>
      <c r="E10" s="33">
        <v>162400</v>
      </c>
      <c r="F10" s="33">
        <v>149900</v>
      </c>
      <c r="G10" s="33">
        <f t="shared" si="0"/>
        <v>92.302955665024626</v>
      </c>
      <c r="H10" s="33">
        <f t="shared" si="1"/>
        <v>12500</v>
      </c>
      <c r="I10" s="33">
        <f t="shared" si="2"/>
        <v>7.6970443349753692</v>
      </c>
      <c r="J10" s="30"/>
      <c r="K10" s="101"/>
      <c r="L10" s="101"/>
    </row>
    <row r="11" spans="1:12" s="98" customFormat="1" ht="17.100000000000001" hidden="1" customHeight="1" x14ac:dyDescent="0.3">
      <c r="A11" s="30">
        <v>1.4</v>
      </c>
      <c r="B11" s="30" t="s">
        <v>35</v>
      </c>
      <c r="C11" s="29">
        <v>1</v>
      </c>
      <c r="D11" s="29">
        <v>0</v>
      </c>
      <c r="E11" s="33">
        <v>35000</v>
      </c>
      <c r="F11" s="33">
        <v>0</v>
      </c>
      <c r="G11" s="33">
        <f t="shared" si="0"/>
        <v>0</v>
      </c>
      <c r="H11" s="33">
        <f t="shared" si="1"/>
        <v>35000</v>
      </c>
      <c r="I11" s="33">
        <f t="shared" si="2"/>
        <v>100</v>
      </c>
      <c r="J11" s="30"/>
    </row>
    <row r="12" spans="1:12" s="100" customFormat="1" ht="17.100000000000001" customHeight="1" x14ac:dyDescent="0.3">
      <c r="A12" s="29">
        <v>2</v>
      </c>
      <c r="B12" s="30" t="s">
        <v>23</v>
      </c>
      <c r="C12" s="29">
        <v>29</v>
      </c>
      <c r="D12" s="29">
        <v>25</v>
      </c>
      <c r="E12" s="33">
        <v>2828200</v>
      </c>
      <c r="F12" s="33">
        <v>2169340.75</v>
      </c>
      <c r="G12" s="33">
        <f t="shared" si="0"/>
        <v>76.703937133158902</v>
      </c>
      <c r="H12" s="33">
        <f t="shared" si="1"/>
        <v>658859.25</v>
      </c>
      <c r="I12" s="33">
        <f t="shared" si="2"/>
        <v>23.296062866841101</v>
      </c>
      <c r="J12" s="30"/>
    </row>
    <row r="13" spans="1:12" s="101" customFormat="1" ht="17.100000000000001" hidden="1" customHeight="1" x14ac:dyDescent="0.3">
      <c r="A13" s="30">
        <v>2.1</v>
      </c>
      <c r="B13" s="30" t="s">
        <v>35</v>
      </c>
      <c r="C13" s="29">
        <v>24</v>
      </c>
      <c r="D13" s="29">
        <v>21</v>
      </c>
      <c r="E13" s="33">
        <v>1778400</v>
      </c>
      <c r="F13" s="33">
        <v>1463711.75</v>
      </c>
      <c r="G13" s="33">
        <f t="shared" si="0"/>
        <v>82.304979194781822</v>
      </c>
      <c r="H13" s="33">
        <f t="shared" si="1"/>
        <v>314688.25</v>
      </c>
      <c r="I13" s="33">
        <f t="shared" si="2"/>
        <v>17.695020805218174</v>
      </c>
      <c r="J13" s="30"/>
    </row>
    <row r="14" spans="1:12" s="101" customFormat="1" ht="17.100000000000001" hidden="1" customHeight="1" x14ac:dyDescent="0.3">
      <c r="A14" s="30">
        <v>2.2000000000000002</v>
      </c>
      <c r="B14" s="30" t="s">
        <v>49</v>
      </c>
      <c r="C14" s="29">
        <v>5</v>
      </c>
      <c r="D14" s="29">
        <v>4</v>
      </c>
      <c r="E14" s="33">
        <v>1049800</v>
      </c>
      <c r="F14" s="33">
        <v>705629</v>
      </c>
      <c r="G14" s="33">
        <f t="shared" si="0"/>
        <v>67.215564869498948</v>
      </c>
      <c r="H14" s="33">
        <f t="shared" si="1"/>
        <v>344171</v>
      </c>
      <c r="I14" s="33">
        <f t="shared" si="2"/>
        <v>32.784435130501045</v>
      </c>
      <c r="J14" s="30"/>
    </row>
    <row r="15" spans="1:12" s="100" customFormat="1" ht="17.100000000000001" customHeight="1" x14ac:dyDescent="0.3">
      <c r="A15" s="29">
        <v>3</v>
      </c>
      <c r="B15" s="30" t="s">
        <v>26</v>
      </c>
      <c r="C15" s="29">
        <v>7</v>
      </c>
      <c r="D15" s="29">
        <v>5</v>
      </c>
      <c r="E15" s="33">
        <v>4239160</v>
      </c>
      <c r="F15" s="33">
        <v>3202609.85</v>
      </c>
      <c r="G15" s="33">
        <f t="shared" si="0"/>
        <v>75.548218279093021</v>
      </c>
      <c r="H15" s="33">
        <f t="shared" si="1"/>
        <v>1036550.1499999999</v>
      </c>
      <c r="I15" s="33">
        <f t="shared" si="2"/>
        <v>24.451781720906968</v>
      </c>
      <c r="J15" s="30"/>
    </row>
    <row r="16" spans="1:12" s="101" customFormat="1" ht="17.100000000000001" hidden="1" customHeight="1" x14ac:dyDescent="0.3">
      <c r="A16" s="30">
        <v>3.1</v>
      </c>
      <c r="B16" s="30" t="s">
        <v>134</v>
      </c>
      <c r="C16" s="29">
        <v>1</v>
      </c>
      <c r="D16" s="29">
        <v>1</v>
      </c>
      <c r="E16" s="33">
        <v>1200000</v>
      </c>
      <c r="F16" s="33">
        <v>1198449.8500000001</v>
      </c>
      <c r="G16" s="33">
        <f t="shared" si="0"/>
        <v>99.87082083333334</v>
      </c>
      <c r="H16" s="33">
        <f t="shared" si="1"/>
        <v>1550.1499999999069</v>
      </c>
      <c r="I16" s="33">
        <f t="shared" si="2"/>
        <v>0.12917916666665891</v>
      </c>
      <c r="J16" s="30"/>
      <c r="K16" s="100"/>
      <c r="L16" s="100"/>
    </row>
    <row r="17" spans="1:12" s="100" customFormat="1" ht="17.100000000000001" hidden="1" customHeight="1" x14ac:dyDescent="0.3">
      <c r="A17" s="30">
        <v>3.2</v>
      </c>
      <c r="B17" s="30" t="s">
        <v>35</v>
      </c>
      <c r="C17" s="29">
        <v>4</v>
      </c>
      <c r="D17" s="29">
        <v>3</v>
      </c>
      <c r="E17" s="33">
        <v>340000</v>
      </c>
      <c r="F17" s="33">
        <v>305000</v>
      </c>
      <c r="G17" s="33">
        <f t="shared" si="0"/>
        <v>89.705882352941174</v>
      </c>
      <c r="H17" s="33">
        <f t="shared" si="1"/>
        <v>35000</v>
      </c>
      <c r="I17" s="33">
        <f t="shared" si="2"/>
        <v>10.294117647058824</v>
      </c>
      <c r="J17" s="30"/>
      <c r="K17" s="101"/>
      <c r="L17" s="101"/>
    </row>
    <row r="18" spans="1:12" s="100" customFormat="1" ht="17.100000000000001" hidden="1" customHeight="1" x14ac:dyDescent="0.3">
      <c r="A18" s="30">
        <v>3.3</v>
      </c>
      <c r="B18" s="30" t="s">
        <v>98</v>
      </c>
      <c r="C18" s="29">
        <v>2</v>
      </c>
      <c r="D18" s="29">
        <v>1</v>
      </c>
      <c r="E18" s="33">
        <v>2699160</v>
      </c>
      <c r="F18" s="33">
        <v>1699160</v>
      </c>
      <c r="G18" s="33">
        <f t="shared" si="0"/>
        <v>62.951436743283097</v>
      </c>
      <c r="H18" s="33">
        <f t="shared" si="1"/>
        <v>1000000</v>
      </c>
      <c r="I18" s="33">
        <f t="shared" si="2"/>
        <v>37.048563256716903</v>
      </c>
      <c r="J18" s="30"/>
      <c r="K18" s="101"/>
      <c r="L18" s="101"/>
    </row>
    <row r="19" spans="1:12" s="95" customFormat="1" ht="17.100000000000001" customHeight="1" x14ac:dyDescent="0.3">
      <c r="A19" s="29">
        <v>4</v>
      </c>
      <c r="B19" s="30" t="s">
        <v>19</v>
      </c>
      <c r="C19" s="29">
        <v>37</v>
      </c>
      <c r="D19" s="29">
        <v>27</v>
      </c>
      <c r="E19" s="33">
        <v>4602700</v>
      </c>
      <c r="F19" s="33">
        <v>3270480.9</v>
      </c>
      <c r="G19" s="33">
        <f t="shared" si="0"/>
        <v>71.055704260542726</v>
      </c>
      <c r="H19" s="33">
        <f t="shared" si="1"/>
        <v>1332219.1000000001</v>
      </c>
      <c r="I19" s="33">
        <f t="shared" si="2"/>
        <v>28.944295739457278</v>
      </c>
      <c r="J19" s="30"/>
    </row>
    <row r="20" spans="1:12" s="100" customFormat="1" ht="17.100000000000001" hidden="1" customHeight="1" x14ac:dyDescent="0.3">
      <c r="A20" s="30">
        <v>4.0999999999999996</v>
      </c>
      <c r="B20" s="30" t="s">
        <v>81</v>
      </c>
      <c r="C20" s="29">
        <v>1</v>
      </c>
      <c r="D20" s="29">
        <v>1</v>
      </c>
      <c r="E20" s="33">
        <v>25660</v>
      </c>
      <c r="F20" s="33">
        <v>25660</v>
      </c>
      <c r="G20" s="33">
        <f t="shared" si="0"/>
        <v>100</v>
      </c>
      <c r="H20" s="33">
        <f t="shared" si="1"/>
        <v>0</v>
      </c>
      <c r="I20" s="33">
        <f t="shared" si="2"/>
        <v>0</v>
      </c>
      <c r="J20" s="30"/>
    </row>
    <row r="21" spans="1:12" s="101" customFormat="1" ht="17.100000000000001" hidden="1" customHeight="1" x14ac:dyDescent="0.3">
      <c r="A21" s="30">
        <v>4.2</v>
      </c>
      <c r="B21" s="30" t="s">
        <v>83</v>
      </c>
      <c r="C21" s="29">
        <v>2</v>
      </c>
      <c r="D21" s="29">
        <v>2</v>
      </c>
      <c r="E21" s="33">
        <v>759346</v>
      </c>
      <c r="F21" s="33">
        <v>710319.4</v>
      </c>
      <c r="G21" s="33">
        <f t="shared" si="0"/>
        <v>93.543575655893363</v>
      </c>
      <c r="H21" s="33">
        <f t="shared" si="1"/>
        <v>49026.599999999977</v>
      </c>
      <c r="I21" s="33">
        <f t="shared" si="2"/>
        <v>6.4564243441066367</v>
      </c>
      <c r="J21" s="30"/>
      <c r="K21" s="100"/>
      <c r="L21" s="100"/>
    </row>
    <row r="22" spans="1:12" s="101" customFormat="1" ht="17.100000000000001" hidden="1" customHeight="1" x14ac:dyDescent="0.3">
      <c r="A22" s="30">
        <v>4.3</v>
      </c>
      <c r="B22" s="30" t="s">
        <v>82</v>
      </c>
      <c r="C22" s="29">
        <v>1</v>
      </c>
      <c r="D22" s="29">
        <v>1</v>
      </c>
      <c r="E22" s="33">
        <v>302826</v>
      </c>
      <c r="F22" s="33">
        <v>262259.90000000002</v>
      </c>
      <c r="G22" s="33">
        <f t="shared" si="0"/>
        <v>86.604155521652714</v>
      </c>
      <c r="H22" s="33">
        <f t="shared" si="1"/>
        <v>40566.099999999977</v>
      </c>
      <c r="I22" s="33">
        <f t="shared" si="2"/>
        <v>13.395844478347295</v>
      </c>
      <c r="J22" s="30"/>
      <c r="K22" s="100"/>
      <c r="L22" s="100"/>
    </row>
    <row r="23" spans="1:12" s="100" customFormat="1" ht="17.100000000000001" hidden="1" customHeight="1" x14ac:dyDescent="0.3">
      <c r="A23" s="30">
        <v>4.4000000000000004</v>
      </c>
      <c r="B23" s="30" t="s">
        <v>84</v>
      </c>
      <c r="C23" s="29">
        <v>2</v>
      </c>
      <c r="D23" s="29">
        <v>2</v>
      </c>
      <c r="E23" s="33">
        <v>403210</v>
      </c>
      <c r="F23" s="33">
        <v>294378.3</v>
      </c>
      <c r="G23" s="33">
        <f t="shared" si="0"/>
        <v>73.008680340269336</v>
      </c>
      <c r="H23" s="33">
        <f t="shared" si="1"/>
        <v>108831.70000000001</v>
      </c>
      <c r="I23" s="33">
        <f t="shared" si="2"/>
        <v>26.991319659730667</v>
      </c>
      <c r="J23" s="30"/>
      <c r="K23" s="101"/>
      <c r="L23" s="101"/>
    </row>
    <row r="24" spans="1:12" s="101" customFormat="1" ht="17.100000000000001" hidden="1" customHeight="1" x14ac:dyDescent="0.3">
      <c r="A24" s="30">
        <v>4.5</v>
      </c>
      <c r="B24" s="30" t="s">
        <v>80</v>
      </c>
      <c r="C24" s="29">
        <v>1</v>
      </c>
      <c r="D24" s="29">
        <v>1</v>
      </c>
      <c r="E24" s="33">
        <v>255980</v>
      </c>
      <c r="F24" s="33">
        <v>176742.65</v>
      </c>
      <c r="G24" s="33">
        <f t="shared" si="0"/>
        <v>69.045491835299629</v>
      </c>
      <c r="H24" s="33">
        <f t="shared" si="1"/>
        <v>79237.350000000006</v>
      </c>
      <c r="I24" s="33">
        <f t="shared" si="2"/>
        <v>30.954508164700371</v>
      </c>
      <c r="J24" s="30"/>
    </row>
    <row r="25" spans="1:12" s="101" customFormat="1" ht="17.100000000000001" hidden="1" customHeight="1" x14ac:dyDescent="0.3">
      <c r="A25" s="30">
        <v>4.5999999999999996</v>
      </c>
      <c r="B25" s="30" t="s">
        <v>35</v>
      </c>
      <c r="C25" s="29">
        <v>28</v>
      </c>
      <c r="D25" s="29">
        <v>18</v>
      </c>
      <c r="E25" s="33">
        <v>2531600</v>
      </c>
      <c r="F25" s="33">
        <v>1678316.65</v>
      </c>
      <c r="G25" s="33">
        <f t="shared" si="0"/>
        <v>66.29470097961763</v>
      </c>
      <c r="H25" s="33">
        <f t="shared" si="1"/>
        <v>853283.35000000009</v>
      </c>
      <c r="I25" s="33">
        <f t="shared" si="2"/>
        <v>33.70529902038237</v>
      </c>
      <c r="J25" s="30"/>
    </row>
    <row r="26" spans="1:12" s="100" customFormat="1" ht="17.100000000000001" hidden="1" customHeight="1" x14ac:dyDescent="0.3">
      <c r="A26" s="30">
        <v>4.7</v>
      </c>
      <c r="B26" s="30" t="s">
        <v>112</v>
      </c>
      <c r="C26" s="29">
        <v>2</v>
      </c>
      <c r="D26" s="29">
        <v>2</v>
      </c>
      <c r="E26" s="33">
        <v>324078</v>
      </c>
      <c r="F26" s="33">
        <v>122804</v>
      </c>
      <c r="G26" s="33">
        <f t="shared" si="0"/>
        <v>37.893346663457564</v>
      </c>
      <c r="H26" s="33">
        <f t="shared" si="1"/>
        <v>201274</v>
      </c>
      <c r="I26" s="33">
        <f t="shared" si="2"/>
        <v>62.106653336542436</v>
      </c>
      <c r="J26" s="30"/>
    </row>
    <row r="27" spans="1:12" s="100" customFormat="1" ht="17.100000000000001" customHeight="1" x14ac:dyDescent="0.3">
      <c r="A27" s="29">
        <v>5</v>
      </c>
      <c r="B27" s="30" t="s">
        <v>22</v>
      </c>
      <c r="C27" s="29">
        <v>54</v>
      </c>
      <c r="D27" s="29">
        <v>43</v>
      </c>
      <c r="E27" s="33">
        <v>4180488</v>
      </c>
      <c r="F27" s="33">
        <v>2826148.56</v>
      </c>
      <c r="G27" s="33">
        <f t="shared" si="0"/>
        <v>67.603317124699316</v>
      </c>
      <c r="H27" s="33">
        <f t="shared" si="1"/>
        <v>1354339.44</v>
      </c>
      <c r="I27" s="33">
        <f t="shared" si="2"/>
        <v>32.396682875300684</v>
      </c>
      <c r="J27" s="30"/>
    </row>
    <row r="28" spans="1:12" s="100" customFormat="1" ht="17.100000000000001" hidden="1" customHeight="1" x14ac:dyDescent="0.3">
      <c r="A28" s="30">
        <v>5.0999999999999996</v>
      </c>
      <c r="B28" s="30" t="s">
        <v>43</v>
      </c>
      <c r="C28" s="29">
        <v>2</v>
      </c>
      <c r="D28" s="29">
        <v>2</v>
      </c>
      <c r="E28" s="33">
        <v>142240</v>
      </c>
      <c r="F28" s="33">
        <v>142240</v>
      </c>
      <c r="G28" s="33">
        <f t="shared" si="0"/>
        <v>100</v>
      </c>
      <c r="H28" s="33">
        <f t="shared" si="1"/>
        <v>0</v>
      </c>
      <c r="I28" s="33">
        <f t="shared" si="2"/>
        <v>0</v>
      </c>
      <c r="J28" s="30"/>
      <c r="K28" s="101"/>
      <c r="L28" s="101"/>
    </row>
    <row r="29" spans="1:12" s="100" customFormat="1" ht="17.100000000000001" hidden="1" customHeight="1" x14ac:dyDescent="0.3">
      <c r="A29" s="30">
        <v>5.2</v>
      </c>
      <c r="B29" s="30" t="s">
        <v>47</v>
      </c>
      <c r="C29" s="29">
        <v>1</v>
      </c>
      <c r="D29" s="29">
        <v>1</v>
      </c>
      <c r="E29" s="33">
        <v>48726</v>
      </c>
      <c r="F29" s="33">
        <v>48724</v>
      </c>
      <c r="G29" s="33">
        <f t="shared" si="0"/>
        <v>99.995895415178751</v>
      </c>
      <c r="H29" s="33">
        <f t="shared" si="1"/>
        <v>2</v>
      </c>
      <c r="I29" s="33">
        <f t="shared" si="2"/>
        <v>4.104584821245331E-3</v>
      </c>
      <c r="J29" s="30"/>
    </row>
    <row r="30" spans="1:12" s="101" customFormat="1" ht="17.100000000000001" hidden="1" customHeight="1" x14ac:dyDescent="0.3">
      <c r="A30" s="30">
        <v>5.3</v>
      </c>
      <c r="B30" s="30" t="s">
        <v>101</v>
      </c>
      <c r="C30" s="29">
        <v>4</v>
      </c>
      <c r="D30" s="29">
        <v>4</v>
      </c>
      <c r="E30" s="33">
        <v>137760</v>
      </c>
      <c r="F30" s="33">
        <v>137500</v>
      </c>
      <c r="G30" s="33">
        <f t="shared" si="0"/>
        <v>99.811265969802548</v>
      </c>
      <c r="H30" s="33">
        <f t="shared" si="1"/>
        <v>260</v>
      </c>
      <c r="I30" s="33">
        <f t="shared" si="2"/>
        <v>0.18873403019744484</v>
      </c>
      <c r="J30" s="30"/>
      <c r="K30" s="100"/>
      <c r="L30" s="100"/>
    </row>
    <row r="31" spans="1:12" s="100" customFormat="1" ht="17.100000000000001" hidden="1" customHeight="1" x14ac:dyDescent="0.3">
      <c r="A31" s="30">
        <v>5.4</v>
      </c>
      <c r="B31" s="30" t="s">
        <v>50</v>
      </c>
      <c r="C31" s="29">
        <v>2</v>
      </c>
      <c r="D31" s="29">
        <v>1</v>
      </c>
      <c r="E31" s="33">
        <v>651680</v>
      </c>
      <c r="F31" s="33">
        <v>624800</v>
      </c>
      <c r="G31" s="33">
        <f t="shared" si="0"/>
        <v>95.875276209182417</v>
      </c>
      <c r="H31" s="33">
        <f t="shared" si="1"/>
        <v>26880</v>
      </c>
      <c r="I31" s="33">
        <f t="shared" si="2"/>
        <v>4.1247237908175789</v>
      </c>
      <c r="J31" s="30"/>
      <c r="K31" s="101"/>
      <c r="L31" s="101"/>
    </row>
    <row r="32" spans="1:12" s="100" customFormat="1" ht="17.100000000000001" hidden="1" customHeight="1" x14ac:dyDescent="0.3">
      <c r="A32" s="30">
        <v>5.5</v>
      </c>
      <c r="B32" s="30" t="s">
        <v>48</v>
      </c>
      <c r="C32" s="29">
        <v>1</v>
      </c>
      <c r="D32" s="29">
        <v>1</v>
      </c>
      <c r="E32" s="33">
        <v>61600</v>
      </c>
      <c r="F32" s="33">
        <v>54800</v>
      </c>
      <c r="G32" s="33">
        <f t="shared" si="0"/>
        <v>88.961038961038966</v>
      </c>
      <c r="H32" s="33">
        <f t="shared" si="1"/>
        <v>6800</v>
      </c>
      <c r="I32" s="33">
        <f t="shared" si="2"/>
        <v>11.038961038961039</v>
      </c>
      <c r="J32" s="30"/>
      <c r="K32" s="101"/>
      <c r="L32" s="101"/>
    </row>
    <row r="33" spans="1:12" s="101" customFormat="1" ht="17.100000000000001" hidden="1" customHeight="1" x14ac:dyDescent="0.3">
      <c r="A33" s="30">
        <v>5.6</v>
      </c>
      <c r="B33" s="30" t="s">
        <v>35</v>
      </c>
      <c r="C33" s="29">
        <v>16</v>
      </c>
      <c r="D33" s="29">
        <v>14</v>
      </c>
      <c r="E33" s="33">
        <v>1626060</v>
      </c>
      <c r="F33" s="33">
        <v>1397432.56</v>
      </c>
      <c r="G33" s="33">
        <f t="shared" si="0"/>
        <v>85.939790659631257</v>
      </c>
      <c r="H33" s="33">
        <f t="shared" si="1"/>
        <v>228627.43999999994</v>
      </c>
      <c r="I33" s="33">
        <f t="shared" si="2"/>
        <v>14.06020934036874</v>
      </c>
      <c r="J33" s="30"/>
      <c r="K33" s="97"/>
      <c r="L33" s="97"/>
    </row>
    <row r="34" spans="1:12" s="101" customFormat="1" ht="17.100000000000001" hidden="1" customHeight="1" x14ac:dyDescent="0.3">
      <c r="A34" s="30">
        <v>5.7</v>
      </c>
      <c r="B34" s="30" t="s">
        <v>46</v>
      </c>
      <c r="C34" s="29">
        <v>7</v>
      </c>
      <c r="D34" s="29">
        <v>5</v>
      </c>
      <c r="E34" s="33">
        <v>222988</v>
      </c>
      <c r="F34" s="33">
        <v>155400</v>
      </c>
      <c r="G34" s="33">
        <f t="shared" si="0"/>
        <v>69.689848781100324</v>
      </c>
      <c r="H34" s="33">
        <f t="shared" si="1"/>
        <v>67588</v>
      </c>
      <c r="I34" s="33">
        <f t="shared" si="2"/>
        <v>30.310151218899673</v>
      </c>
      <c r="J34" s="30"/>
      <c r="K34" s="100"/>
      <c r="L34" s="100"/>
    </row>
    <row r="35" spans="1:12" s="101" customFormat="1" ht="17.100000000000001" hidden="1" customHeight="1" x14ac:dyDescent="0.3">
      <c r="A35" s="30">
        <v>5.8</v>
      </c>
      <c r="B35" s="30" t="s">
        <v>52</v>
      </c>
      <c r="C35" s="29">
        <v>2</v>
      </c>
      <c r="D35" s="29">
        <v>2</v>
      </c>
      <c r="E35" s="33">
        <v>90720</v>
      </c>
      <c r="F35" s="33">
        <v>54385</v>
      </c>
      <c r="G35" s="33">
        <f t="shared" si="0"/>
        <v>59.948192239858905</v>
      </c>
      <c r="H35" s="33">
        <f t="shared" si="1"/>
        <v>36335</v>
      </c>
      <c r="I35" s="33">
        <f t="shared" si="2"/>
        <v>40.051807760141095</v>
      </c>
      <c r="J35" s="30"/>
    </row>
    <row r="36" spans="1:12" s="100" customFormat="1" ht="17.100000000000001" hidden="1" customHeight="1" x14ac:dyDescent="0.3">
      <c r="A36" s="30">
        <v>5.9</v>
      </c>
      <c r="B36" s="30" t="s">
        <v>45</v>
      </c>
      <c r="C36" s="29">
        <v>3</v>
      </c>
      <c r="D36" s="29">
        <v>1</v>
      </c>
      <c r="E36" s="33">
        <v>83440</v>
      </c>
      <c r="F36" s="33">
        <v>40000</v>
      </c>
      <c r="G36" s="33">
        <f t="shared" si="0"/>
        <v>47.938638542665387</v>
      </c>
      <c r="H36" s="33">
        <f t="shared" si="1"/>
        <v>43440</v>
      </c>
      <c r="I36" s="33">
        <f t="shared" si="2"/>
        <v>52.061361457334613</v>
      </c>
      <c r="J36" s="30"/>
    </row>
    <row r="37" spans="1:12" s="101" customFormat="1" ht="17.100000000000001" hidden="1" customHeight="1" x14ac:dyDescent="0.3">
      <c r="A37" s="140">
        <v>5.0999999999999996</v>
      </c>
      <c r="B37" s="30" t="s">
        <v>44</v>
      </c>
      <c r="C37" s="29">
        <v>5</v>
      </c>
      <c r="D37" s="29">
        <v>3</v>
      </c>
      <c r="E37" s="33">
        <v>144010</v>
      </c>
      <c r="F37" s="33">
        <v>61497</v>
      </c>
      <c r="G37" s="33">
        <f t="shared" si="0"/>
        <v>42.703284494132355</v>
      </c>
      <c r="H37" s="33">
        <f t="shared" si="1"/>
        <v>82513</v>
      </c>
      <c r="I37" s="33">
        <f t="shared" si="2"/>
        <v>57.296715505867645</v>
      </c>
      <c r="J37" s="30"/>
      <c r="K37" s="97"/>
      <c r="L37" s="97"/>
    </row>
    <row r="38" spans="1:12" s="101" customFormat="1" ht="17.100000000000001" hidden="1" customHeight="1" x14ac:dyDescent="0.3">
      <c r="A38" s="30">
        <v>5.1100000000000003</v>
      </c>
      <c r="B38" s="30" t="s">
        <v>129</v>
      </c>
      <c r="C38" s="29">
        <v>2</v>
      </c>
      <c r="D38" s="29">
        <v>1</v>
      </c>
      <c r="E38" s="33">
        <v>53670</v>
      </c>
      <c r="F38" s="33">
        <v>18100</v>
      </c>
      <c r="G38" s="33">
        <f t="shared" si="0"/>
        <v>33.724613378051053</v>
      </c>
      <c r="H38" s="33">
        <f t="shared" si="1"/>
        <v>35570</v>
      </c>
      <c r="I38" s="33">
        <f t="shared" si="2"/>
        <v>66.275386621948954</v>
      </c>
      <c r="J38" s="30"/>
      <c r="K38" s="100"/>
      <c r="L38" s="100"/>
    </row>
    <row r="39" spans="1:12" s="101" customFormat="1" ht="17.100000000000001" hidden="1" customHeight="1" x14ac:dyDescent="0.3">
      <c r="A39" s="30">
        <v>5.12</v>
      </c>
      <c r="B39" s="30" t="s">
        <v>42</v>
      </c>
      <c r="C39" s="29">
        <v>9</v>
      </c>
      <c r="D39" s="29">
        <v>8</v>
      </c>
      <c r="E39" s="33">
        <v>917594</v>
      </c>
      <c r="F39" s="33">
        <v>91270</v>
      </c>
      <c r="G39" s="33">
        <f t="shared" si="0"/>
        <v>9.9466648648530835</v>
      </c>
      <c r="H39" s="33">
        <f t="shared" si="1"/>
        <v>826324</v>
      </c>
      <c r="I39" s="33">
        <f t="shared" si="2"/>
        <v>90.053335135146924</v>
      </c>
      <c r="J39" s="30"/>
    </row>
    <row r="40" spans="1:12" s="79" customFormat="1" ht="17.100000000000001" customHeight="1" x14ac:dyDescent="0.3">
      <c r="A40" s="29">
        <v>6</v>
      </c>
      <c r="B40" s="30" t="s">
        <v>15</v>
      </c>
      <c r="C40" s="29">
        <v>59</v>
      </c>
      <c r="D40" s="29">
        <v>22</v>
      </c>
      <c r="E40" s="33">
        <v>490881202</v>
      </c>
      <c r="F40" s="33">
        <f>SUM(F41:F51)</f>
        <v>265237432.68000001</v>
      </c>
      <c r="G40" s="33">
        <f t="shared" ref="G40:G105" si="3">F40*100/E40</f>
        <v>54.032917047819645</v>
      </c>
      <c r="H40" s="33">
        <f t="shared" ref="H40:H105" si="4">E40-F40</f>
        <v>225643769.31999999</v>
      </c>
      <c r="I40" s="33">
        <f t="shared" ref="I40:I105" si="5">H40*100/E40</f>
        <v>45.967082952180355</v>
      </c>
      <c r="J40" s="30"/>
    </row>
    <row r="41" spans="1:12" s="96" customFormat="1" ht="17.100000000000001" hidden="1" customHeight="1" x14ac:dyDescent="0.3">
      <c r="A41" s="30">
        <v>6.1</v>
      </c>
      <c r="B41" s="30" t="s">
        <v>37</v>
      </c>
      <c r="C41" s="29">
        <v>20</v>
      </c>
      <c r="D41" s="29">
        <v>2</v>
      </c>
      <c r="E41" s="33">
        <v>6965542</v>
      </c>
      <c r="F41" s="33">
        <f>192191+7742307.62</f>
        <v>7934498.6200000001</v>
      </c>
      <c r="G41" s="33">
        <f t="shared" ref="G41:G72" si="6">F41*100/E41</f>
        <v>113.91071391142283</v>
      </c>
      <c r="H41" s="33">
        <f t="shared" ref="H41:H72" si="7">E41-F41</f>
        <v>-968956.62000000011</v>
      </c>
      <c r="I41" s="33">
        <f t="shared" ref="I41:I72" si="8">H41*100/E41</f>
        <v>-13.910713911422832</v>
      </c>
      <c r="J41" s="30"/>
      <c r="K41" s="95"/>
      <c r="L41" s="95"/>
    </row>
    <row r="42" spans="1:12" s="97" customFormat="1" ht="17.100000000000001" hidden="1" customHeight="1" x14ac:dyDescent="0.3">
      <c r="A42" s="30">
        <v>6.2</v>
      </c>
      <c r="B42" s="30" t="s">
        <v>55</v>
      </c>
      <c r="C42" s="29">
        <v>1</v>
      </c>
      <c r="D42" s="29">
        <v>1</v>
      </c>
      <c r="E42" s="33">
        <v>150000</v>
      </c>
      <c r="F42" s="33">
        <v>121800</v>
      </c>
      <c r="G42" s="33">
        <f t="shared" si="6"/>
        <v>81.2</v>
      </c>
      <c r="H42" s="33">
        <f t="shared" si="7"/>
        <v>28200</v>
      </c>
      <c r="I42" s="33">
        <f t="shared" si="8"/>
        <v>18.8</v>
      </c>
      <c r="J42" s="30"/>
      <c r="K42" s="100"/>
      <c r="L42" s="100"/>
    </row>
    <row r="43" spans="1:12" s="97" customFormat="1" ht="17.100000000000001" hidden="1" customHeight="1" x14ac:dyDescent="0.3">
      <c r="A43" s="30">
        <v>6.3</v>
      </c>
      <c r="B43" s="30" t="s">
        <v>105</v>
      </c>
      <c r="C43" s="29">
        <v>3</v>
      </c>
      <c r="D43" s="29">
        <v>2</v>
      </c>
      <c r="E43" s="33">
        <v>306309751</v>
      </c>
      <c r="F43" s="33">
        <v>168600751.46000001</v>
      </c>
      <c r="G43" s="33">
        <f t="shared" si="6"/>
        <v>55.042567502201393</v>
      </c>
      <c r="H43" s="33">
        <f t="shared" si="7"/>
        <v>137708999.53999999</v>
      </c>
      <c r="I43" s="33">
        <f t="shared" si="8"/>
        <v>44.957432497798607</v>
      </c>
      <c r="J43" s="30"/>
    </row>
    <row r="44" spans="1:12" s="97" customFormat="1" ht="17.100000000000001" hidden="1" customHeight="1" x14ac:dyDescent="0.3">
      <c r="A44" s="30">
        <v>6.4</v>
      </c>
      <c r="B44" s="30" t="s">
        <v>57</v>
      </c>
      <c r="C44" s="29">
        <v>13</v>
      </c>
      <c r="D44" s="29">
        <v>10</v>
      </c>
      <c r="E44" s="33">
        <v>174880709</v>
      </c>
      <c r="F44" s="33">
        <v>88040963</v>
      </c>
      <c r="G44" s="33">
        <f t="shared" si="6"/>
        <v>50.343438966730176</v>
      </c>
      <c r="H44" s="33">
        <f t="shared" si="7"/>
        <v>86839746</v>
      </c>
      <c r="I44" s="33">
        <f t="shared" si="8"/>
        <v>49.656561033269824</v>
      </c>
      <c r="J44" s="30"/>
      <c r="K44" s="100"/>
      <c r="L44" s="100"/>
    </row>
    <row r="45" spans="1:12" s="100" customFormat="1" ht="17.100000000000001" hidden="1" customHeight="1" x14ac:dyDescent="0.3">
      <c r="A45" s="30">
        <v>6.5</v>
      </c>
      <c r="B45" s="30" t="s">
        <v>36</v>
      </c>
      <c r="C45" s="29">
        <v>1</v>
      </c>
      <c r="D45" s="29">
        <v>1</v>
      </c>
      <c r="E45" s="33">
        <v>589000</v>
      </c>
      <c r="F45" s="33">
        <v>239664.5</v>
      </c>
      <c r="G45" s="33">
        <f t="shared" si="6"/>
        <v>40.69006791171477</v>
      </c>
      <c r="H45" s="33">
        <f t="shared" si="7"/>
        <v>349335.5</v>
      </c>
      <c r="I45" s="33">
        <f t="shared" si="8"/>
        <v>59.30993208828523</v>
      </c>
      <c r="J45" s="30"/>
      <c r="K45" s="101"/>
      <c r="L45" s="101"/>
    </row>
    <row r="46" spans="1:12" s="101" customFormat="1" ht="17.100000000000001" hidden="1" customHeight="1" x14ac:dyDescent="0.3">
      <c r="A46" s="30">
        <v>6.6</v>
      </c>
      <c r="B46" s="30" t="s">
        <v>53</v>
      </c>
      <c r="C46" s="29">
        <v>6</v>
      </c>
      <c r="D46" s="29">
        <v>4</v>
      </c>
      <c r="E46" s="33">
        <v>600000</v>
      </c>
      <c r="F46" s="33">
        <v>239223</v>
      </c>
      <c r="G46" s="33">
        <f t="shared" si="6"/>
        <v>39.8705</v>
      </c>
      <c r="H46" s="33">
        <f t="shared" si="7"/>
        <v>360777</v>
      </c>
      <c r="I46" s="33">
        <f t="shared" si="8"/>
        <v>60.1295</v>
      </c>
      <c r="J46" s="30"/>
      <c r="K46" s="100"/>
      <c r="L46" s="100"/>
    </row>
    <row r="47" spans="1:12" s="101" customFormat="1" ht="17.100000000000001" hidden="1" customHeight="1" x14ac:dyDescent="0.3">
      <c r="A47" s="30">
        <v>6.7</v>
      </c>
      <c r="B47" s="30" t="s">
        <v>103</v>
      </c>
      <c r="C47" s="29">
        <v>1</v>
      </c>
      <c r="D47" s="29">
        <v>1</v>
      </c>
      <c r="E47" s="33">
        <v>80000</v>
      </c>
      <c r="F47" s="33">
        <v>31466</v>
      </c>
      <c r="G47" s="33">
        <f t="shared" si="6"/>
        <v>39.332500000000003</v>
      </c>
      <c r="H47" s="33">
        <f t="shared" si="7"/>
        <v>48534</v>
      </c>
      <c r="I47" s="33">
        <f t="shared" si="8"/>
        <v>60.667499999999997</v>
      </c>
      <c r="J47" s="30"/>
    </row>
    <row r="48" spans="1:12" s="100" customFormat="1" ht="17.100000000000001" hidden="1" customHeight="1" x14ac:dyDescent="0.3">
      <c r="A48" s="30">
        <v>6.8</v>
      </c>
      <c r="B48" s="30" t="s">
        <v>54</v>
      </c>
      <c r="C48" s="29">
        <v>6</v>
      </c>
      <c r="D48" s="29">
        <v>1</v>
      </c>
      <c r="E48" s="33">
        <v>851850</v>
      </c>
      <c r="F48" s="33">
        <v>29066.1</v>
      </c>
      <c r="G48" s="33">
        <f t="shared" si="6"/>
        <v>3.4121148089452369</v>
      </c>
      <c r="H48" s="33">
        <f t="shared" si="7"/>
        <v>822783.9</v>
      </c>
      <c r="I48" s="33">
        <f t="shared" si="8"/>
        <v>96.587885191054767</v>
      </c>
      <c r="J48" s="30"/>
      <c r="K48" s="97"/>
      <c r="L48" s="97"/>
    </row>
    <row r="49" spans="1:12" s="100" customFormat="1" ht="17.100000000000001" hidden="1" customHeight="1" x14ac:dyDescent="0.3">
      <c r="A49" s="30">
        <v>6.9</v>
      </c>
      <c r="B49" s="30" t="s">
        <v>35</v>
      </c>
      <c r="C49" s="29">
        <v>4</v>
      </c>
      <c r="D49" s="29">
        <v>0</v>
      </c>
      <c r="E49" s="33">
        <v>258950</v>
      </c>
      <c r="F49" s="33">
        <v>0</v>
      </c>
      <c r="G49" s="33">
        <f t="shared" si="6"/>
        <v>0</v>
      </c>
      <c r="H49" s="33">
        <f t="shared" si="7"/>
        <v>258950</v>
      </c>
      <c r="I49" s="33">
        <f t="shared" si="8"/>
        <v>100</v>
      </c>
      <c r="J49" s="30"/>
    </row>
    <row r="50" spans="1:12" s="101" customFormat="1" ht="17.100000000000001" hidden="1" customHeight="1" x14ac:dyDescent="0.3">
      <c r="A50" s="140">
        <v>6.1</v>
      </c>
      <c r="B50" s="30" t="s">
        <v>58</v>
      </c>
      <c r="C50" s="29">
        <v>3</v>
      </c>
      <c r="D50" s="29">
        <v>0</v>
      </c>
      <c r="E50" s="33">
        <v>119800</v>
      </c>
      <c r="F50" s="33">
        <v>0</v>
      </c>
      <c r="G50" s="33">
        <f t="shared" si="6"/>
        <v>0</v>
      </c>
      <c r="H50" s="33">
        <f t="shared" si="7"/>
        <v>119800</v>
      </c>
      <c r="I50" s="33">
        <f t="shared" si="8"/>
        <v>100</v>
      </c>
      <c r="J50" s="30"/>
      <c r="K50" s="100"/>
      <c r="L50" s="100"/>
    </row>
    <row r="51" spans="1:12" s="101" customFormat="1" ht="17.100000000000001" hidden="1" customHeight="1" x14ac:dyDescent="0.3">
      <c r="A51" s="30">
        <v>6.11</v>
      </c>
      <c r="B51" s="30" t="s">
        <v>56</v>
      </c>
      <c r="C51" s="29">
        <v>1</v>
      </c>
      <c r="D51" s="29">
        <v>0</v>
      </c>
      <c r="E51" s="33">
        <v>75600</v>
      </c>
      <c r="F51" s="33">
        <v>0</v>
      </c>
      <c r="G51" s="33">
        <f t="shared" si="6"/>
        <v>0</v>
      </c>
      <c r="H51" s="33">
        <f t="shared" si="7"/>
        <v>75600</v>
      </c>
      <c r="I51" s="33">
        <f t="shared" si="8"/>
        <v>100</v>
      </c>
      <c r="J51" s="30"/>
      <c r="K51" s="100"/>
      <c r="L51" s="100"/>
    </row>
    <row r="52" spans="1:12" s="100" customFormat="1" ht="17.100000000000001" customHeight="1" x14ac:dyDescent="0.3">
      <c r="A52" s="29">
        <v>7</v>
      </c>
      <c r="B52" s="30" t="s">
        <v>18</v>
      </c>
      <c r="C52" s="29">
        <v>71</v>
      </c>
      <c r="D52" s="29">
        <v>57</v>
      </c>
      <c r="E52" s="33">
        <v>4689500</v>
      </c>
      <c r="F52" s="33">
        <v>2431976.36</v>
      </c>
      <c r="G52" s="33">
        <f t="shared" si="6"/>
        <v>51.860035398230089</v>
      </c>
      <c r="H52" s="33">
        <f t="shared" si="7"/>
        <v>2257523.64</v>
      </c>
      <c r="I52" s="33">
        <f t="shared" si="8"/>
        <v>48.139964601769911</v>
      </c>
      <c r="J52" s="30"/>
    </row>
    <row r="53" spans="1:12" s="100" customFormat="1" ht="17.100000000000001" hidden="1" customHeight="1" x14ac:dyDescent="0.3">
      <c r="A53" s="30">
        <v>7.1</v>
      </c>
      <c r="B53" s="30" t="s">
        <v>71</v>
      </c>
      <c r="C53" s="29">
        <v>4</v>
      </c>
      <c r="D53" s="29">
        <v>4</v>
      </c>
      <c r="E53" s="33">
        <v>160650</v>
      </c>
      <c r="F53" s="33">
        <v>160650</v>
      </c>
      <c r="G53" s="33">
        <f t="shared" si="6"/>
        <v>100</v>
      </c>
      <c r="H53" s="33">
        <f t="shared" si="7"/>
        <v>0</v>
      </c>
      <c r="I53" s="33">
        <f t="shared" si="8"/>
        <v>0</v>
      </c>
      <c r="J53" s="30"/>
      <c r="K53" s="101"/>
      <c r="L53" s="101"/>
    </row>
    <row r="54" spans="1:12" s="100" customFormat="1" ht="17.100000000000001" hidden="1" customHeight="1" x14ac:dyDescent="0.3">
      <c r="A54" s="30">
        <v>7.2</v>
      </c>
      <c r="B54" s="30" t="s">
        <v>67</v>
      </c>
      <c r="C54" s="29">
        <v>6</v>
      </c>
      <c r="D54" s="29">
        <v>6</v>
      </c>
      <c r="E54" s="33">
        <v>133850</v>
      </c>
      <c r="F54" s="33">
        <v>133850</v>
      </c>
      <c r="G54" s="33">
        <f t="shared" si="6"/>
        <v>100</v>
      </c>
      <c r="H54" s="33">
        <f t="shared" si="7"/>
        <v>0</v>
      </c>
      <c r="I54" s="33">
        <f t="shared" si="8"/>
        <v>0</v>
      </c>
      <c r="J54" s="30"/>
      <c r="K54" s="101"/>
      <c r="L54" s="101"/>
    </row>
    <row r="55" spans="1:12" s="101" customFormat="1" ht="17.100000000000001" hidden="1" customHeight="1" x14ac:dyDescent="0.3">
      <c r="A55" s="30">
        <v>7.3</v>
      </c>
      <c r="B55" s="30" t="s">
        <v>45</v>
      </c>
      <c r="C55" s="29">
        <v>5</v>
      </c>
      <c r="D55" s="29">
        <v>5</v>
      </c>
      <c r="E55" s="33">
        <v>154325</v>
      </c>
      <c r="F55" s="33">
        <v>154325</v>
      </c>
      <c r="G55" s="33">
        <f t="shared" si="6"/>
        <v>100</v>
      </c>
      <c r="H55" s="33">
        <f t="shared" si="7"/>
        <v>0</v>
      </c>
      <c r="I55" s="33">
        <f t="shared" si="8"/>
        <v>0</v>
      </c>
      <c r="J55" s="30"/>
      <c r="K55" s="100"/>
      <c r="L55" s="100"/>
    </row>
    <row r="56" spans="1:12" s="100" customFormat="1" ht="17.100000000000001" hidden="1" customHeight="1" x14ac:dyDescent="0.3">
      <c r="A56" s="30">
        <v>7.4</v>
      </c>
      <c r="B56" s="30" t="s">
        <v>74</v>
      </c>
      <c r="C56" s="29">
        <v>4</v>
      </c>
      <c r="D56" s="29">
        <v>4</v>
      </c>
      <c r="E56" s="33">
        <v>130700</v>
      </c>
      <c r="F56" s="33">
        <v>130700</v>
      </c>
      <c r="G56" s="33">
        <f t="shared" si="6"/>
        <v>100</v>
      </c>
      <c r="H56" s="33">
        <f t="shared" si="7"/>
        <v>0</v>
      </c>
      <c r="I56" s="33">
        <f t="shared" si="8"/>
        <v>0</v>
      </c>
      <c r="J56" s="30"/>
      <c r="K56" s="101"/>
      <c r="L56" s="101"/>
    </row>
    <row r="57" spans="1:12" s="100" customFormat="1" ht="17.100000000000001" hidden="1" customHeight="1" x14ac:dyDescent="0.3">
      <c r="A57" s="30">
        <v>7.5</v>
      </c>
      <c r="B57" s="30" t="s">
        <v>69</v>
      </c>
      <c r="C57" s="29">
        <v>1</v>
      </c>
      <c r="D57" s="29">
        <v>1</v>
      </c>
      <c r="E57" s="33">
        <v>30000</v>
      </c>
      <c r="F57" s="33">
        <v>30000</v>
      </c>
      <c r="G57" s="33">
        <f t="shared" si="6"/>
        <v>100</v>
      </c>
      <c r="H57" s="33">
        <f t="shared" si="7"/>
        <v>0</v>
      </c>
      <c r="I57" s="33">
        <f t="shared" si="8"/>
        <v>0</v>
      </c>
      <c r="J57" s="30"/>
    </row>
    <row r="58" spans="1:12" s="101" customFormat="1" ht="17.100000000000001" hidden="1" customHeight="1" x14ac:dyDescent="0.3">
      <c r="A58" s="30">
        <v>7.6</v>
      </c>
      <c r="B58" s="30" t="s">
        <v>76</v>
      </c>
      <c r="C58" s="29">
        <v>5</v>
      </c>
      <c r="D58" s="29">
        <v>5</v>
      </c>
      <c r="E58" s="33">
        <v>114450</v>
      </c>
      <c r="F58" s="33">
        <v>114450</v>
      </c>
      <c r="G58" s="33">
        <f t="shared" si="6"/>
        <v>100</v>
      </c>
      <c r="H58" s="33">
        <f t="shared" si="7"/>
        <v>0</v>
      </c>
      <c r="I58" s="33">
        <f t="shared" si="8"/>
        <v>0</v>
      </c>
      <c r="J58" s="30"/>
    </row>
    <row r="59" spans="1:12" s="100" customFormat="1" ht="17.100000000000001" hidden="1" customHeight="1" x14ac:dyDescent="0.3">
      <c r="A59" s="30">
        <v>7.7</v>
      </c>
      <c r="B59" s="30" t="s">
        <v>72</v>
      </c>
      <c r="C59" s="29">
        <v>4</v>
      </c>
      <c r="D59" s="29">
        <v>4</v>
      </c>
      <c r="E59" s="33">
        <v>156975</v>
      </c>
      <c r="F59" s="33">
        <v>156775</v>
      </c>
      <c r="G59" s="33">
        <f t="shared" si="6"/>
        <v>99.872591176938997</v>
      </c>
      <c r="H59" s="33">
        <f t="shared" si="7"/>
        <v>200</v>
      </c>
      <c r="I59" s="33">
        <f t="shared" si="8"/>
        <v>0.12740882306099696</v>
      </c>
      <c r="J59" s="30"/>
      <c r="K59" s="97"/>
      <c r="L59" s="97"/>
    </row>
    <row r="60" spans="1:12" s="97" customFormat="1" ht="17.100000000000001" hidden="1" customHeight="1" x14ac:dyDescent="0.3">
      <c r="A60" s="30">
        <v>7.8</v>
      </c>
      <c r="B60" s="30" t="s">
        <v>75</v>
      </c>
      <c r="C60" s="29">
        <v>11</v>
      </c>
      <c r="D60" s="29">
        <v>8</v>
      </c>
      <c r="E60" s="33">
        <v>111825</v>
      </c>
      <c r="F60" s="33">
        <v>100885</v>
      </c>
      <c r="G60" s="33">
        <f t="shared" si="6"/>
        <v>90.21685669572993</v>
      </c>
      <c r="H60" s="33">
        <f t="shared" si="7"/>
        <v>10940</v>
      </c>
      <c r="I60" s="33">
        <f t="shared" si="8"/>
        <v>9.7831433042700642</v>
      </c>
      <c r="J60" s="30"/>
      <c r="K60" s="101"/>
      <c r="L60" s="101"/>
    </row>
    <row r="61" spans="1:12" s="97" customFormat="1" ht="17.100000000000001" hidden="1" customHeight="1" x14ac:dyDescent="0.3">
      <c r="A61" s="30">
        <v>7.9</v>
      </c>
      <c r="B61" s="30" t="s">
        <v>68</v>
      </c>
      <c r="C61" s="29">
        <v>5</v>
      </c>
      <c r="D61" s="29">
        <v>3</v>
      </c>
      <c r="E61" s="33">
        <v>154875</v>
      </c>
      <c r="F61" s="33">
        <v>107438</v>
      </c>
      <c r="G61" s="33">
        <f t="shared" si="6"/>
        <v>69.370782889426962</v>
      </c>
      <c r="H61" s="33">
        <f t="shared" si="7"/>
        <v>47437</v>
      </c>
      <c r="I61" s="33">
        <f t="shared" si="8"/>
        <v>30.629217110573041</v>
      </c>
      <c r="J61" s="30"/>
    </row>
    <row r="62" spans="1:12" s="100" customFormat="1" ht="17.100000000000001" hidden="1" customHeight="1" x14ac:dyDescent="0.3">
      <c r="A62" s="140">
        <v>7.1</v>
      </c>
      <c r="B62" s="30" t="s">
        <v>73</v>
      </c>
      <c r="C62" s="29">
        <v>4</v>
      </c>
      <c r="D62" s="29">
        <v>4</v>
      </c>
      <c r="E62" s="33">
        <v>159600</v>
      </c>
      <c r="F62" s="33">
        <v>100250</v>
      </c>
      <c r="G62" s="33">
        <f t="shared" si="6"/>
        <v>62.813283208020053</v>
      </c>
      <c r="H62" s="33">
        <f t="shared" si="7"/>
        <v>59350</v>
      </c>
      <c r="I62" s="33">
        <f t="shared" si="8"/>
        <v>37.186716791979947</v>
      </c>
      <c r="J62" s="30"/>
    </row>
    <row r="63" spans="1:12" s="100" customFormat="1" ht="17.100000000000001" hidden="1" customHeight="1" x14ac:dyDescent="0.3">
      <c r="A63" s="30">
        <v>7.11</v>
      </c>
      <c r="B63" s="30" t="s">
        <v>35</v>
      </c>
      <c r="C63" s="29">
        <v>18</v>
      </c>
      <c r="D63" s="29">
        <v>11</v>
      </c>
      <c r="E63" s="33">
        <v>3052250</v>
      </c>
      <c r="F63" s="33">
        <v>1187311.3600000001</v>
      </c>
      <c r="G63" s="33">
        <f t="shared" si="6"/>
        <v>38.899544925874359</v>
      </c>
      <c r="H63" s="33">
        <f t="shared" si="7"/>
        <v>1864938.64</v>
      </c>
      <c r="I63" s="33">
        <f t="shared" si="8"/>
        <v>61.100455074125648</v>
      </c>
      <c r="J63" s="30"/>
      <c r="K63" s="101"/>
      <c r="L63" s="101"/>
    </row>
    <row r="64" spans="1:12" s="101" customFormat="1" ht="17.100000000000001" hidden="1" customHeight="1" x14ac:dyDescent="0.3">
      <c r="A64" s="30">
        <v>7.12</v>
      </c>
      <c r="B64" s="30" t="s">
        <v>49</v>
      </c>
      <c r="C64" s="29">
        <v>1</v>
      </c>
      <c r="D64" s="29">
        <v>1</v>
      </c>
      <c r="E64" s="33">
        <v>30000</v>
      </c>
      <c r="F64" s="33">
        <v>10000</v>
      </c>
      <c r="G64" s="33">
        <f t="shared" si="6"/>
        <v>33.333333333333336</v>
      </c>
      <c r="H64" s="33">
        <f t="shared" si="7"/>
        <v>20000</v>
      </c>
      <c r="I64" s="33">
        <f t="shared" si="8"/>
        <v>66.666666666666671</v>
      </c>
      <c r="J64" s="30"/>
      <c r="K64" s="100"/>
      <c r="L64" s="100"/>
    </row>
    <row r="65" spans="1:12" s="98" customFormat="1" ht="17.100000000000001" hidden="1" customHeight="1" x14ac:dyDescent="0.3">
      <c r="A65" s="30">
        <v>7.13</v>
      </c>
      <c r="B65" s="30" t="s">
        <v>70</v>
      </c>
      <c r="C65" s="29">
        <v>3</v>
      </c>
      <c r="D65" s="29">
        <v>1</v>
      </c>
      <c r="E65" s="33">
        <v>300000</v>
      </c>
      <c r="F65" s="33">
        <v>45342</v>
      </c>
      <c r="G65" s="33">
        <f t="shared" si="6"/>
        <v>15.114000000000001</v>
      </c>
      <c r="H65" s="33">
        <f t="shared" si="7"/>
        <v>254658</v>
      </c>
      <c r="I65" s="33">
        <f t="shared" si="8"/>
        <v>84.885999999999996</v>
      </c>
      <c r="J65" s="30"/>
    </row>
    <row r="66" spans="1:12" s="97" customFormat="1" ht="17.100000000000001" customHeight="1" x14ac:dyDescent="0.3">
      <c r="A66" s="29">
        <v>8</v>
      </c>
      <c r="B66" s="30" t="s">
        <v>25</v>
      </c>
      <c r="C66" s="29">
        <v>27</v>
      </c>
      <c r="D66" s="29">
        <v>21</v>
      </c>
      <c r="E66" s="33">
        <v>4226050</v>
      </c>
      <c r="F66" s="33">
        <v>2019009</v>
      </c>
      <c r="G66" s="33">
        <f t="shared" si="6"/>
        <v>47.77532210929828</v>
      </c>
      <c r="H66" s="33">
        <f t="shared" si="7"/>
        <v>2207041</v>
      </c>
      <c r="I66" s="33">
        <f t="shared" si="8"/>
        <v>52.22467789070172</v>
      </c>
      <c r="J66" s="30"/>
      <c r="K66" s="100"/>
      <c r="L66" s="100"/>
    </row>
    <row r="67" spans="1:12" s="97" customFormat="1" ht="16.5" hidden="1" customHeight="1" x14ac:dyDescent="0.3">
      <c r="A67" s="30">
        <v>8.1</v>
      </c>
      <c r="B67" s="30" t="s">
        <v>66</v>
      </c>
      <c r="C67" s="29">
        <v>1</v>
      </c>
      <c r="D67" s="29">
        <v>1</v>
      </c>
      <c r="E67" s="33">
        <v>130000</v>
      </c>
      <c r="F67" s="33">
        <v>130000</v>
      </c>
      <c r="G67" s="33">
        <f t="shared" si="6"/>
        <v>100</v>
      </c>
      <c r="H67" s="33">
        <f t="shared" si="7"/>
        <v>0</v>
      </c>
      <c r="I67" s="33">
        <f t="shared" si="8"/>
        <v>0</v>
      </c>
      <c r="J67" s="30"/>
      <c r="K67" s="100"/>
      <c r="L67" s="100"/>
    </row>
    <row r="68" spans="1:12" s="97" customFormat="1" ht="17.100000000000001" hidden="1" customHeight="1" x14ac:dyDescent="0.3">
      <c r="A68" s="30">
        <v>8.1999999999999993</v>
      </c>
      <c r="B68" s="30" t="s">
        <v>131</v>
      </c>
      <c r="C68" s="29">
        <v>3</v>
      </c>
      <c r="D68" s="29">
        <v>3</v>
      </c>
      <c r="E68" s="33">
        <v>228500</v>
      </c>
      <c r="F68" s="33">
        <v>188252</v>
      </c>
      <c r="G68" s="33">
        <f t="shared" si="6"/>
        <v>82.385995623632382</v>
      </c>
      <c r="H68" s="33">
        <f t="shared" si="7"/>
        <v>40248</v>
      </c>
      <c r="I68" s="33">
        <f t="shared" si="8"/>
        <v>17.614004376367614</v>
      </c>
      <c r="J68" s="30"/>
      <c r="K68" s="101"/>
      <c r="L68" s="101"/>
    </row>
    <row r="69" spans="1:12" s="100" customFormat="1" ht="17.100000000000001" hidden="1" customHeight="1" x14ac:dyDescent="0.3">
      <c r="A69" s="30">
        <v>8.3000000000000007</v>
      </c>
      <c r="B69" s="30" t="s">
        <v>132</v>
      </c>
      <c r="C69" s="29">
        <v>8</v>
      </c>
      <c r="D69" s="29">
        <v>6</v>
      </c>
      <c r="E69" s="33">
        <v>370000</v>
      </c>
      <c r="F69" s="33">
        <v>303125</v>
      </c>
      <c r="G69" s="33">
        <f t="shared" si="6"/>
        <v>81.925675675675677</v>
      </c>
      <c r="H69" s="33">
        <f t="shared" si="7"/>
        <v>66875</v>
      </c>
      <c r="I69" s="33">
        <f t="shared" si="8"/>
        <v>18.074324324324323</v>
      </c>
      <c r="J69" s="30"/>
      <c r="K69" s="101"/>
      <c r="L69" s="101"/>
    </row>
    <row r="70" spans="1:12" s="100" customFormat="1" ht="17.100000000000001" hidden="1" customHeight="1" x14ac:dyDescent="0.3">
      <c r="A70" s="30">
        <v>8.4</v>
      </c>
      <c r="B70" s="30" t="s">
        <v>65</v>
      </c>
      <c r="C70" s="29">
        <v>8</v>
      </c>
      <c r="D70" s="29">
        <v>7</v>
      </c>
      <c r="E70" s="33">
        <v>636500</v>
      </c>
      <c r="F70" s="33">
        <v>467082</v>
      </c>
      <c r="G70" s="33">
        <f t="shared" si="6"/>
        <v>73.382875098193239</v>
      </c>
      <c r="H70" s="33">
        <f t="shared" si="7"/>
        <v>169418</v>
      </c>
      <c r="I70" s="33">
        <f t="shared" si="8"/>
        <v>26.617124901806754</v>
      </c>
      <c r="J70" s="30"/>
    </row>
    <row r="71" spans="1:12" s="101" customFormat="1" ht="17.100000000000001" hidden="1" customHeight="1" x14ac:dyDescent="0.3">
      <c r="A71" s="30">
        <v>8.5</v>
      </c>
      <c r="B71" s="30" t="s">
        <v>35</v>
      </c>
      <c r="C71" s="29">
        <v>5</v>
      </c>
      <c r="D71" s="29">
        <v>2</v>
      </c>
      <c r="E71" s="33">
        <v>726050</v>
      </c>
      <c r="F71" s="33">
        <v>445800</v>
      </c>
      <c r="G71" s="33">
        <f t="shared" si="6"/>
        <v>61.400729977274295</v>
      </c>
      <c r="H71" s="33">
        <f t="shared" si="7"/>
        <v>280250</v>
      </c>
      <c r="I71" s="33">
        <f t="shared" si="8"/>
        <v>38.599270022725705</v>
      </c>
      <c r="J71" s="30"/>
    </row>
    <row r="72" spans="1:12" s="100" customFormat="1" ht="17.100000000000001" hidden="1" customHeight="1" x14ac:dyDescent="0.3">
      <c r="A72" s="30">
        <v>8.6</v>
      </c>
      <c r="B72" s="30" t="s">
        <v>133</v>
      </c>
      <c r="C72" s="29">
        <v>1</v>
      </c>
      <c r="D72" s="29">
        <v>1</v>
      </c>
      <c r="E72" s="33">
        <v>2000000</v>
      </c>
      <c r="F72" s="33">
        <v>458750</v>
      </c>
      <c r="G72" s="33">
        <f t="shared" si="6"/>
        <v>22.9375</v>
      </c>
      <c r="H72" s="33">
        <f t="shared" si="7"/>
        <v>1541250</v>
      </c>
      <c r="I72" s="33">
        <f t="shared" si="8"/>
        <v>77.0625</v>
      </c>
      <c r="J72" s="30"/>
    </row>
    <row r="73" spans="1:12" s="100" customFormat="1" ht="17.100000000000001" hidden="1" customHeight="1" x14ac:dyDescent="0.3">
      <c r="A73" s="30">
        <v>8.6999999999999993</v>
      </c>
      <c r="B73" s="30" t="s">
        <v>109</v>
      </c>
      <c r="C73" s="29">
        <v>1</v>
      </c>
      <c r="D73" s="29">
        <v>1</v>
      </c>
      <c r="E73" s="33">
        <v>135000</v>
      </c>
      <c r="F73" s="33">
        <v>26000</v>
      </c>
      <c r="G73" s="33">
        <f t="shared" ref="G73:G104" si="9">F73*100/E73</f>
        <v>19.25925925925926</v>
      </c>
      <c r="H73" s="33">
        <f t="shared" ref="H73:H96" si="10">E73-F73</f>
        <v>109000</v>
      </c>
      <c r="I73" s="33">
        <f t="shared" ref="I73:I104" si="11">H73*100/E73</f>
        <v>80.740740740740748</v>
      </c>
      <c r="J73" s="30"/>
      <c r="K73" s="97"/>
      <c r="L73" s="97"/>
    </row>
    <row r="74" spans="1:12" s="100" customFormat="1" ht="17.100000000000001" customHeight="1" x14ac:dyDescent="0.3">
      <c r="A74" s="29">
        <v>9</v>
      </c>
      <c r="B74" s="30" t="s">
        <v>24</v>
      </c>
      <c r="C74" s="29">
        <v>78</v>
      </c>
      <c r="D74" s="29">
        <v>50</v>
      </c>
      <c r="E74" s="33">
        <v>12317350</v>
      </c>
      <c r="F74" s="33">
        <v>4885390.28</v>
      </c>
      <c r="G74" s="33">
        <f t="shared" si="9"/>
        <v>39.662673221106814</v>
      </c>
      <c r="H74" s="33">
        <f t="shared" si="10"/>
        <v>7431959.7199999997</v>
      </c>
      <c r="I74" s="33">
        <f t="shared" si="11"/>
        <v>60.337326778893186</v>
      </c>
      <c r="J74" s="30"/>
    </row>
    <row r="75" spans="1:12" s="101" customFormat="1" ht="17.100000000000001" hidden="1" customHeight="1" x14ac:dyDescent="0.3">
      <c r="A75" s="30">
        <v>9.1</v>
      </c>
      <c r="B75" s="30" t="s">
        <v>130</v>
      </c>
      <c r="C75" s="29">
        <v>1</v>
      </c>
      <c r="D75" s="29">
        <v>1</v>
      </c>
      <c r="E75" s="33">
        <v>5400</v>
      </c>
      <c r="F75" s="33">
        <v>5399.25</v>
      </c>
      <c r="G75" s="33">
        <f t="shared" si="9"/>
        <v>99.986111111111114</v>
      </c>
      <c r="H75" s="33">
        <f t="shared" si="10"/>
        <v>0.75</v>
      </c>
      <c r="I75" s="33">
        <f t="shared" si="11"/>
        <v>1.3888888888888888E-2</v>
      </c>
      <c r="J75" s="30"/>
      <c r="K75" s="100"/>
      <c r="L75" s="100"/>
    </row>
    <row r="76" spans="1:12" s="101" customFormat="1" ht="17.100000000000001" hidden="1" customHeight="1" x14ac:dyDescent="0.3">
      <c r="A76" s="30">
        <v>9.1999999999999993</v>
      </c>
      <c r="B76" s="30" t="s">
        <v>85</v>
      </c>
      <c r="C76" s="29">
        <v>5</v>
      </c>
      <c r="D76" s="29">
        <v>5</v>
      </c>
      <c r="E76" s="33">
        <v>1709000</v>
      </c>
      <c r="F76" s="33">
        <v>1557315</v>
      </c>
      <c r="G76" s="33">
        <f t="shared" si="9"/>
        <v>91.124341720304272</v>
      </c>
      <c r="H76" s="33">
        <f t="shared" si="10"/>
        <v>151685</v>
      </c>
      <c r="I76" s="33">
        <f t="shared" si="11"/>
        <v>8.8756582796957293</v>
      </c>
      <c r="J76" s="30"/>
    </row>
    <row r="77" spans="1:12" s="100" customFormat="1" ht="17.100000000000001" hidden="1" customHeight="1" x14ac:dyDescent="0.3">
      <c r="A77" s="30">
        <v>9.3000000000000007</v>
      </c>
      <c r="B77" s="30" t="s">
        <v>91</v>
      </c>
      <c r="C77" s="29">
        <v>2</v>
      </c>
      <c r="D77" s="29">
        <v>2</v>
      </c>
      <c r="E77" s="33">
        <v>265200</v>
      </c>
      <c r="F77" s="33">
        <v>205635</v>
      </c>
      <c r="G77" s="33">
        <f t="shared" si="9"/>
        <v>77.539592760180994</v>
      </c>
      <c r="H77" s="33">
        <f t="shared" si="10"/>
        <v>59565</v>
      </c>
      <c r="I77" s="33">
        <f t="shared" si="11"/>
        <v>22.460407239819006</v>
      </c>
      <c r="J77" s="30"/>
    </row>
    <row r="78" spans="1:12" s="101" customFormat="1" ht="17.100000000000001" hidden="1" customHeight="1" x14ac:dyDescent="0.3">
      <c r="A78" s="30">
        <v>9.4</v>
      </c>
      <c r="B78" s="30" t="s">
        <v>89</v>
      </c>
      <c r="C78" s="29">
        <v>7</v>
      </c>
      <c r="D78" s="29">
        <v>6</v>
      </c>
      <c r="E78" s="33">
        <v>974700</v>
      </c>
      <c r="F78" s="33">
        <v>666713.5</v>
      </c>
      <c r="G78" s="33">
        <f t="shared" si="9"/>
        <v>68.401918539037652</v>
      </c>
      <c r="H78" s="33">
        <f t="shared" si="10"/>
        <v>307986.5</v>
      </c>
      <c r="I78" s="33">
        <f t="shared" si="11"/>
        <v>31.598081460962348</v>
      </c>
      <c r="J78" s="30"/>
      <c r="K78" s="100"/>
      <c r="L78" s="100"/>
    </row>
    <row r="79" spans="1:12" s="101" customFormat="1" ht="17.100000000000001" hidden="1" customHeight="1" x14ac:dyDescent="0.3">
      <c r="A79" s="30">
        <v>9.5</v>
      </c>
      <c r="B79" s="30" t="s">
        <v>88</v>
      </c>
      <c r="C79" s="29">
        <v>1</v>
      </c>
      <c r="D79" s="29">
        <v>1</v>
      </c>
      <c r="E79" s="33">
        <v>350600</v>
      </c>
      <c r="F79" s="33">
        <v>189852</v>
      </c>
      <c r="G79" s="33">
        <f t="shared" si="9"/>
        <v>54.150598973188821</v>
      </c>
      <c r="H79" s="33">
        <f t="shared" si="10"/>
        <v>160748</v>
      </c>
      <c r="I79" s="33">
        <f t="shared" si="11"/>
        <v>45.849401026811179</v>
      </c>
      <c r="J79" s="30"/>
      <c r="K79" s="100"/>
      <c r="L79" s="100"/>
    </row>
    <row r="80" spans="1:12" s="100" customFormat="1" ht="17.100000000000001" hidden="1" customHeight="1" x14ac:dyDescent="0.3">
      <c r="A80" s="30">
        <v>9.6</v>
      </c>
      <c r="B80" s="30" t="s">
        <v>90</v>
      </c>
      <c r="C80" s="29">
        <v>4</v>
      </c>
      <c r="D80" s="29">
        <v>4</v>
      </c>
      <c r="E80" s="33">
        <v>286000</v>
      </c>
      <c r="F80" s="33">
        <v>143890</v>
      </c>
      <c r="G80" s="33">
        <f t="shared" si="9"/>
        <v>50.311188811188813</v>
      </c>
      <c r="H80" s="33">
        <f t="shared" si="10"/>
        <v>142110</v>
      </c>
      <c r="I80" s="33">
        <f t="shared" si="11"/>
        <v>49.688811188811187</v>
      </c>
      <c r="J80" s="30"/>
    </row>
    <row r="81" spans="1:12" s="101" customFormat="1" ht="17.100000000000001" hidden="1" customHeight="1" x14ac:dyDescent="0.3">
      <c r="A81" s="30">
        <v>9.7000000000000099</v>
      </c>
      <c r="B81" s="30" t="s">
        <v>87</v>
      </c>
      <c r="C81" s="29">
        <v>1</v>
      </c>
      <c r="D81" s="29">
        <v>1</v>
      </c>
      <c r="E81" s="33">
        <v>900000</v>
      </c>
      <c r="F81" s="33">
        <v>347104</v>
      </c>
      <c r="G81" s="33">
        <f t="shared" si="9"/>
        <v>38.56711111111111</v>
      </c>
      <c r="H81" s="33">
        <f t="shared" si="10"/>
        <v>552896</v>
      </c>
      <c r="I81" s="33">
        <f t="shared" si="11"/>
        <v>61.43288888888889</v>
      </c>
      <c r="J81" s="30"/>
    </row>
    <row r="82" spans="1:12" s="101" customFormat="1" ht="17.100000000000001" hidden="1" customHeight="1" x14ac:dyDescent="0.3">
      <c r="A82" s="30">
        <v>9.8000000000000096</v>
      </c>
      <c r="B82" s="30" t="s">
        <v>35</v>
      </c>
      <c r="C82" s="29">
        <v>42</v>
      </c>
      <c r="D82" s="29">
        <v>20</v>
      </c>
      <c r="E82" s="33">
        <v>3806950</v>
      </c>
      <c r="F82" s="33">
        <v>1447774.53</v>
      </c>
      <c r="G82" s="33">
        <f t="shared" si="9"/>
        <v>38.029775279423163</v>
      </c>
      <c r="H82" s="33">
        <f t="shared" si="10"/>
        <v>2359175.4699999997</v>
      </c>
      <c r="I82" s="33">
        <f t="shared" si="11"/>
        <v>61.97022472057683</v>
      </c>
      <c r="J82" s="30"/>
      <c r="K82" s="100"/>
      <c r="L82" s="100"/>
    </row>
    <row r="83" spans="1:12" s="100" customFormat="1" ht="17.100000000000001" hidden="1" customHeight="1" x14ac:dyDescent="0.3">
      <c r="A83" s="30">
        <v>9.9000000000000092</v>
      </c>
      <c r="B83" s="30" t="s">
        <v>67</v>
      </c>
      <c r="C83" s="29">
        <v>7</v>
      </c>
      <c r="D83" s="29">
        <v>4</v>
      </c>
      <c r="E83" s="33">
        <v>314000</v>
      </c>
      <c r="F83" s="33">
        <v>94783</v>
      </c>
      <c r="G83" s="33">
        <f t="shared" si="9"/>
        <v>30.185668789808918</v>
      </c>
      <c r="H83" s="33">
        <f t="shared" si="10"/>
        <v>219217</v>
      </c>
      <c r="I83" s="33">
        <f t="shared" si="11"/>
        <v>69.814331210191085</v>
      </c>
      <c r="J83" s="30"/>
      <c r="K83" s="97"/>
      <c r="L83" s="97"/>
    </row>
    <row r="84" spans="1:12" s="101" customFormat="1" ht="17.100000000000001" hidden="1" customHeight="1" x14ac:dyDescent="0.3">
      <c r="A84" s="140">
        <v>9.1</v>
      </c>
      <c r="B84" s="30" t="s">
        <v>49</v>
      </c>
      <c r="C84" s="29">
        <v>3</v>
      </c>
      <c r="D84" s="29">
        <v>2</v>
      </c>
      <c r="E84" s="33">
        <v>750000</v>
      </c>
      <c r="F84" s="33">
        <v>73180</v>
      </c>
      <c r="G84" s="33">
        <f t="shared" si="9"/>
        <v>9.7573333333333334</v>
      </c>
      <c r="H84" s="33">
        <f t="shared" si="10"/>
        <v>676820</v>
      </c>
      <c r="I84" s="33">
        <f t="shared" si="11"/>
        <v>90.242666666666665</v>
      </c>
      <c r="J84" s="30"/>
    </row>
    <row r="85" spans="1:12" s="100" customFormat="1" ht="17.100000000000001" hidden="1" customHeight="1" x14ac:dyDescent="0.3">
      <c r="A85" s="30">
        <v>9.11</v>
      </c>
      <c r="B85" s="30" t="s">
        <v>86</v>
      </c>
      <c r="C85" s="29">
        <v>5</v>
      </c>
      <c r="D85" s="29">
        <v>4</v>
      </c>
      <c r="E85" s="33">
        <v>2955500</v>
      </c>
      <c r="F85" s="33">
        <v>153744</v>
      </c>
      <c r="G85" s="33">
        <f t="shared" si="9"/>
        <v>5.2019624429030618</v>
      </c>
      <c r="H85" s="33">
        <f t="shared" si="10"/>
        <v>2801756</v>
      </c>
      <c r="I85" s="33">
        <f t="shared" si="11"/>
        <v>94.798037557096933</v>
      </c>
      <c r="J85" s="30"/>
    </row>
    <row r="86" spans="1:12" s="100" customFormat="1" ht="17.100000000000001" customHeight="1" x14ac:dyDescent="0.3">
      <c r="A86" s="29">
        <v>10</v>
      </c>
      <c r="B86" s="30" t="s">
        <v>20</v>
      </c>
      <c r="C86" s="29">
        <v>39</v>
      </c>
      <c r="D86" s="29">
        <v>17</v>
      </c>
      <c r="E86" s="33">
        <v>17109000</v>
      </c>
      <c r="F86" s="33">
        <v>6731288.4000000004</v>
      </c>
      <c r="G86" s="33">
        <f t="shared" si="9"/>
        <v>39.343552516219532</v>
      </c>
      <c r="H86" s="33">
        <f t="shared" si="10"/>
        <v>10377711.6</v>
      </c>
      <c r="I86" s="33">
        <f t="shared" si="11"/>
        <v>60.656447483780468</v>
      </c>
      <c r="J86" s="30"/>
    </row>
    <row r="87" spans="1:12" s="101" customFormat="1" ht="17.100000000000001" hidden="1" customHeight="1" x14ac:dyDescent="0.3">
      <c r="A87" s="30">
        <v>10.1</v>
      </c>
      <c r="B87" s="30" t="s">
        <v>62</v>
      </c>
      <c r="C87" s="29">
        <v>3</v>
      </c>
      <c r="D87" s="29">
        <v>3</v>
      </c>
      <c r="E87" s="33">
        <v>423535</v>
      </c>
      <c r="F87" s="33">
        <v>409280</v>
      </c>
      <c r="G87" s="33">
        <f t="shared" si="9"/>
        <v>96.634280519909808</v>
      </c>
      <c r="H87" s="33">
        <f t="shared" si="10"/>
        <v>14255</v>
      </c>
      <c r="I87" s="33">
        <f t="shared" si="11"/>
        <v>3.3657194800901933</v>
      </c>
      <c r="J87" s="30"/>
      <c r="K87" s="97"/>
      <c r="L87" s="97"/>
    </row>
    <row r="88" spans="1:12" s="97" customFormat="1" ht="17.100000000000001" hidden="1" customHeight="1" x14ac:dyDescent="0.3">
      <c r="A88" s="30">
        <v>10.199999999999999</v>
      </c>
      <c r="B88" s="30" t="s">
        <v>128</v>
      </c>
      <c r="C88" s="29">
        <v>1</v>
      </c>
      <c r="D88" s="29">
        <v>1</v>
      </c>
      <c r="E88" s="33">
        <v>100835</v>
      </c>
      <c r="F88" s="33">
        <v>95036</v>
      </c>
      <c r="G88" s="33">
        <f t="shared" si="9"/>
        <v>94.249020677344177</v>
      </c>
      <c r="H88" s="33">
        <f t="shared" si="10"/>
        <v>5799</v>
      </c>
      <c r="I88" s="33">
        <f t="shared" si="11"/>
        <v>5.7509793226558239</v>
      </c>
      <c r="J88" s="30"/>
    </row>
    <row r="89" spans="1:12" s="100" customFormat="1" ht="17.100000000000001" hidden="1" customHeight="1" x14ac:dyDescent="0.3">
      <c r="A89" s="30">
        <v>10.3</v>
      </c>
      <c r="B89" s="30" t="s">
        <v>61</v>
      </c>
      <c r="C89" s="29">
        <v>2</v>
      </c>
      <c r="D89" s="29">
        <v>1</v>
      </c>
      <c r="E89" s="33">
        <v>446894</v>
      </c>
      <c r="F89" s="33">
        <v>348200.4</v>
      </c>
      <c r="G89" s="33">
        <f t="shared" si="9"/>
        <v>77.915657851750083</v>
      </c>
      <c r="H89" s="33">
        <f t="shared" si="10"/>
        <v>98693.599999999977</v>
      </c>
      <c r="I89" s="33">
        <f t="shared" si="11"/>
        <v>22.084342148249917</v>
      </c>
      <c r="J89" s="30"/>
      <c r="K89" s="101"/>
      <c r="L89" s="101"/>
    </row>
    <row r="90" spans="1:12" s="100" customFormat="1" ht="17.100000000000001" hidden="1" customHeight="1" x14ac:dyDescent="0.3">
      <c r="A90" s="30">
        <v>10.4</v>
      </c>
      <c r="B90" s="30" t="s">
        <v>64</v>
      </c>
      <c r="C90" s="29">
        <v>1</v>
      </c>
      <c r="D90" s="29">
        <v>1</v>
      </c>
      <c r="E90" s="33">
        <v>56105</v>
      </c>
      <c r="F90" s="33">
        <v>42290</v>
      </c>
      <c r="G90" s="33">
        <f t="shared" si="9"/>
        <v>75.376526156314057</v>
      </c>
      <c r="H90" s="33">
        <f t="shared" si="10"/>
        <v>13815</v>
      </c>
      <c r="I90" s="33">
        <f t="shared" si="11"/>
        <v>24.623473843685947</v>
      </c>
      <c r="J90" s="30"/>
    </row>
    <row r="91" spans="1:12" s="101" customFormat="1" ht="17.100000000000001" hidden="1" customHeight="1" x14ac:dyDescent="0.3">
      <c r="A91" s="30">
        <v>10.5</v>
      </c>
      <c r="B91" s="30" t="s">
        <v>35</v>
      </c>
      <c r="C91" s="29">
        <v>29</v>
      </c>
      <c r="D91" s="29">
        <v>9</v>
      </c>
      <c r="E91" s="33">
        <v>15667357</v>
      </c>
      <c r="F91" s="33">
        <v>5739753</v>
      </c>
      <c r="G91" s="33">
        <f t="shared" si="9"/>
        <v>36.635106993476946</v>
      </c>
      <c r="H91" s="33">
        <f t="shared" si="10"/>
        <v>9927604</v>
      </c>
      <c r="I91" s="33">
        <f t="shared" si="11"/>
        <v>63.364893006523054</v>
      </c>
      <c r="J91" s="30"/>
      <c r="K91" s="100"/>
      <c r="L91" s="100"/>
    </row>
    <row r="92" spans="1:12" s="98" customFormat="1" ht="17.100000000000001" hidden="1" customHeight="1" x14ac:dyDescent="0.3">
      <c r="A92" s="30">
        <v>10.6</v>
      </c>
      <c r="B92" s="30" t="s">
        <v>63</v>
      </c>
      <c r="C92" s="29">
        <v>3</v>
      </c>
      <c r="D92" s="29">
        <v>2</v>
      </c>
      <c r="E92" s="33">
        <v>414274</v>
      </c>
      <c r="F92" s="33">
        <v>96729</v>
      </c>
      <c r="G92" s="33">
        <f t="shared" si="9"/>
        <v>23.349039524565868</v>
      </c>
      <c r="H92" s="33">
        <f t="shared" si="10"/>
        <v>317545</v>
      </c>
      <c r="I92" s="33">
        <f t="shared" si="11"/>
        <v>76.650960475434132</v>
      </c>
      <c r="J92" s="30"/>
    </row>
    <row r="93" spans="1:12" s="100" customFormat="1" ht="17.100000000000001" customHeight="1" x14ac:dyDescent="0.3">
      <c r="A93" s="29">
        <v>11</v>
      </c>
      <c r="B93" s="30" t="s">
        <v>17</v>
      </c>
      <c r="C93" s="29">
        <v>5</v>
      </c>
      <c r="D93" s="29">
        <v>3</v>
      </c>
      <c r="E93" s="33">
        <v>670000</v>
      </c>
      <c r="F93" s="33">
        <v>240309</v>
      </c>
      <c r="G93" s="33">
        <f t="shared" si="9"/>
        <v>35.867014925373134</v>
      </c>
      <c r="H93" s="33">
        <f t="shared" si="10"/>
        <v>429691</v>
      </c>
      <c r="I93" s="33">
        <f t="shared" si="11"/>
        <v>64.132985074626859</v>
      </c>
      <c r="J93" s="30"/>
    </row>
    <row r="94" spans="1:12" s="100" customFormat="1" ht="17.100000000000001" hidden="1" customHeight="1" x14ac:dyDescent="0.3">
      <c r="A94" s="30">
        <v>11.1</v>
      </c>
      <c r="B94" s="30" t="s">
        <v>93</v>
      </c>
      <c r="C94" s="29">
        <v>2</v>
      </c>
      <c r="D94" s="29">
        <v>2</v>
      </c>
      <c r="E94" s="33">
        <v>420000</v>
      </c>
      <c r="F94" s="33">
        <v>210309</v>
      </c>
      <c r="G94" s="33">
        <f t="shared" si="9"/>
        <v>50.073571428571427</v>
      </c>
      <c r="H94" s="33">
        <f t="shared" si="10"/>
        <v>209691</v>
      </c>
      <c r="I94" s="33">
        <f t="shared" si="11"/>
        <v>49.926428571428573</v>
      </c>
      <c r="J94" s="30"/>
      <c r="K94" s="101"/>
      <c r="L94" s="101"/>
    </row>
    <row r="95" spans="1:12" s="100" customFormat="1" ht="17.100000000000001" hidden="1" customHeight="1" x14ac:dyDescent="0.3">
      <c r="A95" s="30">
        <v>11.2</v>
      </c>
      <c r="B95" s="30" t="s">
        <v>35</v>
      </c>
      <c r="C95" s="29">
        <v>2</v>
      </c>
      <c r="D95" s="29">
        <v>1</v>
      </c>
      <c r="E95" s="33">
        <v>100000</v>
      </c>
      <c r="F95" s="33">
        <v>30000</v>
      </c>
      <c r="G95" s="33">
        <f t="shared" si="9"/>
        <v>30</v>
      </c>
      <c r="H95" s="33">
        <f t="shared" si="10"/>
        <v>70000</v>
      </c>
      <c r="I95" s="33">
        <f t="shared" si="11"/>
        <v>70</v>
      </c>
      <c r="J95" s="30"/>
      <c r="K95" s="101"/>
      <c r="L95" s="101"/>
    </row>
    <row r="96" spans="1:12" s="101" customFormat="1" ht="17.100000000000001" hidden="1" customHeight="1" x14ac:dyDescent="0.3">
      <c r="A96" s="30">
        <v>11.3</v>
      </c>
      <c r="B96" s="30" t="s">
        <v>94</v>
      </c>
      <c r="C96" s="29">
        <v>1</v>
      </c>
      <c r="D96" s="29">
        <v>0</v>
      </c>
      <c r="E96" s="33">
        <v>150000</v>
      </c>
      <c r="F96" s="33">
        <v>0</v>
      </c>
      <c r="G96" s="33">
        <f t="shared" si="9"/>
        <v>0</v>
      </c>
      <c r="H96" s="33">
        <f t="shared" si="10"/>
        <v>150000</v>
      </c>
      <c r="I96" s="33">
        <f t="shared" si="11"/>
        <v>100</v>
      </c>
      <c r="J96" s="30"/>
      <c r="K96" s="100"/>
      <c r="L96" s="100"/>
    </row>
    <row r="97" spans="1:12" s="79" customFormat="1" ht="17.100000000000001" customHeight="1" x14ac:dyDescent="0.3">
      <c r="A97" s="29">
        <v>12</v>
      </c>
      <c r="B97" s="30" t="s">
        <v>28</v>
      </c>
      <c r="C97" s="29">
        <v>11</v>
      </c>
      <c r="D97" s="29">
        <v>9</v>
      </c>
      <c r="E97" s="33">
        <v>2441900</v>
      </c>
      <c r="F97" s="33">
        <v>749965.5</v>
      </c>
      <c r="G97" s="33">
        <f t="shared" ref="G97" si="12">F97*100/E97</f>
        <v>30.712375609156805</v>
      </c>
      <c r="H97" s="33">
        <f t="shared" ref="H97" si="13">E97-F97</f>
        <v>1691934.5</v>
      </c>
      <c r="I97" s="33">
        <f t="shared" ref="I97" si="14">H97*100/E97</f>
        <v>69.287624390843192</v>
      </c>
      <c r="J97" s="30"/>
    </row>
    <row r="98" spans="1:12" s="95" customFormat="1" ht="17.100000000000001" hidden="1" customHeight="1" x14ac:dyDescent="0.3">
      <c r="A98" s="30">
        <v>12.1</v>
      </c>
      <c r="B98" s="30" t="s">
        <v>49</v>
      </c>
      <c r="C98" s="29">
        <v>7</v>
      </c>
      <c r="D98" s="29">
        <v>5</v>
      </c>
      <c r="E98" s="33">
        <v>1914900</v>
      </c>
      <c r="F98" s="33">
        <v>613407.5</v>
      </c>
      <c r="G98" s="33">
        <f>F98*100/E98</f>
        <v>32.033395999791111</v>
      </c>
      <c r="H98" s="33">
        <f>E98-F98</f>
        <v>1301492.5</v>
      </c>
      <c r="I98" s="33">
        <f>H98*100/E98</f>
        <v>67.966604000208889</v>
      </c>
      <c r="J98" s="30"/>
      <c r="K98" s="96"/>
      <c r="L98" s="96"/>
    </row>
    <row r="99" spans="1:12" s="102" customFormat="1" ht="17.100000000000001" hidden="1" customHeight="1" x14ac:dyDescent="0.3">
      <c r="A99" s="30">
        <v>12.2</v>
      </c>
      <c r="B99" s="30" t="s">
        <v>35</v>
      </c>
      <c r="C99" s="29">
        <v>4</v>
      </c>
      <c r="D99" s="29">
        <v>4</v>
      </c>
      <c r="E99" s="33">
        <v>527000</v>
      </c>
      <c r="F99" s="33">
        <v>136558</v>
      </c>
      <c r="G99" s="33">
        <f>F99*100/E99</f>
        <v>25.912333965844404</v>
      </c>
      <c r="H99" s="33">
        <f>E99-F99</f>
        <v>390442</v>
      </c>
      <c r="I99" s="33">
        <f>H99*100/E99</f>
        <v>74.087666034155603</v>
      </c>
      <c r="J99" s="30"/>
      <c r="K99" s="98"/>
      <c r="L99" s="98"/>
    </row>
    <row r="100" spans="1:12" s="100" customFormat="1" ht="17.100000000000001" customHeight="1" x14ac:dyDescent="0.3">
      <c r="A100" s="29">
        <v>13</v>
      </c>
      <c r="B100" s="30" t="s">
        <v>16</v>
      </c>
      <c r="C100" s="29">
        <v>13</v>
      </c>
      <c r="D100" s="29">
        <v>5</v>
      </c>
      <c r="E100" s="33">
        <v>1128000</v>
      </c>
      <c r="F100" s="33">
        <v>119105</v>
      </c>
      <c r="G100" s="33">
        <f t="shared" si="3"/>
        <v>10.55895390070922</v>
      </c>
      <c r="H100" s="33">
        <f t="shared" si="4"/>
        <v>1008895</v>
      </c>
      <c r="I100" s="33">
        <f t="shared" si="5"/>
        <v>89.441046099290787</v>
      </c>
      <c r="J100" s="30"/>
    </row>
    <row r="101" spans="1:12" s="100" customFormat="1" ht="17.100000000000001" hidden="1" customHeight="1" x14ac:dyDescent="0.3">
      <c r="A101" s="30">
        <v>13.1</v>
      </c>
      <c r="B101" s="30" t="s">
        <v>78</v>
      </c>
      <c r="C101" s="29">
        <v>2</v>
      </c>
      <c r="D101" s="29">
        <v>1</v>
      </c>
      <c r="E101" s="33">
        <v>100900</v>
      </c>
      <c r="F101" s="33">
        <v>50175</v>
      </c>
      <c r="G101" s="33">
        <f>F101*100/E101</f>
        <v>49.727452923686819</v>
      </c>
      <c r="H101" s="33">
        <f>E101-F101</f>
        <v>50725</v>
      </c>
      <c r="I101" s="33">
        <f>H101*100/E101</f>
        <v>50.272547076313181</v>
      </c>
      <c r="J101" s="30"/>
      <c r="K101" s="101"/>
      <c r="L101" s="101"/>
    </row>
    <row r="102" spans="1:12" s="101" customFormat="1" ht="17.100000000000001" hidden="1" customHeight="1" x14ac:dyDescent="0.3">
      <c r="A102" s="30">
        <v>13.2</v>
      </c>
      <c r="B102" s="30" t="s">
        <v>77</v>
      </c>
      <c r="C102" s="29">
        <v>7</v>
      </c>
      <c r="D102" s="29">
        <v>2</v>
      </c>
      <c r="E102" s="33">
        <v>681960</v>
      </c>
      <c r="F102" s="33">
        <v>53100</v>
      </c>
      <c r="G102" s="33">
        <f>F102*100/E102</f>
        <v>7.7863804328699633</v>
      </c>
      <c r="H102" s="33">
        <f>E102-F102</f>
        <v>628860</v>
      </c>
      <c r="I102" s="33">
        <f>H102*100/E102</f>
        <v>92.213619567130038</v>
      </c>
      <c r="J102" s="30"/>
    </row>
    <row r="103" spans="1:12" s="101" customFormat="1" ht="17.100000000000001" hidden="1" customHeight="1" x14ac:dyDescent="0.3">
      <c r="A103" s="30">
        <v>13.3</v>
      </c>
      <c r="B103" s="30" t="s">
        <v>35</v>
      </c>
      <c r="C103" s="29">
        <v>4</v>
      </c>
      <c r="D103" s="29">
        <v>2</v>
      </c>
      <c r="E103" s="33">
        <v>345140</v>
      </c>
      <c r="F103" s="33">
        <v>15830</v>
      </c>
      <c r="G103" s="33">
        <f>F103*100/E103</f>
        <v>4.5865445906009157</v>
      </c>
      <c r="H103" s="33">
        <f>E103-F103</f>
        <v>329310</v>
      </c>
      <c r="I103" s="33">
        <f>H103*100/E103</f>
        <v>95.413455409399091</v>
      </c>
      <c r="J103" s="30"/>
    </row>
    <row r="104" spans="1:12" s="95" customFormat="1" ht="17.100000000000001" customHeight="1" x14ac:dyDescent="0.3">
      <c r="A104" s="34">
        <v>14</v>
      </c>
      <c r="B104" s="35" t="s">
        <v>21</v>
      </c>
      <c r="C104" s="34">
        <v>1</v>
      </c>
      <c r="D104" s="34">
        <v>0</v>
      </c>
      <c r="E104" s="38">
        <v>35000</v>
      </c>
      <c r="F104" s="38">
        <v>0</v>
      </c>
      <c r="G104" s="38">
        <f t="shared" si="3"/>
        <v>0</v>
      </c>
      <c r="H104" s="38">
        <f t="shared" si="4"/>
        <v>35000</v>
      </c>
      <c r="I104" s="38">
        <f t="shared" si="5"/>
        <v>100</v>
      </c>
      <c r="J104" s="35"/>
    </row>
    <row r="105" spans="1:12" s="101" customFormat="1" ht="17.100000000000001" hidden="1" customHeight="1" x14ac:dyDescent="0.3">
      <c r="A105" s="4">
        <v>14.1</v>
      </c>
      <c r="B105" s="4" t="s">
        <v>35</v>
      </c>
      <c r="C105" s="55">
        <v>1</v>
      </c>
      <c r="D105" s="55">
        <v>0</v>
      </c>
      <c r="E105" s="10">
        <v>35000</v>
      </c>
      <c r="F105" s="10">
        <v>0</v>
      </c>
      <c r="G105" s="10">
        <f t="shared" si="3"/>
        <v>0</v>
      </c>
      <c r="H105" s="10">
        <f t="shared" si="4"/>
        <v>35000</v>
      </c>
      <c r="I105" s="10">
        <f t="shared" si="5"/>
        <v>100</v>
      </c>
      <c r="J105" s="4"/>
      <c r="K105" s="100"/>
      <c r="L105" s="100"/>
    </row>
    <row r="106" spans="1:12" s="52" customFormat="1" ht="17.100000000000001" customHeight="1" x14ac:dyDescent="0.3">
      <c r="A106" s="145" t="s">
        <v>29</v>
      </c>
      <c r="B106" s="146"/>
      <c r="C106" s="64">
        <f>SUM(C104,C100,C97,C93,C86,C74,C66,C52,C40,C27,C19,C15,C12,C7)</f>
        <v>440</v>
      </c>
      <c r="D106" s="64">
        <f t="shared" ref="D106:F106" si="15">SUM(D104,D100,D97,D93,D86,D74,D66,D52,D40,D27,D19,D15,D12,D7)</f>
        <v>291</v>
      </c>
      <c r="E106" s="65">
        <f t="shared" si="15"/>
        <v>563659700</v>
      </c>
      <c r="F106" s="65">
        <f t="shared" si="15"/>
        <v>307628806.28000003</v>
      </c>
      <c r="G106" s="65">
        <f t="shared" ref="G106" si="16">F106*100/E106</f>
        <v>54.577044674295507</v>
      </c>
      <c r="H106" s="65">
        <f t="shared" ref="H106" si="17">E106-F106</f>
        <v>256030893.71999997</v>
      </c>
      <c r="I106" s="65">
        <f t="shared" ref="I106" si="18">H106*100/E106</f>
        <v>45.422955325704493</v>
      </c>
      <c r="J106" s="66"/>
    </row>
    <row r="107" spans="1:12" ht="17.100000000000001" customHeight="1" x14ac:dyDescent="0.3">
      <c r="A107" s="147" t="s">
        <v>30</v>
      </c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2" x14ac:dyDescent="0.3">
      <c r="F108" s="54"/>
    </row>
    <row r="109" spans="1:12" x14ac:dyDescent="0.3">
      <c r="E109" s="17">
        <v>563659700</v>
      </c>
    </row>
    <row r="110" spans="1:12" x14ac:dyDescent="0.3">
      <c r="E110" s="17">
        <f>E106-E109</f>
        <v>0</v>
      </c>
    </row>
  </sheetData>
  <mergeCells count="10">
    <mergeCell ref="A106:B106"/>
    <mergeCell ref="A107:J107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10"/>
  <sheetViews>
    <sheetView showGridLines="0" tabSelected="1" view="pageBreakPreview" zoomScaleNormal="100" zoomScaleSheetLayoutView="100" workbookViewId="0">
      <pane ySplit="6" topLeftCell="A94" activePane="bottomLeft" state="frozen"/>
      <selection pane="bottomLeft" activeCell="E109" sqref="E109"/>
    </sheetView>
  </sheetViews>
  <sheetFormatPr defaultRowHeight="18.75" x14ac:dyDescent="0.3"/>
  <cols>
    <col min="1" max="1" width="6.125" style="53" customWidth="1"/>
    <col min="2" max="2" width="39.375" style="71" customWidth="1"/>
    <col min="3" max="3" width="8.25" style="17" customWidth="1"/>
    <col min="4" max="4" width="12.625" style="17" customWidth="1"/>
    <col min="5" max="5" width="14.125" style="17" customWidth="1"/>
    <col min="6" max="6" width="15.625" style="11" customWidth="1"/>
    <col min="7" max="7" width="11.625" style="11" customWidth="1"/>
    <col min="8" max="8" width="13.75" style="11" customWidth="1"/>
    <col min="9" max="9" width="12.625" style="11" customWidth="1"/>
    <col min="10" max="10" width="16.25" style="71" customWidth="1"/>
    <col min="11" max="11" width="9" style="71"/>
    <col min="12" max="12" width="13.75" style="71" bestFit="1" customWidth="1"/>
    <col min="13" max="16384" width="9" style="71"/>
  </cols>
  <sheetData>
    <row r="1" spans="1:12" ht="17.100000000000001" customHeight="1" x14ac:dyDescent="0.3">
      <c r="A1" s="148" t="s">
        <v>142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2" ht="17.100000000000001" customHeight="1" x14ac:dyDescent="0.3">
      <c r="A2" s="148" t="s">
        <v>163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2" ht="17.100000000000001" customHeight="1" x14ac:dyDescent="0.3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2" ht="17.100000000000001" customHeight="1" x14ac:dyDescent="0.3">
      <c r="A4" s="150" t="s">
        <v>2</v>
      </c>
      <c r="B4" s="150" t="s">
        <v>3</v>
      </c>
      <c r="C4" s="153" t="s">
        <v>33</v>
      </c>
      <c r="D4" s="72" t="s">
        <v>4</v>
      </c>
      <c r="E4" s="72" t="s">
        <v>7</v>
      </c>
      <c r="F4" s="75" t="s">
        <v>9</v>
      </c>
      <c r="G4" s="75" t="s">
        <v>11</v>
      </c>
      <c r="H4" s="156" t="s">
        <v>31</v>
      </c>
      <c r="I4" s="75" t="s">
        <v>11</v>
      </c>
      <c r="J4" s="150" t="s">
        <v>14</v>
      </c>
    </row>
    <row r="5" spans="1:12" ht="17.100000000000001" customHeight="1" x14ac:dyDescent="0.3">
      <c r="A5" s="151"/>
      <c r="B5" s="151"/>
      <c r="C5" s="154"/>
      <c r="D5" s="73" t="s">
        <v>5</v>
      </c>
      <c r="E5" s="73" t="s">
        <v>8</v>
      </c>
      <c r="F5" s="76" t="s">
        <v>146</v>
      </c>
      <c r="G5" s="76" t="s">
        <v>12</v>
      </c>
      <c r="H5" s="157"/>
      <c r="I5" s="76" t="s">
        <v>32</v>
      </c>
      <c r="J5" s="151"/>
    </row>
    <row r="6" spans="1:12" ht="17.100000000000001" customHeight="1" x14ac:dyDescent="0.3">
      <c r="A6" s="152"/>
      <c r="B6" s="152"/>
      <c r="C6" s="155"/>
      <c r="D6" s="74" t="s">
        <v>6</v>
      </c>
      <c r="E6" s="74"/>
      <c r="F6" s="77"/>
      <c r="G6" s="77"/>
      <c r="H6" s="158"/>
      <c r="I6" s="77"/>
      <c r="J6" s="152"/>
    </row>
    <row r="7" spans="1:12" s="98" customFormat="1" ht="17.100000000000001" customHeight="1" x14ac:dyDescent="0.3">
      <c r="A7" s="118">
        <v>1</v>
      </c>
      <c r="B7" s="117" t="s">
        <v>27</v>
      </c>
      <c r="C7" s="118">
        <v>9</v>
      </c>
      <c r="D7" s="118">
        <v>7</v>
      </c>
      <c r="E7" s="119">
        <v>14311150</v>
      </c>
      <c r="F7" s="119">
        <v>13745750</v>
      </c>
      <c r="G7" s="119">
        <f t="shared" ref="G7:G39" si="0">F7*100/E7</f>
        <v>96.049234338260732</v>
      </c>
      <c r="H7" s="119">
        <f t="shared" ref="H7:H39" si="1">E7-F7</f>
        <v>565400</v>
      </c>
      <c r="I7" s="119">
        <f t="shared" ref="I7:I39" si="2">H7*100/E7</f>
        <v>3.9507656617392732</v>
      </c>
      <c r="J7" s="117"/>
    </row>
    <row r="8" spans="1:12" s="103" customFormat="1" ht="17.100000000000001" customHeight="1" x14ac:dyDescent="0.3">
      <c r="A8" s="120">
        <v>1.1000000000000001</v>
      </c>
      <c r="B8" s="120" t="s">
        <v>160</v>
      </c>
      <c r="C8" s="121">
        <v>1</v>
      </c>
      <c r="D8" s="121">
        <v>1</v>
      </c>
      <c r="E8" s="122">
        <v>651400</v>
      </c>
      <c r="F8" s="122">
        <v>651400</v>
      </c>
      <c r="G8" s="122">
        <f t="shared" si="0"/>
        <v>100</v>
      </c>
      <c r="H8" s="122">
        <f t="shared" si="1"/>
        <v>0</v>
      </c>
      <c r="I8" s="122">
        <f t="shared" si="2"/>
        <v>0</v>
      </c>
      <c r="J8" s="120"/>
    </row>
    <row r="9" spans="1:12" s="97" customFormat="1" ht="17.100000000000001" customHeight="1" x14ac:dyDescent="0.3">
      <c r="A9" s="25">
        <v>1.2</v>
      </c>
      <c r="B9" s="25" t="s">
        <v>38</v>
      </c>
      <c r="C9" s="123">
        <v>5</v>
      </c>
      <c r="D9" s="123">
        <v>4</v>
      </c>
      <c r="E9" s="28">
        <v>13462350</v>
      </c>
      <c r="F9" s="28">
        <v>12944450</v>
      </c>
      <c r="G9" s="28">
        <f t="shared" si="0"/>
        <v>96.15297477780625</v>
      </c>
      <c r="H9" s="28">
        <f t="shared" si="1"/>
        <v>517900</v>
      </c>
      <c r="I9" s="28">
        <f t="shared" si="2"/>
        <v>3.8470252221937478</v>
      </c>
      <c r="J9" s="25"/>
      <c r="K9" s="101"/>
      <c r="L9" s="101"/>
    </row>
    <row r="10" spans="1:12" s="100" customFormat="1" ht="17.100000000000001" customHeight="1" x14ac:dyDescent="0.3">
      <c r="A10" s="25">
        <v>1.3</v>
      </c>
      <c r="B10" s="25" t="s">
        <v>39</v>
      </c>
      <c r="C10" s="123">
        <v>2</v>
      </c>
      <c r="D10" s="123">
        <v>2</v>
      </c>
      <c r="E10" s="28">
        <v>162400</v>
      </c>
      <c r="F10" s="28">
        <v>149900</v>
      </c>
      <c r="G10" s="28">
        <f t="shared" si="0"/>
        <v>92.302955665024626</v>
      </c>
      <c r="H10" s="28">
        <f t="shared" si="1"/>
        <v>12500</v>
      </c>
      <c r="I10" s="28">
        <f t="shared" si="2"/>
        <v>7.6970443349753692</v>
      </c>
      <c r="J10" s="25"/>
      <c r="K10" s="101"/>
      <c r="L10" s="101"/>
    </row>
    <row r="11" spans="1:12" s="98" customFormat="1" ht="17.100000000000001" customHeight="1" x14ac:dyDescent="0.3">
      <c r="A11" s="124">
        <v>1.4</v>
      </c>
      <c r="B11" s="124" t="s">
        <v>35</v>
      </c>
      <c r="C11" s="125">
        <v>1</v>
      </c>
      <c r="D11" s="125">
        <v>0</v>
      </c>
      <c r="E11" s="126">
        <v>35000</v>
      </c>
      <c r="F11" s="126">
        <v>0</v>
      </c>
      <c r="G11" s="126">
        <f t="shared" si="0"/>
        <v>0</v>
      </c>
      <c r="H11" s="126">
        <f t="shared" si="1"/>
        <v>35000</v>
      </c>
      <c r="I11" s="126">
        <f t="shared" si="2"/>
        <v>100</v>
      </c>
      <c r="J11" s="124"/>
    </row>
    <row r="12" spans="1:12" s="100" customFormat="1" ht="17.100000000000001" customHeight="1" x14ac:dyDescent="0.3">
      <c r="A12" s="118">
        <v>2</v>
      </c>
      <c r="B12" s="117" t="s">
        <v>23</v>
      </c>
      <c r="C12" s="118">
        <v>29</v>
      </c>
      <c r="D12" s="118">
        <v>25</v>
      </c>
      <c r="E12" s="119">
        <v>2828200</v>
      </c>
      <c r="F12" s="119">
        <v>2169340.75</v>
      </c>
      <c r="G12" s="119">
        <f t="shared" si="0"/>
        <v>76.703937133158902</v>
      </c>
      <c r="H12" s="119">
        <f t="shared" si="1"/>
        <v>658859.25</v>
      </c>
      <c r="I12" s="119">
        <f t="shared" si="2"/>
        <v>23.296062866841101</v>
      </c>
      <c r="J12" s="117"/>
    </row>
    <row r="13" spans="1:12" s="101" customFormat="1" ht="17.100000000000001" customHeight="1" x14ac:dyDescent="0.3">
      <c r="A13" s="120">
        <v>2.1</v>
      </c>
      <c r="B13" s="120" t="s">
        <v>35</v>
      </c>
      <c r="C13" s="121">
        <v>24</v>
      </c>
      <c r="D13" s="121">
        <v>21</v>
      </c>
      <c r="E13" s="122">
        <v>1778400</v>
      </c>
      <c r="F13" s="122">
        <v>1463711.75</v>
      </c>
      <c r="G13" s="122">
        <f t="shared" si="0"/>
        <v>82.304979194781822</v>
      </c>
      <c r="H13" s="122">
        <f t="shared" si="1"/>
        <v>314688.25</v>
      </c>
      <c r="I13" s="122">
        <f t="shared" si="2"/>
        <v>17.695020805218174</v>
      </c>
      <c r="J13" s="120"/>
    </row>
    <row r="14" spans="1:12" s="101" customFormat="1" ht="17.100000000000001" customHeight="1" x14ac:dyDescent="0.3">
      <c r="A14" s="124">
        <v>2.2000000000000002</v>
      </c>
      <c r="B14" s="124" t="s">
        <v>49</v>
      </c>
      <c r="C14" s="125">
        <v>5</v>
      </c>
      <c r="D14" s="125">
        <v>4</v>
      </c>
      <c r="E14" s="126">
        <v>1049800</v>
      </c>
      <c r="F14" s="126">
        <v>705629</v>
      </c>
      <c r="G14" s="126">
        <f t="shared" si="0"/>
        <v>67.215564869498948</v>
      </c>
      <c r="H14" s="126">
        <f t="shared" si="1"/>
        <v>344171</v>
      </c>
      <c r="I14" s="126">
        <f t="shared" si="2"/>
        <v>32.784435130501045</v>
      </c>
      <c r="J14" s="124"/>
    </row>
    <row r="15" spans="1:12" s="100" customFormat="1" ht="17.100000000000001" customHeight="1" x14ac:dyDescent="0.3">
      <c r="A15" s="118">
        <v>3</v>
      </c>
      <c r="B15" s="117" t="s">
        <v>26</v>
      </c>
      <c r="C15" s="118">
        <v>7</v>
      </c>
      <c r="D15" s="118">
        <v>5</v>
      </c>
      <c r="E15" s="119">
        <v>4239160</v>
      </c>
      <c r="F15" s="119">
        <v>3202609.85</v>
      </c>
      <c r="G15" s="119">
        <f t="shared" si="0"/>
        <v>75.548218279093021</v>
      </c>
      <c r="H15" s="119">
        <f t="shared" si="1"/>
        <v>1036550.1499999999</v>
      </c>
      <c r="I15" s="119">
        <f t="shared" si="2"/>
        <v>24.451781720906968</v>
      </c>
      <c r="J15" s="117"/>
    </row>
    <row r="16" spans="1:12" s="101" customFormat="1" ht="17.100000000000001" customHeight="1" x14ac:dyDescent="0.3">
      <c r="A16" s="120">
        <v>3.1</v>
      </c>
      <c r="B16" s="120" t="s">
        <v>134</v>
      </c>
      <c r="C16" s="121">
        <v>1</v>
      </c>
      <c r="D16" s="121">
        <v>1</v>
      </c>
      <c r="E16" s="122">
        <v>1200000</v>
      </c>
      <c r="F16" s="122">
        <v>1198449.8500000001</v>
      </c>
      <c r="G16" s="122">
        <f t="shared" si="0"/>
        <v>99.87082083333334</v>
      </c>
      <c r="H16" s="122">
        <f t="shared" si="1"/>
        <v>1550.1499999999069</v>
      </c>
      <c r="I16" s="122">
        <f t="shared" si="2"/>
        <v>0.12917916666665891</v>
      </c>
      <c r="J16" s="120"/>
      <c r="K16" s="100"/>
      <c r="L16" s="100"/>
    </row>
    <row r="17" spans="1:12" s="100" customFormat="1" ht="17.100000000000001" customHeight="1" x14ac:dyDescent="0.3">
      <c r="A17" s="25">
        <v>3.2</v>
      </c>
      <c r="B17" s="25" t="s">
        <v>35</v>
      </c>
      <c r="C17" s="123">
        <v>4</v>
      </c>
      <c r="D17" s="123">
        <v>3</v>
      </c>
      <c r="E17" s="28">
        <v>340000</v>
      </c>
      <c r="F17" s="28">
        <v>305000</v>
      </c>
      <c r="G17" s="28">
        <f t="shared" si="0"/>
        <v>89.705882352941174</v>
      </c>
      <c r="H17" s="28">
        <f t="shared" si="1"/>
        <v>35000</v>
      </c>
      <c r="I17" s="28">
        <f t="shared" si="2"/>
        <v>10.294117647058824</v>
      </c>
      <c r="J17" s="25"/>
      <c r="K17" s="101"/>
      <c r="L17" s="101"/>
    </row>
    <row r="18" spans="1:12" s="100" customFormat="1" ht="17.100000000000001" customHeight="1" x14ac:dyDescent="0.3">
      <c r="A18" s="124">
        <v>3.3</v>
      </c>
      <c r="B18" s="124" t="s">
        <v>98</v>
      </c>
      <c r="C18" s="125">
        <v>2</v>
      </c>
      <c r="D18" s="125">
        <v>1</v>
      </c>
      <c r="E18" s="126">
        <v>2699160</v>
      </c>
      <c r="F18" s="126">
        <v>1699160</v>
      </c>
      <c r="G18" s="126">
        <f t="shared" si="0"/>
        <v>62.951436743283097</v>
      </c>
      <c r="H18" s="126">
        <f t="shared" si="1"/>
        <v>1000000</v>
      </c>
      <c r="I18" s="126">
        <f t="shared" si="2"/>
        <v>37.048563256716903</v>
      </c>
      <c r="J18" s="124"/>
      <c r="K18" s="101"/>
      <c r="L18" s="101"/>
    </row>
    <row r="19" spans="1:12" s="95" customFormat="1" ht="17.100000000000001" customHeight="1" x14ac:dyDescent="0.3">
      <c r="A19" s="118">
        <v>4</v>
      </c>
      <c r="B19" s="117" t="s">
        <v>19</v>
      </c>
      <c r="C19" s="118">
        <v>37</v>
      </c>
      <c r="D19" s="118">
        <v>27</v>
      </c>
      <c r="E19" s="119">
        <v>4602700</v>
      </c>
      <c r="F19" s="119">
        <v>3270480.9</v>
      </c>
      <c r="G19" s="119">
        <f t="shared" si="0"/>
        <v>71.055704260542726</v>
      </c>
      <c r="H19" s="119">
        <f t="shared" si="1"/>
        <v>1332219.1000000001</v>
      </c>
      <c r="I19" s="119">
        <f t="shared" si="2"/>
        <v>28.944295739457278</v>
      </c>
      <c r="J19" s="117"/>
    </row>
    <row r="20" spans="1:12" s="100" customFormat="1" ht="17.100000000000001" customHeight="1" x14ac:dyDescent="0.3">
      <c r="A20" s="120">
        <v>4.0999999999999996</v>
      </c>
      <c r="B20" s="120" t="s">
        <v>81</v>
      </c>
      <c r="C20" s="121">
        <v>1</v>
      </c>
      <c r="D20" s="121">
        <v>1</v>
      </c>
      <c r="E20" s="122">
        <v>25660</v>
      </c>
      <c r="F20" s="122">
        <v>25660</v>
      </c>
      <c r="G20" s="122">
        <f t="shared" si="0"/>
        <v>100</v>
      </c>
      <c r="H20" s="122">
        <f t="shared" si="1"/>
        <v>0</v>
      </c>
      <c r="I20" s="122">
        <f t="shared" si="2"/>
        <v>0</v>
      </c>
      <c r="J20" s="120"/>
    </row>
    <row r="21" spans="1:12" s="101" customFormat="1" ht="17.100000000000001" customHeight="1" x14ac:dyDescent="0.3">
      <c r="A21" s="25">
        <v>4.2</v>
      </c>
      <c r="B21" s="25" t="s">
        <v>83</v>
      </c>
      <c r="C21" s="123">
        <v>2</v>
      </c>
      <c r="D21" s="123">
        <v>2</v>
      </c>
      <c r="E21" s="28">
        <v>759346</v>
      </c>
      <c r="F21" s="28">
        <v>710319.4</v>
      </c>
      <c r="G21" s="28">
        <f t="shared" si="0"/>
        <v>93.543575655893363</v>
      </c>
      <c r="H21" s="28">
        <f t="shared" si="1"/>
        <v>49026.599999999977</v>
      </c>
      <c r="I21" s="28">
        <f t="shared" si="2"/>
        <v>6.4564243441066367</v>
      </c>
      <c r="J21" s="25"/>
      <c r="K21" s="100"/>
      <c r="L21" s="100"/>
    </row>
    <row r="22" spans="1:12" s="101" customFormat="1" ht="17.100000000000001" customHeight="1" x14ac:dyDescent="0.3">
      <c r="A22" s="25">
        <v>4.3</v>
      </c>
      <c r="B22" s="25" t="s">
        <v>82</v>
      </c>
      <c r="C22" s="123">
        <v>1</v>
      </c>
      <c r="D22" s="123">
        <v>1</v>
      </c>
      <c r="E22" s="28">
        <v>302826</v>
      </c>
      <c r="F22" s="28">
        <v>262259.90000000002</v>
      </c>
      <c r="G22" s="28">
        <f t="shared" si="0"/>
        <v>86.604155521652714</v>
      </c>
      <c r="H22" s="28">
        <f t="shared" si="1"/>
        <v>40566.099999999977</v>
      </c>
      <c r="I22" s="28">
        <f t="shared" si="2"/>
        <v>13.395844478347295</v>
      </c>
      <c r="J22" s="25"/>
      <c r="K22" s="100"/>
      <c r="L22" s="100"/>
    </row>
    <row r="23" spans="1:12" s="100" customFormat="1" ht="17.100000000000001" customHeight="1" x14ac:dyDescent="0.3">
      <c r="A23" s="25">
        <v>4.4000000000000004</v>
      </c>
      <c r="B23" s="25" t="s">
        <v>84</v>
      </c>
      <c r="C23" s="123">
        <v>2</v>
      </c>
      <c r="D23" s="123">
        <v>2</v>
      </c>
      <c r="E23" s="28">
        <v>403210</v>
      </c>
      <c r="F23" s="28">
        <v>294378.3</v>
      </c>
      <c r="G23" s="28">
        <f t="shared" si="0"/>
        <v>73.008680340269336</v>
      </c>
      <c r="H23" s="28">
        <f t="shared" si="1"/>
        <v>108831.70000000001</v>
      </c>
      <c r="I23" s="28">
        <f t="shared" si="2"/>
        <v>26.991319659730667</v>
      </c>
      <c r="J23" s="25"/>
      <c r="K23" s="101"/>
      <c r="L23" s="101"/>
    </row>
    <row r="24" spans="1:12" s="101" customFormat="1" ht="17.100000000000001" customHeight="1" x14ac:dyDescent="0.3">
      <c r="A24" s="25">
        <v>4.5</v>
      </c>
      <c r="B24" s="25" t="s">
        <v>80</v>
      </c>
      <c r="C24" s="123">
        <v>1</v>
      </c>
      <c r="D24" s="123">
        <v>1</v>
      </c>
      <c r="E24" s="28">
        <v>255980</v>
      </c>
      <c r="F24" s="28">
        <v>176742.65</v>
      </c>
      <c r="G24" s="28">
        <f t="shared" si="0"/>
        <v>69.045491835299629</v>
      </c>
      <c r="H24" s="28">
        <f t="shared" si="1"/>
        <v>79237.350000000006</v>
      </c>
      <c r="I24" s="28">
        <f t="shared" si="2"/>
        <v>30.954508164700371</v>
      </c>
      <c r="J24" s="25"/>
    </row>
    <row r="25" spans="1:12" s="101" customFormat="1" ht="17.100000000000001" customHeight="1" x14ac:dyDescent="0.3">
      <c r="A25" s="25">
        <v>4.5999999999999996</v>
      </c>
      <c r="B25" s="25" t="s">
        <v>35</v>
      </c>
      <c r="C25" s="123">
        <v>28</v>
      </c>
      <c r="D25" s="123">
        <v>18</v>
      </c>
      <c r="E25" s="28">
        <v>2531600</v>
      </c>
      <c r="F25" s="28">
        <v>1678316.65</v>
      </c>
      <c r="G25" s="28">
        <f t="shared" si="0"/>
        <v>66.29470097961763</v>
      </c>
      <c r="H25" s="28">
        <f t="shared" si="1"/>
        <v>853283.35000000009</v>
      </c>
      <c r="I25" s="28">
        <f t="shared" si="2"/>
        <v>33.70529902038237</v>
      </c>
      <c r="J25" s="25"/>
    </row>
    <row r="26" spans="1:12" s="100" customFormat="1" ht="17.100000000000001" customHeight="1" x14ac:dyDescent="0.3">
      <c r="A26" s="124">
        <v>4.7</v>
      </c>
      <c r="B26" s="124" t="s">
        <v>112</v>
      </c>
      <c r="C26" s="125">
        <v>2</v>
      </c>
      <c r="D26" s="125">
        <v>2</v>
      </c>
      <c r="E26" s="126">
        <v>324078</v>
      </c>
      <c r="F26" s="126">
        <v>122804</v>
      </c>
      <c r="G26" s="126">
        <f t="shared" si="0"/>
        <v>37.893346663457564</v>
      </c>
      <c r="H26" s="126">
        <f t="shared" si="1"/>
        <v>201274</v>
      </c>
      <c r="I26" s="126">
        <f t="shared" si="2"/>
        <v>62.106653336542436</v>
      </c>
      <c r="J26" s="124"/>
    </row>
    <row r="27" spans="1:12" s="100" customFormat="1" ht="17.100000000000001" customHeight="1" x14ac:dyDescent="0.3">
      <c r="A27" s="118">
        <v>5</v>
      </c>
      <c r="B27" s="117" t="s">
        <v>22</v>
      </c>
      <c r="C27" s="118">
        <v>54</v>
      </c>
      <c r="D27" s="118">
        <v>43</v>
      </c>
      <c r="E27" s="119">
        <v>4180488</v>
      </c>
      <c r="F27" s="119">
        <v>2826148.56</v>
      </c>
      <c r="G27" s="119">
        <f t="shared" si="0"/>
        <v>67.603317124699316</v>
      </c>
      <c r="H27" s="119">
        <f t="shared" si="1"/>
        <v>1354339.44</v>
      </c>
      <c r="I27" s="119">
        <f t="shared" si="2"/>
        <v>32.396682875300684</v>
      </c>
      <c r="J27" s="117"/>
    </row>
    <row r="28" spans="1:12" s="100" customFormat="1" ht="17.100000000000001" customHeight="1" x14ac:dyDescent="0.3">
      <c r="A28" s="120">
        <v>5.0999999999999996</v>
      </c>
      <c r="B28" s="120" t="s">
        <v>43</v>
      </c>
      <c r="C28" s="121">
        <v>2</v>
      </c>
      <c r="D28" s="121">
        <v>2</v>
      </c>
      <c r="E28" s="122">
        <v>142240</v>
      </c>
      <c r="F28" s="122">
        <v>142240</v>
      </c>
      <c r="G28" s="122">
        <f t="shared" si="0"/>
        <v>100</v>
      </c>
      <c r="H28" s="122">
        <f t="shared" si="1"/>
        <v>0</v>
      </c>
      <c r="I28" s="122">
        <f t="shared" si="2"/>
        <v>0</v>
      </c>
      <c r="J28" s="120"/>
      <c r="K28" s="101"/>
      <c r="L28" s="101"/>
    </row>
    <row r="29" spans="1:12" s="100" customFormat="1" ht="17.100000000000001" customHeight="1" x14ac:dyDescent="0.3">
      <c r="A29" s="25">
        <v>5.2</v>
      </c>
      <c r="B29" s="25" t="s">
        <v>47</v>
      </c>
      <c r="C29" s="123">
        <v>1</v>
      </c>
      <c r="D29" s="123">
        <v>1</v>
      </c>
      <c r="E29" s="28">
        <v>48726</v>
      </c>
      <c r="F29" s="28">
        <v>48724</v>
      </c>
      <c r="G29" s="28">
        <f t="shared" si="0"/>
        <v>99.995895415178751</v>
      </c>
      <c r="H29" s="28">
        <f t="shared" si="1"/>
        <v>2</v>
      </c>
      <c r="I29" s="28">
        <f t="shared" si="2"/>
        <v>4.104584821245331E-3</v>
      </c>
      <c r="J29" s="25"/>
    </row>
    <row r="30" spans="1:12" s="101" customFormat="1" ht="17.100000000000001" customHeight="1" x14ac:dyDescent="0.3">
      <c r="A30" s="25">
        <v>5.3</v>
      </c>
      <c r="B30" s="25" t="s">
        <v>101</v>
      </c>
      <c r="C30" s="123">
        <v>4</v>
      </c>
      <c r="D30" s="123">
        <v>4</v>
      </c>
      <c r="E30" s="28">
        <v>137760</v>
      </c>
      <c r="F30" s="28">
        <v>137500</v>
      </c>
      <c r="G30" s="28">
        <f t="shared" si="0"/>
        <v>99.811265969802548</v>
      </c>
      <c r="H30" s="28">
        <f t="shared" si="1"/>
        <v>260</v>
      </c>
      <c r="I30" s="28">
        <f t="shared" si="2"/>
        <v>0.18873403019744484</v>
      </c>
      <c r="J30" s="25"/>
      <c r="K30" s="100"/>
      <c r="L30" s="100"/>
    </row>
    <row r="31" spans="1:12" s="100" customFormat="1" ht="17.100000000000001" customHeight="1" x14ac:dyDescent="0.3">
      <c r="A31" s="25">
        <v>5.4</v>
      </c>
      <c r="B31" s="25" t="s">
        <v>50</v>
      </c>
      <c r="C31" s="123">
        <v>2</v>
      </c>
      <c r="D31" s="123">
        <v>1</v>
      </c>
      <c r="E31" s="28">
        <v>651680</v>
      </c>
      <c r="F31" s="28">
        <v>624800</v>
      </c>
      <c r="G31" s="28">
        <f t="shared" si="0"/>
        <v>95.875276209182417</v>
      </c>
      <c r="H31" s="28">
        <f t="shared" si="1"/>
        <v>26880</v>
      </c>
      <c r="I31" s="28">
        <f t="shared" si="2"/>
        <v>4.1247237908175789</v>
      </c>
      <c r="J31" s="25"/>
      <c r="K31" s="101"/>
      <c r="L31" s="101"/>
    </row>
    <row r="32" spans="1:12" s="100" customFormat="1" ht="17.100000000000001" customHeight="1" x14ac:dyDescent="0.3">
      <c r="A32" s="25">
        <v>5.5</v>
      </c>
      <c r="B32" s="25" t="s">
        <v>48</v>
      </c>
      <c r="C32" s="123">
        <v>1</v>
      </c>
      <c r="D32" s="123">
        <v>1</v>
      </c>
      <c r="E32" s="28">
        <v>61600</v>
      </c>
      <c r="F32" s="28">
        <v>54800</v>
      </c>
      <c r="G32" s="28">
        <f t="shared" si="0"/>
        <v>88.961038961038966</v>
      </c>
      <c r="H32" s="28">
        <f t="shared" si="1"/>
        <v>6800</v>
      </c>
      <c r="I32" s="28">
        <f t="shared" si="2"/>
        <v>11.038961038961039</v>
      </c>
      <c r="J32" s="25"/>
      <c r="K32" s="101"/>
      <c r="L32" s="101"/>
    </row>
    <row r="33" spans="1:12" s="101" customFormat="1" ht="17.100000000000001" customHeight="1" x14ac:dyDescent="0.3">
      <c r="A33" s="25">
        <v>5.6</v>
      </c>
      <c r="B33" s="25" t="s">
        <v>35</v>
      </c>
      <c r="C33" s="123">
        <v>16</v>
      </c>
      <c r="D33" s="123">
        <v>14</v>
      </c>
      <c r="E33" s="28">
        <v>1626060</v>
      </c>
      <c r="F33" s="28">
        <v>1397432.56</v>
      </c>
      <c r="G33" s="28">
        <f t="shared" si="0"/>
        <v>85.939790659631257</v>
      </c>
      <c r="H33" s="28">
        <f t="shared" si="1"/>
        <v>228627.43999999994</v>
      </c>
      <c r="I33" s="28">
        <f t="shared" si="2"/>
        <v>14.06020934036874</v>
      </c>
      <c r="J33" s="25"/>
      <c r="K33" s="97"/>
      <c r="L33" s="97"/>
    </row>
    <row r="34" spans="1:12" s="101" customFormat="1" ht="17.100000000000001" customHeight="1" x14ac:dyDescent="0.3">
      <c r="A34" s="25">
        <v>5.7</v>
      </c>
      <c r="B34" s="25" t="s">
        <v>46</v>
      </c>
      <c r="C34" s="123">
        <v>7</v>
      </c>
      <c r="D34" s="123">
        <v>5</v>
      </c>
      <c r="E34" s="28">
        <v>222988</v>
      </c>
      <c r="F34" s="28">
        <v>155400</v>
      </c>
      <c r="G34" s="28">
        <f t="shared" si="0"/>
        <v>69.689848781100324</v>
      </c>
      <c r="H34" s="28">
        <f t="shared" si="1"/>
        <v>67588</v>
      </c>
      <c r="I34" s="28">
        <f t="shared" si="2"/>
        <v>30.310151218899673</v>
      </c>
      <c r="J34" s="25"/>
      <c r="K34" s="100"/>
      <c r="L34" s="100"/>
    </row>
    <row r="35" spans="1:12" s="101" customFormat="1" ht="17.100000000000001" customHeight="1" x14ac:dyDescent="0.3">
      <c r="A35" s="25">
        <v>5.8</v>
      </c>
      <c r="B35" s="25" t="s">
        <v>52</v>
      </c>
      <c r="C35" s="123">
        <v>2</v>
      </c>
      <c r="D35" s="123">
        <v>2</v>
      </c>
      <c r="E35" s="28">
        <v>90720</v>
      </c>
      <c r="F35" s="28">
        <v>54385</v>
      </c>
      <c r="G35" s="28">
        <f t="shared" si="0"/>
        <v>59.948192239858905</v>
      </c>
      <c r="H35" s="28">
        <f t="shared" si="1"/>
        <v>36335</v>
      </c>
      <c r="I35" s="28">
        <f t="shared" si="2"/>
        <v>40.051807760141095</v>
      </c>
      <c r="J35" s="25"/>
    </row>
    <row r="36" spans="1:12" s="100" customFormat="1" ht="17.100000000000001" customHeight="1" x14ac:dyDescent="0.3">
      <c r="A36" s="25">
        <v>5.9</v>
      </c>
      <c r="B36" s="25" t="s">
        <v>45</v>
      </c>
      <c r="C36" s="123">
        <v>3</v>
      </c>
      <c r="D36" s="123">
        <v>1</v>
      </c>
      <c r="E36" s="28">
        <v>83440</v>
      </c>
      <c r="F36" s="28">
        <v>40000</v>
      </c>
      <c r="G36" s="28">
        <f t="shared" si="0"/>
        <v>47.938638542665387</v>
      </c>
      <c r="H36" s="28">
        <f t="shared" si="1"/>
        <v>43440</v>
      </c>
      <c r="I36" s="28">
        <f t="shared" si="2"/>
        <v>52.061361457334613</v>
      </c>
      <c r="J36" s="25"/>
    </row>
    <row r="37" spans="1:12" s="101" customFormat="1" ht="17.100000000000001" customHeight="1" x14ac:dyDescent="0.3">
      <c r="A37" s="127">
        <v>5.0999999999999996</v>
      </c>
      <c r="B37" s="25" t="s">
        <v>44</v>
      </c>
      <c r="C37" s="123">
        <v>5</v>
      </c>
      <c r="D37" s="123">
        <v>3</v>
      </c>
      <c r="E37" s="28">
        <v>144010</v>
      </c>
      <c r="F37" s="28">
        <v>61497</v>
      </c>
      <c r="G37" s="28">
        <f t="shared" si="0"/>
        <v>42.703284494132355</v>
      </c>
      <c r="H37" s="28">
        <f t="shared" si="1"/>
        <v>82513</v>
      </c>
      <c r="I37" s="28">
        <f t="shared" si="2"/>
        <v>57.296715505867645</v>
      </c>
      <c r="J37" s="25"/>
      <c r="K37" s="97"/>
      <c r="L37" s="97"/>
    </row>
    <row r="38" spans="1:12" s="101" customFormat="1" ht="17.100000000000001" customHeight="1" x14ac:dyDescent="0.3">
      <c r="A38" s="25">
        <v>5.1100000000000003</v>
      </c>
      <c r="B38" s="25" t="s">
        <v>129</v>
      </c>
      <c r="C38" s="123">
        <v>2</v>
      </c>
      <c r="D38" s="123">
        <v>1</v>
      </c>
      <c r="E38" s="28">
        <v>53670</v>
      </c>
      <c r="F38" s="28">
        <v>18100</v>
      </c>
      <c r="G38" s="28">
        <f t="shared" si="0"/>
        <v>33.724613378051053</v>
      </c>
      <c r="H38" s="28">
        <f t="shared" si="1"/>
        <v>35570</v>
      </c>
      <c r="I38" s="28">
        <f t="shared" si="2"/>
        <v>66.275386621948954</v>
      </c>
      <c r="J38" s="25"/>
      <c r="K38" s="100"/>
      <c r="L38" s="100"/>
    </row>
    <row r="39" spans="1:12" s="101" customFormat="1" ht="17.100000000000001" customHeight="1" x14ac:dyDescent="0.3">
      <c r="A39" s="124">
        <v>5.12</v>
      </c>
      <c r="B39" s="124" t="s">
        <v>42</v>
      </c>
      <c r="C39" s="125">
        <v>9</v>
      </c>
      <c r="D39" s="125">
        <v>8</v>
      </c>
      <c r="E39" s="126">
        <v>917594</v>
      </c>
      <c r="F39" s="126">
        <v>91270</v>
      </c>
      <c r="G39" s="126">
        <f t="shared" si="0"/>
        <v>9.9466648648530835</v>
      </c>
      <c r="H39" s="126">
        <f t="shared" si="1"/>
        <v>826324</v>
      </c>
      <c r="I39" s="126">
        <f t="shared" si="2"/>
        <v>90.053335135146924</v>
      </c>
      <c r="J39" s="124"/>
    </row>
    <row r="40" spans="1:12" s="79" customFormat="1" ht="17.100000000000001" customHeight="1" x14ac:dyDescent="0.3">
      <c r="A40" s="118">
        <v>6</v>
      </c>
      <c r="B40" s="117" t="s">
        <v>15</v>
      </c>
      <c r="C40" s="118">
        <v>59</v>
      </c>
      <c r="D40" s="118">
        <v>22</v>
      </c>
      <c r="E40" s="119">
        <v>490881202</v>
      </c>
      <c r="F40" s="119">
        <f>SUM(F41:F51)</f>
        <v>265237432.68000001</v>
      </c>
      <c r="G40" s="119">
        <f t="shared" ref="G40:G105" si="3">F40*100/E40</f>
        <v>54.032917047819645</v>
      </c>
      <c r="H40" s="119">
        <f t="shared" ref="H40:H105" si="4">E40-F40</f>
        <v>225643769.31999999</v>
      </c>
      <c r="I40" s="119">
        <f t="shared" ref="I40:I105" si="5">H40*100/E40</f>
        <v>45.967082952180355</v>
      </c>
      <c r="J40" s="117"/>
    </row>
    <row r="41" spans="1:12" s="96" customFormat="1" ht="17.100000000000001" customHeight="1" x14ac:dyDescent="0.3">
      <c r="A41" s="120">
        <v>6.1</v>
      </c>
      <c r="B41" s="120" t="s">
        <v>37</v>
      </c>
      <c r="C41" s="121">
        <v>20</v>
      </c>
      <c r="D41" s="121">
        <v>2</v>
      </c>
      <c r="E41" s="122">
        <v>6965542</v>
      </c>
      <c r="F41" s="122">
        <f>192191+7742307.62</f>
        <v>7934498.6200000001</v>
      </c>
      <c r="G41" s="122">
        <f t="shared" ref="G41:G72" si="6">F41*100/E41</f>
        <v>113.91071391142283</v>
      </c>
      <c r="H41" s="122">
        <f t="shared" ref="H41:H72" si="7">E41-F41</f>
        <v>-968956.62000000011</v>
      </c>
      <c r="I41" s="122">
        <f t="shared" ref="I41:I72" si="8">H41*100/E41</f>
        <v>-13.910713911422832</v>
      </c>
      <c r="J41" s="120"/>
      <c r="K41" s="95"/>
      <c r="L41" s="95"/>
    </row>
    <row r="42" spans="1:12" s="97" customFormat="1" ht="17.100000000000001" customHeight="1" x14ac:dyDescent="0.3">
      <c r="A42" s="25">
        <v>6.2</v>
      </c>
      <c r="B42" s="25" t="s">
        <v>55</v>
      </c>
      <c r="C42" s="123">
        <v>1</v>
      </c>
      <c r="D42" s="123">
        <v>1</v>
      </c>
      <c r="E42" s="28">
        <v>150000</v>
      </c>
      <c r="F42" s="28">
        <v>121800</v>
      </c>
      <c r="G42" s="28">
        <f t="shared" si="6"/>
        <v>81.2</v>
      </c>
      <c r="H42" s="28">
        <f t="shared" si="7"/>
        <v>28200</v>
      </c>
      <c r="I42" s="28">
        <f t="shared" si="8"/>
        <v>18.8</v>
      </c>
      <c r="J42" s="25"/>
      <c r="K42" s="100"/>
      <c r="L42" s="100"/>
    </row>
    <row r="43" spans="1:12" s="97" customFormat="1" ht="17.100000000000001" customHeight="1" x14ac:dyDescent="0.3">
      <c r="A43" s="25">
        <v>6.3</v>
      </c>
      <c r="B43" s="25" t="s">
        <v>105</v>
      </c>
      <c r="C43" s="123">
        <v>3</v>
      </c>
      <c r="D43" s="123">
        <v>2</v>
      </c>
      <c r="E43" s="28">
        <v>306309751</v>
      </c>
      <c r="F43" s="28">
        <v>168600751.46000001</v>
      </c>
      <c r="G43" s="28">
        <f t="shared" si="6"/>
        <v>55.042567502201393</v>
      </c>
      <c r="H43" s="28">
        <f t="shared" si="7"/>
        <v>137708999.53999999</v>
      </c>
      <c r="I43" s="28">
        <f t="shared" si="8"/>
        <v>44.957432497798607</v>
      </c>
      <c r="J43" s="25"/>
    </row>
    <row r="44" spans="1:12" s="97" customFormat="1" ht="17.100000000000001" customHeight="1" x14ac:dyDescent="0.3">
      <c r="A44" s="25">
        <v>6.4</v>
      </c>
      <c r="B44" s="25" t="s">
        <v>57</v>
      </c>
      <c r="C44" s="123">
        <v>13</v>
      </c>
      <c r="D44" s="123">
        <v>10</v>
      </c>
      <c r="E44" s="28">
        <v>174880709</v>
      </c>
      <c r="F44" s="28">
        <v>88040963</v>
      </c>
      <c r="G44" s="28">
        <f t="shared" si="6"/>
        <v>50.343438966730176</v>
      </c>
      <c r="H44" s="28">
        <f t="shared" si="7"/>
        <v>86839746</v>
      </c>
      <c r="I44" s="28">
        <f t="shared" si="8"/>
        <v>49.656561033269824</v>
      </c>
      <c r="J44" s="25"/>
      <c r="K44" s="100"/>
      <c r="L44" s="100"/>
    </row>
    <row r="45" spans="1:12" s="100" customFormat="1" ht="17.100000000000001" customHeight="1" x14ac:dyDescent="0.3">
      <c r="A45" s="25">
        <v>6.5</v>
      </c>
      <c r="B45" s="25" t="s">
        <v>36</v>
      </c>
      <c r="C45" s="123">
        <v>1</v>
      </c>
      <c r="D45" s="123">
        <v>1</v>
      </c>
      <c r="E45" s="28">
        <v>589000</v>
      </c>
      <c r="F45" s="28">
        <v>239664.5</v>
      </c>
      <c r="G45" s="28">
        <f t="shared" si="6"/>
        <v>40.69006791171477</v>
      </c>
      <c r="H45" s="28">
        <f t="shared" si="7"/>
        <v>349335.5</v>
      </c>
      <c r="I45" s="28">
        <f t="shared" si="8"/>
        <v>59.30993208828523</v>
      </c>
      <c r="J45" s="25"/>
      <c r="K45" s="101"/>
      <c r="L45" s="101"/>
    </row>
    <row r="46" spans="1:12" s="101" customFormat="1" ht="17.100000000000001" customHeight="1" x14ac:dyDescent="0.3">
      <c r="A46" s="25">
        <v>6.6</v>
      </c>
      <c r="B46" s="25" t="s">
        <v>53</v>
      </c>
      <c r="C46" s="123">
        <v>6</v>
      </c>
      <c r="D46" s="123">
        <v>4</v>
      </c>
      <c r="E46" s="28">
        <v>600000</v>
      </c>
      <c r="F46" s="28">
        <v>239223</v>
      </c>
      <c r="G46" s="28">
        <f t="shared" si="6"/>
        <v>39.8705</v>
      </c>
      <c r="H46" s="28">
        <f t="shared" si="7"/>
        <v>360777</v>
      </c>
      <c r="I46" s="28">
        <f t="shared" si="8"/>
        <v>60.1295</v>
      </c>
      <c r="J46" s="25"/>
      <c r="K46" s="100"/>
      <c r="L46" s="100"/>
    </row>
    <row r="47" spans="1:12" s="101" customFormat="1" ht="17.100000000000001" customHeight="1" x14ac:dyDescent="0.3">
      <c r="A47" s="25">
        <v>6.7</v>
      </c>
      <c r="B47" s="25" t="s">
        <v>103</v>
      </c>
      <c r="C47" s="123">
        <v>1</v>
      </c>
      <c r="D47" s="123">
        <v>1</v>
      </c>
      <c r="E47" s="28">
        <v>80000</v>
      </c>
      <c r="F47" s="28">
        <v>31466</v>
      </c>
      <c r="G47" s="28">
        <f t="shared" si="6"/>
        <v>39.332500000000003</v>
      </c>
      <c r="H47" s="28">
        <f t="shared" si="7"/>
        <v>48534</v>
      </c>
      <c r="I47" s="28">
        <f t="shared" si="8"/>
        <v>60.667499999999997</v>
      </c>
      <c r="J47" s="25"/>
    </row>
    <row r="48" spans="1:12" s="100" customFormat="1" ht="17.100000000000001" customHeight="1" x14ac:dyDescent="0.3">
      <c r="A48" s="25">
        <v>6.8</v>
      </c>
      <c r="B48" s="25" t="s">
        <v>54</v>
      </c>
      <c r="C48" s="123">
        <v>6</v>
      </c>
      <c r="D48" s="123">
        <v>1</v>
      </c>
      <c r="E48" s="28">
        <v>851850</v>
      </c>
      <c r="F48" s="28">
        <v>29066.1</v>
      </c>
      <c r="G48" s="28">
        <f t="shared" si="6"/>
        <v>3.4121148089452369</v>
      </c>
      <c r="H48" s="28">
        <f t="shared" si="7"/>
        <v>822783.9</v>
      </c>
      <c r="I48" s="28">
        <f t="shared" si="8"/>
        <v>96.587885191054767</v>
      </c>
      <c r="J48" s="25"/>
      <c r="K48" s="97"/>
      <c r="L48" s="97"/>
    </row>
    <row r="49" spans="1:12" s="100" customFormat="1" ht="17.100000000000001" customHeight="1" x14ac:dyDescent="0.3">
      <c r="A49" s="25">
        <v>6.9</v>
      </c>
      <c r="B49" s="25" t="s">
        <v>35</v>
      </c>
      <c r="C49" s="123">
        <v>4</v>
      </c>
      <c r="D49" s="123">
        <v>0</v>
      </c>
      <c r="E49" s="28">
        <v>258950</v>
      </c>
      <c r="F49" s="28">
        <v>0</v>
      </c>
      <c r="G49" s="28">
        <f t="shared" si="6"/>
        <v>0</v>
      </c>
      <c r="H49" s="28">
        <f t="shared" si="7"/>
        <v>258950</v>
      </c>
      <c r="I49" s="28">
        <f t="shared" si="8"/>
        <v>100</v>
      </c>
      <c r="J49" s="25"/>
    </row>
    <row r="50" spans="1:12" s="101" customFormat="1" ht="17.100000000000001" customHeight="1" x14ac:dyDescent="0.3">
      <c r="A50" s="127">
        <v>6.1</v>
      </c>
      <c r="B50" s="25" t="s">
        <v>58</v>
      </c>
      <c r="C50" s="123">
        <v>3</v>
      </c>
      <c r="D50" s="123">
        <v>0</v>
      </c>
      <c r="E50" s="28">
        <v>119800</v>
      </c>
      <c r="F50" s="28">
        <v>0</v>
      </c>
      <c r="G50" s="28">
        <f t="shared" si="6"/>
        <v>0</v>
      </c>
      <c r="H50" s="28">
        <f t="shared" si="7"/>
        <v>119800</v>
      </c>
      <c r="I50" s="28">
        <f t="shared" si="8"/>
        <v>100</v>
      </c>
      <c r="J50" s="25"/>
      <c r="K50" s="100"/>
      <c r="L50" s="100"/>
    </row>
    <row r="51" spans="1:12" s="101" customFormat="1" ht="17.100000000000001" customHeight="1" x14ac:dyDescent="0.3">
      <c r="A51" s="124">
        <v>6.11</v>
      </c>
      <c r="B51" s="124" t="s">
        <v>56</v>
      </c>
      <c r="C51" s="125">
        <v>1</v>
      </c>
      <c r="D51" s="125">
        <v>0</v>
      </c>
      <c r="E51" s="126">
        <v>75600</v>
      </c>
      <c r="F51" s="126">
        <v>0</v>
      </c>
      <c r="G51" s="126">
        <f t="shared" si="6"/>
        <v>0</v>
      </c>
      <c r="H51" s="126">
        <f t="shared" si="7"/>
        <v>75600</v>
      </c>
      <c r="I51" s="126">
        <f t="shared" si="8"/>
        <v>100</v>
      </c>
      <c r="J51" s="124"/>
      <c r="K51" s="100"/>
      <c r="L51" s="100"/>
    </row>
    <row r="52" spans="1:12" s="100" customFormat="1" ht="17.100000000000001" customHeight="1" x14ac:dyDescent="0.3">
      <c r="A52" s="118">
        <v>7</v>
      </c>
      <c r="B52" s="117" t="s">
        <v>18</v>
      </c>
      <c r="C52" s="118">
        <v>71</v>
      </c>
      <c r="D52" s="118">
        <v>57</v>
      </c>
      <c r="E52" s="119">
        <v>4689500</v>
      </c>
      <c r="F52" s="119">
        <v>2431976.36</v>
      </c>
      <c r="G52" s="119">
        <f t="shared" si="6"/>
        <v>51.860035398230089</v>
      </c>
      <c r="H52" s="119">
        <f t="shared" si="7"/>
        <v>2257523.64</v>
      </c>
      <c r="I52" s="119">
        <f t="shared" si="8"/>
        <v>48.139964601769911</v>
      </c>
      <c r="J52" s="117"/>
    </row>
    <row r="53" spans="1:12" s="100" customFormat="1" ht="17.100000000000001" customHeight="1" x14ac:dyDescent="0.3">
      <c r="A53" s="120">
        <v>7.1</v>
      </c>
      <c r="B53" s="120" t="s">
        <v>71</v>
      </c>
      <c r="C53" s="121">
        <v>4</v>
      </c>
      <c r="D53" s="121">
        <v>4</v>
      </c>
      <c r="E53" s="122">
        <v>160650</v>
      </c>
      <c r="F53" s="122">
        <v>160650</v>
      </c>
      <c r="G53" s="122">
        <f t="shared" si="6"/>
        <v>100</v>
      </c>
      <c r="H53" s="122">
        <f t="shared" si="7"/>
        <v>0</v>
      </c>
      <c r="I53" s="122">
        <f t="shared" si="8"/>
        <v>0</v>
      </c>
      <c r="J53" s="120"/>
      <c r="K53" s="101"/>
      <c r="L53" s="101"/>
    </row>
    <row r="54" spans="1:12" s="100" customFormat="1" ht="17.100000000000001" customHeight="1" x14ac:dyDescent="0.3">
      <c r="A54" s="25">
        <v>7.2</v>
      </c>
      <c r="B54" s="25" t="s">
        <v>67</v>
      </c>
      <c r="C54" s="123">
        <v>6</v>
      </c>
      <c r="D54" s="123">
        <v>6</v>
      </c>
      <c r="E54" s="28">
        <v>133850</v>
      </c>
      <c r="F54" s="28">
        <v>133850</v>
      </c>
      <c r="G54" s="28">
        <f t="shared" si="6"/>
        <v>100</v>
      </c>
      <c r="H54" s="28">
        <f t="shared" si="7"/>
        <v>0</v>
      </c>
      <c r="I54" s="28">
        <f t="shared" si="8"/>
        <v>0</v>
      </c>
      <c r="J54" s="25"/>
      <c r="K54" s="101"/>
      <c r="L54" s="101"/>
    </row>
    <row r="55" spans="1:12" s="101" customFormat="1" ht="17.100000000000001" customHeight="1" x14ac:dyDescent="0.3">
      <c r="A55" s="25">
        <v>7.3</v>
      </c>
      <c r="B55" s="25" t="s">
        <v>45</v>
      </c>
      <c r="C55" s="123">
        <v>5</v>
      </c>
      <c r="D55" s="123">
        <v>5</v>
      </c>
      <c r="E55" s="28">
        <v>154325</v>
      </c>
      <c r="F55" s="28">
        <v>154325</v>
      </c>
      <c r="G55" s="28">
        <f t="shared" si="6"/>
        <v>100</v>
      </c>
      <c r="H55" s="28">
        <f t="shared" si="7"/>
        <v>0</v>
      </c>
      <c r="I55" s="28">
        <f t="shared" si="8"/>
        <v>0</v>
      </c>
      <c r="J55" s="25"/>
      <c r="K55" s="100"/>
      <c r="L55" s="100"/>
    </row>
    <row r="56" spans="1:12" s="100" customFormat="1" ht="17.100000000000001" customHeight="1" x14ac:dyDescent="0.3">
      <c r="A56" s="25">
        <v>7.4</v>
      </c>
      <c r="B56" s="25" t="s">
        <v>74</v>
      </c>
      <c r="C56" s="123">
        <v>4</v>
      </c>
      <c r="D56" s="123">
        <v>4</v>
      </c>
      <c r="E56" s="28">
        <v>130700</v>
      </c>
      <c r="F56" s="28">
        <v>130700</v>
      </c>
      <c r="G56" s="28">
        <f t="shared" si="6"/>
        <v>100</v>
      </c>
      <c r="H56" s="28">
        <f t="shared" si="7"/>
        <v>0</v>
      </c>
      <c r="I56" s="28">
        <f t="shared" si="8"/>
        <v>0</v>
      </c>
      <c r="J56" s="25"/>
      <c r="K56" s="101"/>
      <c r="L56" s="101"/>
    </row>
    <row r="57" spans="1:12" s="100" customFormat="1" ht="17.100000000000001" customHeight="1" x14ac:dyDescent="0.3">
      <c r="A57" s="25">
        <v>7.5</v>
      </c>
      <c r="B57" s="25" t="s">
        <v>69</v>
      </c>
      <c r="C57" s="123">
        <v>1</v>
      </c>
      <c r="D57" s="123">
        <v>1</v>
      </c>
      <c r="E57" s="28">
        <v>30000</v>
      </c>
      <c r="F57" s="28">
        <v>30000</v>
      </c>
      <c r="G57" s="28">
        <f t="shared" si="6"/>
        <v>100</v>
      </c>
      <c r="H57" s="28">
        <f t="shared" si="7"/>
        <v>0</v>
      </c>
      <c r="I57" s="28">
        <f t="shared" si="8"/>
        <v>0</v>
      </c>
      <c r="J57" s="25"/>
    </row>
    <row r="58" spans="1:12" s="101" customFormat="1" ht="17.100000000000001" customHeight="1" x14ac:dyDescent="0.3">
      <c r="A58" s="25">
        <v>7.6</v>
      </c>
      <c r="B58" s="25" t="s">
        <v>76</v>
      </c>
      <c r="C58" s="123">
        <v>5</v>
      </c>
      <c r="D58" s="123">
        <v>5</v>
      </c>
      <c r="E58" s="28">
        <v>114450</v>
      </c>
      <c r="F58" s="28">
        <v>114450</v>
      </c>
      <c r="G58" s="28">
        <f t="shared" si="6"/>
        <v>100</v>
      </c>
      <c r="H58" s="28">
        <f t="shared" si="7"/>
        <v>0</v>
      </c>
      <c r="I58" s="28">
        <f t="shared" si="8"/>
        <v>0</v>
      </c>
      <c r="J58" s="25"/>
    </row>
    <row r="59" spans="1:12" s="100" customFormat="1" ht="17.100000000000001" customHeight="1" x14ac:dyDescent="0.3">
      <c r="A59" s="25">
        <v>7.7</v>
      </c>
      <c r="B59" s="25" t="s">
        <v>72</v>
      </c>
      <c r="C59" s="123">
        <v>4</v>
      </c>
      <c r="D59" s="123">
        <v>4</v>
      </c>
      <c r="E59" s="28">
        <v>156975</v>
      </c>
      <c r="F59" s="28">
        <v>156775</v>
      </c>
      <c r="G59" s="28">
        <f t="shared" si="6"/>
        <v>99.872591176938997</v>
      </c>
      <c r="H59" s="28">
        <f t="shared" si="7"/>
        <v>200</v>
      </c>
      <c r="I59" s="28">
        <f t="shared" si="8"/>
        <v>0.12740882306099696</v>
      </c>
      <c r="J59" s="25"/>
      <c r="K59" s="97"/>
      <c r="L59" s="97"/>
    </row>
    <row r="60" spans="1:12" s="97" customFormat="1" ht="17.100000000000001" customHeight="1" x14ac:dyDescent="0.3">
      <c r="A60" s="25">
        <v>7.8</v>
      </c>
      <c r="B60" s="25" t="s">
        <v>75</v>
      </c>
      <c r="C60" s="123">
        <v>11</v>
      </c>
      <c r="D60" s="123">
        <v>8</v>
      </c>
      <c r="E60" s="28">
        <v>111825</v>
      </c>
      <c r="F60" s="28">
        <v>100885</v>
      </c>
      <c r="G60" s="28">
        <f t="shared" si="6"/>
        <v>90.21685669572993</v>
      </c>
      <c r="H60" s="28">
        <f t="shared" si="7"/>
        <v>10940</v>
      </c>
      <c r="I60" s="28">
        <f t="shared" si="8"/>
        <v>9.7831433042700642</v>
      </c>
      <c r="J60" s="25"/>
      <c r="K60" s="101"/>
      <c r="L60" s="101"/>
    </row>
    <row r="61" spans="1:12" s="97" customFormat="1" ht="17.100000000000001" customHeight="1" x14ac:dyDescent="0.3">
      <c r="A61" s="25">
        <v>7.9</v>
      </c>
      <c r="B61" s="25" t="s">
        <v>68</v>
      </c>
      <c r="C61" s="123">
        <v>5</v>
      </c>
      <c r="D61" s="123">
        <v>3</v>
      </c>
      <c r="E61" s="28">
        <v>154875</v>
      </c>
      <c r="F61" s="28">
        <v>107438</v>
      </c>
      <c r="G61" s="28">
        <f t="shared" si="6"/>
        <v>69.370782889426962</v>
      </c>
      <c r="H61" s="28">
        <f t="shared" si="7"/>
        <v>47437</v>
      </c>
      <c r="I61" s="28">
        <f t="shared" si="8"/>
        <v>30.629217110573041</v>
      </c>
      <c r="J61" s="25"/>
    </row>
    <row r="62" spans="1:12" s="100" customFormat="1" ht="17.100000000000001" customHeight="1" x14ac:dyDescent="0.3">
      <c r="A62" s="127">
        <v>7.1</v>
      </c>
      <c r="B62" s="25" t="s">
        <v>73</v>
      </c>
      <c r="C62" s="123">
        <v>4</v>
      </c>
      <c r="D62" s="123">
        <v>4</v>
      </c>
      <c r="E62" s="28">
        <v>159600</v>
      </c>
      <c r="F62" s="28">
        <v>100250</v>
      </c>
      <c r="G62" s="28">
        <f t="shared" si="6"/>
        <v>62.813283208020053</v>
      </c>
      <c r="H62" s="28">
        <f t="shared" si="7"/>
        <v>59350</v>
      </c>
      <c r="I62" s="28">
        <f t="shared" si="8"/>
        <v>37.186716791979947</v>
      </c>
      <c r="J62" s="25"/>
    </row>
    <row r="63" spans="1:12" s="100" customFormat="1" ht="17.100000000000001" customHeight="1" x14ac:dyDescent="0.3">
      <c r="A63" s="25">
        <v>7.11</v>
      </c>
      <c r="B63" s="25" t="s">
        <v>35</v>
      </c>
      <c r="C63" s="123">
        <v>18</v>
      </c>
      <c r="D63" s="123">
        <v>11</v>
      </c>
      <c r="E63" s="28">
        <v>3052250</v>
      </c>
      <c r="F63" s="28">
        <v>1187311.3600000001</v>
      </c>
      <c r="G63" s="28">
        <f t="shared" si="6"/>
        <v>38.899544925874359</v>
      </c>
      <c r="H63" s="28">
        <f t="shared" si="7"/>
        <v>1864938.64</v>
      </c>
      <c r="I63" s="28">
        <f t="shared" si="8"/>
        <v>61.100455074125648</v>
      </c>
      <c r="J63" s="25"/>
      <c r="K63" s="101"/>
      <c r="L63" s="101"/>
    </row>
    <row r="64" spans="1:12" s="101" customFormat="1" ht="17.100000000000001" customHeight="1" x14ac:dyDescent="0.3">
      <c r="A64" s="25">
        <v>7.12</v>
      </c>
      <c r="B64" s="25" t="s">
        <v>49</v>
      </c>
      <c r="C64" s="123">
        <v>1</v>
      </c>
      <c r="D64" s="123">
        <v>1</v>
      </c>
      <c r="E64" s="28">
        <v>30000</v>
      </c>
      <c r="F64" s="28">
        <v>10000</v>
      </c>
      <c r="G64" s="28">
        <f t="shared" si="6"/>
        <v>33.333333333333336</v>
      </c>
      <c r="H64" s="28">
        <f t="shared" si="7"/>
        <v>20000</v>
      </c>
      <c r="I64" s="28">
        <f t="shared" si="8"/>
        <v>66.666666666666671</v>
      </c>
      <c r="J64" s="25"/>
      <c r="K64" s="100"/>
      <c r="L64" s="100"/>
    </row>
    <row r="65" spans="1:12" s="98" customFormat="1" ht="17.100000000000001" customHeight="1" x14ac:dyDescent="0.3">
      <c r="A65" s="124">
        <v>7.13</v>
      </c>
      <c r="B65" s="124" t="s">
        <v>70</v>
      </c>
      <c r="C65" s="125">
        <v>3</v>
      </c>
      <c r="D65" s="125">
        <v>1</v>
      </c>
      <c r="E65" s="126">
        <v>300000</v>
      </c>
      <c r="F65" s="126">
        <v>45342</v>
      </c>
      <c r="G65" s="126">
        <f t="shared" si="6"/>
        <v>15.114000000000001</v>
      </c>
      <c r="H65" s="126">
        <f t="shared" si="7"/>
        <v>254658</v>
      </c>
      <c r="I65" s="126">
        <f t="shared" si="8"/>
        <v>84.885999999999996</v>
      </c>
      <c r="J65" s="124"/>
    </row>
    <row r="66" spans="1:12" s="97" customFormat="1" ht="17.100000000000001" customHeight="1" x14ac:dyDescent="0.3">
      <c r="A66" s="118">
        <v>8</v>
      </c>
      <c r="B66" s="117" t="s">
        <v>25</v>
      </c>
      <c r="C66" s="118">
        <v>27</v>
      </c>
      <c r="D66" s="118">
        <v>21</v>
      </c>
      <c r="E66" s="119">
        <v>4226050</v>
      </c>
      <c r="F66" s="119">
        <v>2019009</v>
      </c>
      <c r="G66" s="119">
        <f t="shared" si="6"/>
        <v>47.77532210929828</v>
      </c>
      <c r="H66" s="119">
        <f t="shared" si="7"/>
        <v>2207041</v>
      </c>
      <c r="I66" s="119">
        <f t="shared" si="8"/>
        <v>52.22467789070172</v>
      </c>
      <c r="J66" s="117"/>
      <c r="K66" s="100"/>
      <c r="L66" s="100"/>
    </row>
    <row r="67" spans="1:12" s="97" customFormat="1" ht="16.5" customHeight="1" x14ac:dyDescent="0.3">
      <c r="A67" s="120">
        <v>8.1</v>
      </c>
      <c r="B67" s="120" t="s">
        <v>66</v>
      </c>
      <c r="C67" s="121">
        <v>1</v>
      </c>
      <c r="D67" s="121">
        <v>1</v>
      </c>
      <c r="E67" s="122">
        <v>130000</v>
      </c>
      <c r="F67" s="122">
        <v>130000</v>
      </c>
      <c r="G67" s="122">
        <f t="shared" si="6"/>
        <v>100</v>
      </c>
      <c r="H67" s="122">
        <f t="shared" si="7"/>
        <v>0</v>
      </c>
      <c r="I67" s="122">
        <f t="shared" si="8"/>
        <v>0</v>
      </c>
      <c r="J67" s="120"/>
      <c r="K67" s="100"/>
      <c r="L67" s="100"/>
    </row>
    <row r="68" spans="1:12" s="97" customFormat="1" ht="17.100000000000001" customHeight="1" x14ac:dyDescent="0.3">
      <c r="A68" s="25">
        <v>8.1999999999999993</v>
      </c>
      <c r="B68" s="25" t="s">
        <v>131</v>
      </c>
      <c r="C68" s="123">
        <v>3</v>
      </c>
      <c r="D68" s="123">
        <v>3</v>
      </c>
      <c r="E68" s="28">
        <v>228500</v>
      </c>
      <c r="F68" s="28">
        <v>188252</v>
      </c>
      <c r="G68" s="28">
        <f t="shared" si="6"/>
        <v>82.385995623632382</v>
      </c>
      <c r="H68" s="28">
        <f t="shared" si="7"/>
        <v>40248</v>
      </c>
      <c r="I68" s="28">
        <f t="shared" si="8"/>
        <v>17.614004376367614</v>
      </c>
      <c r="J68" s="25"/>
      <c r="K68" s="101"/>
      <c r="L68" s="101"/>
    </row>
    <row r="69" spans="1:12" s="100" customFormat="1" ht="17.100000000000001" customHeight="1" x14ac:dyDescent="0.3">
      <c r="A69" s="25">
        <v>8.3000000000000007</v>
      </c>
      <c r="B69" s="25" t="s">
        <v>132</v>
      </c>
      <c r="C69" s="123">
        <v>8</v>
      </c>
      <c r="D69" s="123">
        <v>6</v>
      </c>
      <c r="E69" s="28">
        <v>370000</v>
      </c>
      <c r="F69" s="28">
        <v>303125</v>
      </c>
      <c r="G69" s="28">
        <f t="shared" si="6"/>
        <v>81.925675675675677</v>
      </c>
      <c r="H69" s="28">
        <f t="shared" si="7"/>
        <v>66875</v>
      </c>
      <c r="I69" s="28">
        <f t="shared" si="8"/>
        <v>18.074324324324323</v>
      </c>
      <c r="J69" s="25"/>
      <c r="K69" s="101"/>
      <c r="L69" s="101"/>
    </row>
    <row r="70" spans="1:12" s="100" customFormat="1" ht="17.100000000000001" customHeight="1" x14ac:dyDescent="0.3">
      <c r="A70" s="25">
        <v>8.4</v>
      </c>
      <c r="B70" s="25" t="s">
        <v>65</v>
      </c>
      <c r="C70" s="123">
        <v>8</v>
      </c>
      <c r="D70" s="123">
        <v>7</v>
      </c>
      <c r="E70" s="28">
        <v>636500</v>
      </c>
      <c r="F70" s="28">
        <v>467082</v>
      </c>
      <c r="G70" s="28">
        <f t="shared" si="6"/>
        <v>73.382875098193239</v>
      </c>
      <c r="H70" s="28">
        <f t="shared" si="7"/>
        <v>169418</v>
      </c>
      <c r="I70" s="28">
        <f t="shared" si="8"/>
        <v>26.617124901806754</v>
      </c>
      <c r="J70" s="25"/>
    </row>
    <row r="71" spans="1:12" s="101" customFormat="1" ht="17.100000000000001" customHeight="1" x14ac:dyDescent="0.3">
      <c r="A71" s="25">
        <v>8.5</v>
      </c>
      <c r="B71" s="25" t="s">
        <v>35</v>
      </c>
      <c r="C71" s="123">
        <v>5</v>
      </c>
      <c r="D71" s="123">
        <v>2</v>
      </c>
      <c r="E71" s="28">
        <v>726050</v>
      </c>
      <c r="F71" s="28">
        <v>445800</v>
      </c>
      <c r="G71" s="28">
        <f t="shared" si="6"/>
        <v>61.400729977274295</v>
      </c>
      <c r="H71" s="28">
        <f t="shared" si="7"/>
        <v>280250</v>
      </c>
      <c r="I71" s="28">
        <f t="shared" si="8"/>
        <v>38.599270022725705</v>
      </c>
      <c r="J71" s="25"/>
    </row>
    <row r="72" spans="1:12" s="100" customFormat="1" ht="17.100000000000001" customHeight="1" x14ac:dyDescent="0.3">
      <c r="A72" s="25">
        <v>8.6</v>
      </c>
      <c r="B72" s="25" t="s">
        <v>133</v>
      </c>
      <c r="C72" s="123">
        <v>1</v>
      </c>
      <c r="D72" s="123">
        <v>1</v>
      </c>
      <c r="E72" s="28">
        <v>2000000</v>
      </c>
      <c r="F72" s="28">
        <v>458750</v>
      </c>
      <c r="G72" s="28">
        <f t="shared" si="6"/>
        <v>22.9375</v>
      </c>
      <c r="H72" s="28">
        <f t="shared" si="7"/>
        <v>1541250</v>
      </c>
      <c r="I72" s="28">
        <f t="shared" si="8"/>
        <v>77.0625</v>
      </c>
      <c r="J72" s="25"/>
    </row>
    <row r="73" spans="1:12" s="100" customFormat="1" ht="17.100000000000001" customHeight="1" x14ac:dyDescent="0.3">
      <c r="A73" s="124">
        <v>8.6999999999999993</v>
      </c>
      <c r="B73" s="124" t="s">
        <v>109</v>
      </c>
      <c r="C73" s="125">
        <v>1</v>
      </c>
      <c r="D73" s="125">
        <v>1</v>
      </c>
      <c r="E73" s="126">
        <v>135000</v>
      </c>
      <c r="F73" s="126">
        <v>26000</v>
      </c>
      <c r="G73" s="126">
        <f t="shared" ref="G73:G104" si="9">F73*100/E73</f>
        <v>19.25925925925926</v>
      </c>
      <c r="H73" s="126">
        <f t="shared" ref="H73:H96" si="10">E73-F73</f>
        <v>109000</v>
      </c>
      <c r="I73" s="126">
        <f t="shared" ref="I73:I104" si="11">H73*100/E73</f>
        <v>80.740740740740748</v>
      </c>
      <c r="J73" s="124"/>
      <c r="K73" s="97"/>
      <c r="L73" s="97"/>
    </row>
    <row r="74" spans="1:12" s="100" customFormat="1" ht="17.100000000000001" customHeight="1" x14ac:dyDescent="0.3">
      <c r="A74" s="118">
        <v>9</v>
      </c>
      <c r="B74" s="117" t="s">
        <v>24</v>
      </c>
      <c r="C74" s="118">
        <v>78</v>
      </c>
      <c r="D74" s="118">
        <v>50</v>
      </c>
      <c r="E74" s="119">
        <v>12317350</v>
      </c>
      <c r="F74" s="119">
        <v>4885390.28</v>
      </c>
      <c r="G74" s="119">
        <f t="shared" si="9"/>
        <v>39.662673221106814</v>
      </c>
      <c r="H74" s="119">
        <f t="shared" si="10"/>
        <v>7431959.7199999997</v>
      </c>
      <c r="I74" s="119">
        <f t="shared" si="11"/>
        <v>60.337326778893186</v>
      </c>
      <c r="J74" s="117"/>
    </row>
    <row r="75" spans="1:12" s="101" customFormat="1" ht="17.100000000000001" customHeight="1" x14ac:dyDescent="0.3">
      <c r="A75" s="120">
        <v>9.1</v>
      </c>
      <c r="B75" s="120" t="s">
        <v>130</v>
      </c>
      <c r="C75" s="121">
        <v>1</v>
      </c>
      <c r="D75" s="121">
        <v>1</v>
      </c>
      <c r="E75" s="122">
        <v>5400</v>
      </c>
      <c r="F75" s="122">
        <v>5399.25</v>
      </c>
      <c r="G75" s="122">
        <f t="shared" si="9"/>
        <v>99.986111111111114</v>
      </c>
      <c r="H75" s="122">
        <f t="shared" si="10"/>
        <v>0.75</v>
      </c>
      <c r="I75" s="122">
        <f t="shared" si="11"/>
        <v>1.3888888888888888E-2</v>
      </c>
      <c r="J75" s="120"/>
      <c r="K75" s="100"/>
      <c r="L75" s="100"/>
    </row>
    <row r="76" spans="1:12" s="101" customFormat="1" ht="17.100000000000001" customHeight="1" x14ac:dyDescent="0.3">
      <c r="A76" s="25">
        <v>9.1999999999999993</v>
      </c>
      <c r="B76" s="25" t="s">
        <v>85</v>
      </c>
      <c r="C76" s="123">
        <v>5</v>
      </c>
      <c r="D76" s="123">
        <v>5</v>
      </c>
      <c r="E76" s="28">
        <v>1709000</v>
      </c>
      <c r="F76" s="28">
        <v>1557315</v>
      </c>
      <c r="G76" s="28">
        <f t="shared" si="9"/>
        <v>91.124341720304272</v>
      </c>
      <c r="H76" s="28">
        <f t="shared" si="10"/>
        <v>151685</v>
      </c>
      <c r="I76" s="28">
        <f t="shared" si="11"/>
        <v>8.8756582796957293</v>
      </c>
      <c r="J76" s="25"/>
    </row>
    <row r="77" spans="1:12" s="100" customFormat="1" ht="17.100000000000001" customHeight="1" x14ac:dyDescent="0.3">
      <c r="A77" s="25">
        <v>9.3000000000000007</v>
      </c>
      <c r="B77" s="25" t="s">
        <v>91</v>
      </c>
      <c r="C77" s="123">
        <v>2</v>
      </c>
      <c r="D77" s="123">
        <v>2</v>
      </c>
      <c r="E77" s="28">
        <v>265200</v>
      </c>
      <c r="F77" s="28">
        <v>205635</v>
      </c>
      <c r="G77" s="28">
        <f t="shared" si="9"/>
        <v>77.539592760180994</v>
      </c>
      <c r="H77" s="28">
        <f t="shared" si="10"/>
        <v>59565</v>
      </c>
      <c r="I77" s="28">
        <f t="shared" si="11"/>
        <v>22.460407239819006</v>
      </c>
      <c r="J77" s="25"/>
    </row>
    <row r="78" spans="1:12" s="101" customFormat="1" ht="17.100000000000001" customHeight="1" x14ac:dyDescent="0.3">
      <c r="A78" s="25">
        <v>9.4</v>
      </c>
      <c r="B78" s="25" t="s">
        <v>89</v>
      </c>
      <c r="C78" s="123">
        <v>7</v>
      </c>
      <c r="D78" s="123">
        <v>6</v>
      </c>
      <c r="E78" s="28">
        <v>974700</v>
      </c>
      <c r="F78" s="28">
        <v>666713.5</v>
      </c>
      <c r="G78" s="28">
        <f t="shared" si="9"/>
        <v>68.401918539037652</v>
      </c>
      <c r="H78" s="28">
        <f t="shared" si="10"/>
        <v>307986.5</v>
      </c>
      <c r="I78" s="28">
        <f t="shared" si="11"/>
        <v>31.598081460962348</v>
      </c>
      <c r="J78" s="25"/>
      <c r="K78" s="100"/>
      <c r="L78" s="100"/>
    </row>
    <row r="79" spans="1:12" s="101" customFormat="1" ht="17.100000000000001" customHeight="1" x14ac:dyDescent="0.3">
      <c r="A79" s="25">
        <v>9.5</v>
      </c>
      <c r="B79" s="25" t="s">
        <v>88</v>
      </c>
      <c r="C79" s="123">
        <v>1</v>
      </c>
      <c r="D79" s="123">
        <v>1</v>
      </c>
      <c r="E79" s="28">
        <v>350600</v>
      </c>
      <c r="F79" s="28">
        <v>189852</v>
      </c>
      <c r="G79" s="28">
        <f t="shared" si="9"/>
        <v>54.150598973188821</v>
      </c>
      <c r="H79" s="28">
        <f t="shared" si="10"/>
        <v>160748</v>
      </c>
      <c r="I79" s="28">
        <f t="shared" si="11"/>
        <v>45.849401026811179</v>
      </c>
      <c r="J79" s="25"/>
      <c r="K79" s="100"/>
      <c r="L79" s="100"/>
    </row>
    <row r="80" spans="1:12" s="100" customFormat="1" ht="17.100000000000001" customHeight="1" x14ac:dyDescent="0.3">
      <c r="A80" s="25">
        <v>9.6</v>
      </c>
      <c r="B80" s="25" t="s">
        <v>90</v>
      </c>
      <c r="C80" s="123">
        <v>4</v>
      </c>
      <c r="D80" s="123">
        <v>4</v>
      </c>
      <c r="E80" s="28">
        <v>286000</v>
      </c>
      <c r="F80" s="28">
        <v>143890</v>
      </c>
      <c r="G80" s="28">
        <f t="shared" si="9"/>
        <v>50.311188811188813</v>
      </c>
      <c r="H80" s="28">
        <f t="shared" si="10"/>
        <v>142110</v>
      </c>
      <c r="I80" s="28">
        <f t="shared" si="11"/>
        <v>49.688811188811187</v>
      </c>
      <c r="J80" s="25"/>
    </row>
    <row r="81" spans="1:12" s="101" customFormat="1" ht="17.100000000000001" customHeight="1" x14ac:dyDescent="0.3">
      <c r="A81" s="25">
        <v>9.7000000000000099</v>
      </c>
      <c r="B81" s="25" t="s">
        <v>87</v>
      </c>
      <c r="C81" s="123">
        <v>1</v>
      </c>
      <c r="D81" s="123">
        <v>1</v>
      </c>
      <c r="E81" s="28">
        <v>900000</v>
      </c>
      <c r="F81" s="28">
        <v>347104</v>
      </c>
      <c r="G81" s="28">
        <f t="shared" si="9"/>
        <v>38.56711111111111</v>
      </c>
      <c r="H81" s="28">
        <f t="shared" si="10"/>
        <v>552896</v>
      </c>
      <c r="I81" s="28">
        <f t="shared" si="11"/>
        <v>61.43288888888889</v>
      </c>
      <c r="J81" s="25"/>
    </row>
    <row r="82" spans="1:12" s="101" customFormat="1" ht="17.100000000000001" customHeight="1" x14ac:dyDescent="0.3">
      <c r="A82" s="25">
        <v>9.8000000000000096</v>
      </c>
      <c r="B82" s="25" t="s">
        <v>35</v>
      </c>
      <c r="C82" s="123">
        <v>42</v>
      </c>
      <c r="D82" s="123">
        <v>20</v>
      </c>
      <c r="E82" s="28">
        <v>3806950</v>
      </c>
      <c r="F82" s="28">
        <v>1447774.53</v>
      </c>
      <c r="G82" s="28">
        <f t="shared" si="9"/>
        <v>38.029775279423163</v>
      </c>
      <c r="H82" s="28">
        <f t="shared" si="10"/>
        <v>2359175.4699999997</v>
      </c>
      <c r="I82" s="28">
        <f t="shared" si="11"/>
        <v>61.97022472057683</v>
      </c>
      <c r="J82" s="25"/>
      <c r="K82" s="100"/>
      <c r="L82" s="100"/>
    </row>
    <row r="83" spans="1:12" s="100" customFormat="1" ht="17.100000000000001" customHeight="1" x14ac:dyDescent="0.3">
      <c r="A83" s="25">
        <v>9.9000000000000092</v>
      </c>
      <c r="B83" s="25" t="s">
        <v>67</v>
      </c>
      <c r="C83" s="123">
        <v>7</v>
      </c>
      <c r="D83" s="123">
        <v>4</v>
      </c>
      <c r="E83" s="28">
        <v>314000</v>
      </c>
      <c r="F83" s="28">
        <v>94783</v>
      </c>
      <c r="G83" s="28">
        <f t="shared" si="9"/>
        <v>30.185668789808918</v>
      </c>
      <c r="H83" s="28">
        <f t="shared" si="10"/>
        <v>219217</v>
      </c>
      <c r="I83" s="28">
        <f t="shared" si="11"/>
        <v>69.814331210191085</v>
      </c>
      <c r="J83" s="25"/>
      <c r="K83" s="97"/>
      <c r="L83" s="97"/>
    </row>
    <row r="84" spans="1:12" s="101" customFormat="1" ht="17.100000000000001" customHeight="1" x14ac:dyDescent="0.3">
      <c r="A84" s="127">
        <v>9.1</v>
      </c>
      <c r="B84" s="25" t="s">
        <v>49</v>
      </c>
      <c r="C84" s="123">
        <v>3</v>
      </c>
      <c r="D84" s="123">
        <v>2</v>
      </c>
      <c r="E84" s="28">
        <v>750000</v>
      </c>
      <c r="F84" s="28">
        <v>73180</v>
      </c>
      <c r="G84" s="28">
        <f t="shared" si="9"/>
        <v>9.7573333333333334</v>
      </c>
      <c r="H84" s="28">
        <f t="shared" si="10"/>
        <v>676820</v>
      </c>
      <c r="I84" s="28">
        <f t="shared" si="11"/>
        <v>90.242666666666665</v>
      </c>
      <c r="J84" s="25"/>
    </row>
    <row r="85" spans="1:12" s="100" customFormat="1" ht="17.100000000000001" customHeight="1" x14ac:dyDescent="0.3">
      <c r="A85" s="124">
        <v>9.11</v>
      </c>
      <c r="B85" s="124" t="s">
        <v>86</v>
      </c>
      <c r="C85" s="125">
        <v>5</v>
      </c>
      <c r="D85" s="125">
        <v>4</v>
      </c>
      <c r="E85" s="126">
        <v>2955500</v>
      </c>
      <c r="F85" s="126">
        <v>153744</v>
      </c>
      <c r="G85" s="126">
        <f t="shared" si="9"/>
        <v>5.2019624429030618</v>
      </c>
      <c r="H85" s="126">
        <f t="shared" si="10"/>
        <v>2801756</v>
      </c>
      <c r="I85" s="126">
        <f t="shared" si="11"/>
        <v>94.798037557096933</v>
      </c>
      <c r="J85" s="124"/>
    </row>
    <row r="86" spans="1:12" s="100" customFormat="1" ht="17.100000000000001" customHeight="1" x14ac:dyDescent="0.3">
      <c r="A86" s="118">
        <v>10</v>
      </c>
      <c r="B86" s="117" t="s">
        <v>20</v>
      </c>
      <c r="C86" s="118">
        <v>39</v>
      </c>
      <c r="D86" s="118">
        <v>17</v>
      </c>
      <c r="E86" s="119">
        <v>17109000</v>
      </c>
      <c r="F86" s="119">
        <v>6731288.4000000004</v>
      </c>
      <c r="G86" s="119">
        <f t="shared" si="9"/>
        <v>39.343552516219532</v>
      </c>
      <c r="H86" s="119">
        <f t="shared" si="10"/>
        <v>10377711.6</v>
      </c>
      <c r="I86" s="119">
        <f t="shared" si="11"/>
        <v>60.656447483780468</v>
      </c>
      <c r="J86" s="117"/>
    </row>
    <row r="87" spans="1:12" s="101" customFormat="1" ht="17.100000000000001" customHeight="1" x14ac:dyDescent="0.3">
      <c r="A87" s="120">
        <v>10.1</v>
      </c>
      <c r="B87" s="120" t="s">
        <v>62</v>
      </c>
      <c r="C87" s="121">
        <v>3</v>
      </c>
      <c r="D87" s="121">
        <v>3</v>
      </c>
      <c r="E87" s="122">
        <v>423535</v>
      </c>
      <c r="F87" s="122">
        <v>409280</v>
      </c>
      <c r="G87" s="122">
        <f t="shared" si="9"/>
        <v>96.634280519909808</v>
      </c>
      <c r="H87" s="122">
        <f t="shared" si="10"/>
        <v>14255</v>
      </c>
      <c r="I87" s="122">
        <f t="shared" si="11"/>
        <v>3.3657194800901933</v>
      </c>
      <c r="J87" s="120"/>
      <c r="K87" s="97"/>
      <c r="L87" s="97"/>
    </row>
    <row r="88" spans="1:12" s="97" customFormat="1" ht="17.100000000000001" customHeight="1" x14ac:dyDescent="0.3">
      <c r="A88" s="25">
        <v>10.199999999999999</v>
      </c>
      <c r="B88" s="25" t="s">
        <v>128</v>
      </c>
      <c r="C88" s="123">
        <v>1</v>
      </c>
      <c r="D88" s="123">
        <v>1</v>
      </c>
      <c r="E88" s="28">
        <v>100835</v>
      </c>
      <c r="F88" s="28">
        <v>95036</v>
      </c>
      <c r="G88" s="28">
        <f t="shared" si="9"/>
        <v>94.249020677344177</v>
      </c>
      <c r="H88" s="28">
        <f t="shared" si="10"/>
        <v>5799</v>
      </c>
      <c r="I88" s="28">
        <f t="shared" si="11"/>
        <v>5.7509793226558239</v>
      </c>
      <c r="J88" s="25"/>
    </row>
    <row r="89" spans="1:12" s="100" customFormat="1" ht="17.100000000000001" customHeight="1" x14ac:dyDescent="0.3">
      <c r="A89" s="25">
        <v>10.3</v>
      </c>
      <c r="B89" s="25" t="s">
        <v>61</v>
      </c>
      <c r="C89" s="123">
        <v>2</v>
      </c>
      <c r="D89" s="123">
        <v>1</v>
      </c>
      <c r="E89" s="28">
        <v>446894</v>
      </c>
      <c r="F89" s="28">
        <v>348200.4</v>
      </c>
      <c r="G89" s="28">
        <f t="shared" si="9"/>
        <v>77.915657851750083</v>
      </c>
      <c r="H89" s="28">
        <f t="shared" si="10"/>
        <v>98693.599999999977</v>
      </c>
      <c r="I89" s="28">
        <f t="shared" si="11"/>
        <v>22.084342148249917</v>
      </c>
      <c r="J89" s="25"/>
      <c r="K89" s="101"/>
      <c r="L89" s="101"/>
    </row>
    <row r="90" spans="1:12" s="100" customFormat="1" ht="17.100000000000001" customHeight="1" x14ac:dyDescent="0.3">
      <c r="A90" s="25">
        <v>10.4</v>
      </c>
      <c r="B90" s="25" t="s">
        <v>64</v>
      </c>
      <c r="C90" s="123">
        <v>1</v>
      </c>
      <c r="D90" s="123">
        <v>1</v>
      </c>
      <c r="E90" s="28">
        <v>56105</v>
      </c>
      <c r="F90" s="28">
        <v>42290</v>
      </c>
      <c r="G90" s="28">
        <f t="shared" si="9"/>
        <v>75.376526156314057</v>
      </c>
      <c r="H90" s="28">
        <f t="shared" si="10"/>
        <v>13815</v>
      </c>
      <c r="I90" s="28">
        <f t="shared" si="11"/>
        <v>24.623473843685947</v>
      </c>
      <c r="J90" s="25"/>
    </row>
    <row r="91" spans="1:12" s="101" customFormat="1" ht="17.100000000000001" customHeight="1" x14ac:dyDescent="0.3">
      <c r="A91" s="25">
        <v>10.5</v>
      </c>
      <c r="B91" s="25" t="s">
        <v>35</v>
      </c>
      <c r="C91" s="123">
        <v>29</v>
      </c>
      <c r="D91" s="123">
        <v>9</v>
      </c>
      <c r="E91" s="28">
        <v>15667357</v>
      </c>
      <c r="F91" s="28">
        <v>5739753</v>
      </c>
      <c r="G91" s="28">
        <f t="shared" si="9"/>
        <v>36.635106993476946</v>
      </c>
      <c r="H91" s="28">
        <f t="shared" si="10"/>
        <v>9927604</v>
      </c>
      <c r="I91" s="28">
        <f t="shared" si="11"/>
        <v>63.364893006523054</v>
      </c>
      <c r="J91" s="25"/>
      <c r="K91" s="100"/>
      <c r="L91" s="100"/>
    </row>
    <row r="92" spans="1:12" s="98" customFormat="1" ht="17.100000000000001" customHeight="1" x14ac:dyDescent="0.3">
      <c r="A92" s="124">
        <v>10.6</v>
      </c>
      <c r="B92" s="124" t="s">
        <v>63</v>
      </c>
      <c r="C92" s="125">
        <v>3</v>
      </c>
      <c r="D92" s="125">
        <v>2</v>
      </c>
      <c r="E92" s="126">
        <v>414274</v>
      </c>
      <c r="F92" s="126">
        <v>96729</v>
      </c>
      <c r="G92" s="126">
        <f t="shared" si="9"/>
        <v>23.349039524565868</v>
      </c>
      <c r="H92" s="126">
        <f t="shared" si="10"/>
        <v>317545</v>
      </c>
      <c r="I92" s="126">
        <f t="shared" si="11"/>
        <v>76.650960475434132</v>
      </c>
      <c r="J92" s="124"/>
    </row>
    <row r="93" spans="1:12" s="100" customFormat="1" ht="17.100000000000001" customHeight="1" x14ac:dyDescent="0.3">
      <c r="A93" s="118">
        <v>11</v>
      </c>
      <c r="B93" s="117" t="s">
        <v>17</v>
      </c>
      <c r="C93" s="118">
        <v>5</v>
      </c>
      <c r="D93" s="118">
        <v>3</v>
      </c>
      <c r="E93" s="119">
        <v>670000</v>
      </c>
      <c r="F93" s="119">
        <v>240309</v>
      </c>
      <c r="G93" s="119">
        <f t="shared" si="9"/>
        <v>35.867014925373134</v>
      </c>
      <c r="H93" s="119">
        <f t="shared" si="10"/>
        <v>429691</v>
      </c>
      <c r="I93" s="119">
        <f t="shared" si="11"/>
        <v>64.132985074626859</v>
      </c>
      <c r="J93" s="117"/>
    </row>
    <row r="94" spans="1:12" s="100" customFormat="1" ht="17.100000000000001" customHeight="1" x14ac:dyDescent="0.3">
      <c r="A94" s="120">
        <v>11.1</v>
      </c>
      <c r="B94" s="120" t="s">
        <v>93</v>
      </c>
      <c r="C94" s="121">
        <v>2</v>
      </c>
      <c r="D94" s="121">
        <v>2</v>
      </c>
      <c r="E94" s="122">
        <v>420000</v>
      </c>
      <c r="F94" s="122">
        <v>210309</v>
      </c>
      <c r="G94" s="122">
        <f t="shared" si="9"/>
        <v>50.073571428571427</v>
      </c>
      <c r="H94" s="122">
        <f t="shared" si="10"/>
        <v>209691</v>
      </c>
      <c r="I94" s="122">
        <f t="shared" si="11"/>
        <v>49.926428571428573</v>
      </c>
      <c r="J94" s="120"/>
      <c r="K94" s="101"/>
      <c r="L94" s="101"/>
    </row>
    <row r="95" spans="1:12" s="100" customFormat="1" ht="17.100000000000001" customHeight="1" x14ac:dyDescent="0.3">
      <c r="A95" s="25">
        <v>11.2</v>
      </c>
      <c r="B95" s="25" t="s">
        <v>35</v>
      </c>
      <c r="C95" s="123">
        <v>2</v>
      </c>
      <c r="D95" s="123">
        <v>1</v>
      </c>
      <c r="E95" s="28">
        <v>100000</v>
      </c>
      <c r="F95" s="28">
        <v>30000</v>
      </c>
      <c r="G95" s="28">
        <f t="shared" si="9"/>
        <v>30</v>
      </c>
      <c r="H95" s="28">
        <f t="shared" si="10"/>
        <v>70000</v>
      </c>
      <c r="I95" s="28">
        <f t="shared" si="11"/>
        <v>70</v>
      </c>
      <c r="J95" s="25"/>
      <c r="K95" s="101"/>
      <c r="L95" s="101"/>
    </row>
    <row r="96" spans="1:12" s="101" customFormat="1" ht="17.100000000000001" customHeight="1" x14ac:dyDescent="0.3">
      <c r="A96" s="124">
        <v>11.3</v>
      </c>
      <c r="B96" s="124" t="s">
        <v>94</v>
      </c>
      <c r="C96" s="125">
        <v>1</v>
      </c>
      <c r="D96" s="125">
        <v>0</v>
      </c>
      <c r="E96" s="126">
        <v>150000</v>
      </c>
      <c r="F96" s="126">
        <v>0</v>
      </c>
      <c r="G96" s="126">
        <f t="shared" si="9"/>
        <v>0</v>
      </c>
      <c r="H96" s="126">
        <f t="shared" si="10"/>
        <v>150000</v>
      </c>
      <c r="I96" s="126">
        <f t="shared" si="11"/>
        <v>100</v>
      </c>
      <c r="J96" s="124"/>
      <c r="K96" s="100"/>
      <c r="L96" s="100"/>
    </row>
    <row r="97" spans="1:12" s="79" customFormat="1" ht="17.100000000000001" customHeight="1" x14ac:dyDescent="0.3">
      <c r="A97" s="118">
        <v>12</v>
      </c>
      <c r="B97" s="117" t="s">
        <v>28</v>
      </c>
      <c r="C97" s="118">
        <v>11</v>
      </c>
      <c r="D97" s="118">
        <v>9</v>
      </c>
      <c r="E97" s="119">
        <v>2441900</v>
      </c>
      <c r="F97" s="119">
        <v>749965.5</v>
      </c>
      <c r="G97" s="119">
        <f t="shared" ref="G97" si="12">F97*100/E97</f>
        <v>30.712375609156805</v>
      </c>
      <c r="H97" s="119">
        <f t="shared" ref="H97" si="13">E97-F97</f>
        <v>1691934.5</v>
      </c>
      <c r="I97" s="119">
        <f t="shared" ref="I97" si="14">H97*100/E97</f>
        <v>69.287624390843192</v>
      </c>
      <c r="J97" s="117"/>
    </row>
    <row r="98" spans="1:12" s="95" customFormat="1" ht="17.100000000000001" customHeight="1" x14ac:dyDescent="0.3">
      <c r="A98" s="120">
        <v>12.1</v>
      </c>
      <c r="B98" s="120" t="s">
        <v>49</v>
      </c>
      <c r="C98" s="121">
        <v>7</v>
      </c>
      <c r="D98" s="121">
        <v>5</v>
      </c>
      <c r="E98" s="122">
        <v>1914900</v>
      </c>
      <c r="F98" s="122">
        <v>613407.5</v>
      </c>
      <c r="G98" s="122">
        <f>F98*100/E98</f>
        <v>32.033395999791111</v>
      </c>
      <c r="H98" s="122">
        <f>E98-F98</f>
        <v>1301492.5</v>
      </c>
      <c r="I98" s="122">
        <f>H98*100/E98</f>
        <v>67.966604000208889</v>
      </c>
      <c r="J98" s="120"/>
      <c r="K98" s="96"/>
      <c r="L98" s="96"/>
    </row>
    <row r="99" spans="1:12" s="102" customFormat="1" ht="17.100000000000001" customHeight="1" x14ac:dyDescent="0.3">
      <c r="A99" s="124">
        <v>12.2</v>
      </c>
      <c r="B99" s="124" t="s">
        <v>35</v>
      </c>
      <c r="C99" s="125">
        <v>4</v>
      </c>
      <c r="D99" s="125">
        <v>4</v>
      </c>
      <c r="E99" s="126">
        <v>527000</v>
      </c>
      <c r="F99" s="126">
        <v>136558</v>
      </c>
      <c r="G99" s="126">
        <f>F99*100/E99</f>
        <v>25.912333965844404</v>
      </c>
      <c r="H99" s="126">
        <f>E99-F99</f>
        <v>390442</v>
      </c>
      <c r="I99" s="126">
        <f>H99*100/E99</f>
        <v>74.087666034155603</v>
      </c>
      <c r="J99" s="124"/>
      <c r="K99" s="98"/>
      <c r="L99" s="98"/>
    </row>
    <row r="100" spans="1:12" s="100" customFormat="1" ht="17.100000000000001" customHeight="1" x14ac:dyDescent="0.3">
      <c r="A100" s="118">
        <v>13</v>
      </c>
      <c r="B100" s="117" t="s">
        <v>16</v>
      </c>
      <c r="C100" s="118">
        <v>13</v>
      </c>
      <c r="D100" s="118">
        <v>5</v>
      </c>
      <c r="E100" s="119">
        <v>1128000</v>
      </c>
      <c r="F100" s="119">
        <v>119105</v>
      </c>
      <c r="G100" s="119">
        <f t="shared" si="3"/>
        <v>10.55895390070922</v>
      </c>
      <c r="H100" s="119">
        <f t="shared" si="4"/>
        <v>1008895</v>
      </c>
      <c r="I100" s="119">
        <f t="shared" si="5"/>
        <v>89.441046099290787</v>
      </c>
      <c r="J100" s="117"/>
    </row>
    <row r="101" spans="1:12" s="100" customFormat="1" ht="17.100000000000001" customHeight="1" x14ac:dyDescent="0.3">
      <c r="A101" s="120">
        <v>13.1</v>
      </c>
      <c r="B101" s="120" t="s">
        <v>78</v>
      </c>
      <c r="C101" s="121">
        <v>2</v>
      </c>
      <c r="D101" s="121">
        <v>1</v>
      </c>
      <c r="E101" s="122">
        <v>100900</v>
      </c>
      <c r="F101" s="122">
        <v>50175</v>
      </c>
      <c r="G101" s="122">
        <f>F101*100/E101</f>
        <v>49.727452923686819</v>
      </c>
      <c r="H101" s="122">
        <f>E101-F101</f>
        <v>50725</v>
      </c>
      <c r="I101" s="122">
        <f>H101*100/E101</f>
        <v>50.272547076313181</v>
      </c>
      <c r="J101" s="120"/>
      <c r="K101" s="101"/>
      <c r="L101" s="101"/>
    </row>
    <row r="102" spans="1:12" s="101" customFormat="1" ht="17.100000000000001" customHeight="1" x14ac:dyDescent="0.3">
      <c r="A102" s="25">
        <v>13.2</v>
      </c>
      <c r="B102" s="25" t="s">
        <v>77</v>
      </c>
      <c r="C102" s="123">
        <v>7</v>
      </c>
      <c r="D102" s="123">
        <v>2</v>
      </c>
      <c r="E102" s="28">
        <v>681960</v>
      </c>
      <c r="F102" s="28">
        <v>53100</v>
      </c>
      <c r="G102" s="28">
        <f>F102*100/E102</f>
        <v>7.7863804328699633</v>
      </c>
      <c r="H102" s="28">
        <f>E102-F102</f>
        <v>628860</v>
      </c>
      <c r="I102" s="28">
        <f>H102*100/E102</f>
        <v>92.213619567130038</v>
      </c>
      <c r="J102" s="25"/>
    </row>
    <row r="103" spans="1:12" s="101" customFormat="1" ht="17.100000000000001" customHeight="1" x14ac:dyDescent="0.3">
      <c r="A103" s="124">
        <v>13.3</v>
      </c>
      <c r="B103" s="124" t="s">
        <v>35</v>
      </c>
      <c r="C103" s="125">
        <v>4</v>
      </c>
      <c r="D103" s="125">
        <v>2</v>
      </c>
      <c r="E103" s="126">
        <v>345140</v>
      </c>
      <c r="F103" s="126">
        <v>15830</v>
      </c>
      <c r="G103" s="126">
        <f>F103*100/E103</f>
        <v>4.5865445906009157</v>
      </c>
      <c r="H103" s="126">
        <f>E103-F103</f>
        <v>329310</v>
      </c>
      <c r="I103" s="126">
        <f>H103*100/E103</f>
        <v>95.413455409399091</v>
      </c>
      <c r="J103" s="124"/>
    </row>
    <row r="104" spans="1:12" s="95" customFormat="1" ht="17.100000000000001" customHeight="1" x14ac:dyDescent="0.3">
      <c r="A104" s="118">
        <v>14</v>
      </c>
      <c r="B104" s="117" t="s">
        <v>21</v>
      </c>
      <c r="C104" s="118">
        <v>1</v>
      </c>
      <c r="D104" s="118">
        <v>0</v>
      </c>
      <c r="E104" s="119">
        <v>35000</v>
      </c>
      <c r="F104" s="119">
        <v>0</v>
      </c>
      <c r="G104" s="119">
        <f t="shared" si="3"/>
        <v>0</v>
      </c>
      <c r="H104" s="119">
        <f t="shared" si="4"/>
        <v>35000</v>
      </c>
      <c r="I104" s="119">
        <f t="shared" si="5"/>
        <v>100</v>
      </c>
      <c r="J104" s="117"/>
    </row>
    <row r="105" spans="1:12" s="101" customFormat="1" ht="17.100000000000001" customHeight="1" x14ac:dyDescent="0.3">
      <c r="A105" s="4">
        <v>14.1</v>
      </c>
      <c r="B105" s="4" t="s">
        <v>35</v>
      </c>
      <c r="C105" s="55">
        <v>1</v>
      </c>
      <c r="D105" s="55">
        <v>0</v>
      </c>
      <c r="E105" s="10">
        <v>35000</v>
      </c>
      <c r="F105" s="10">
        <v>0</v>
      </c>
      <c r="G105" s="10">
        <f t="shared" si="3"/>
        <v>0</v>
      </c>
      <c r="H105" s="10">
        <f t="shared" si="4"/>
        <v>35000</v>
      </c>
      <c r="I105" s="10">
        <f t="shared" si="5"/>
        <v>100</v>
      </c>
      <c r="J105" s="4"/>
      <c r="K105" s="100"/>
      <c r="L105" s="100"/>
    </row>
    <row r="106" spans="1:12" s="52" customFormat="1" ht="17.100000000000001" customHeight="1" x14ac:dyDescent="0.3">
      <c r="A106" s="145" t="s">
        <v>29</v>
      </c>
      <c r="B106" s="146"/>
      <c r="C106" s="64">
        <f>SUM(C104,C100,C97,C93,C86,C74,C66,C52,C40,C27,C19,C15,C12,C7)</f>
        <v>440</v>
      </c>
      <c r="D106" s="64">
        <f t="shared" ref="D106:F106" si="15">SUM(D104,D100,D97,D93,D86,D74,D66,D52,D40,D27,D19,D15,D12,D7)</f>
        <v>291</v>
      </c>
      <c r="E106" s="65">
        <f t="shared" si="15"/>
        <v>563659700</v>
      </c>
      <c r="F106" s="65">
        <f t="shared" si="15"/>
        <v>307628806.28000003</v>
      </c>
      <c r="G106" s="65">
        <f t="shared" ref="G106" si="16">F106*100/E106</f>
        <v>54.577044674295507</v>
      </c>
      <c r="H106" s="65">
        <f t="shared" ref="H106" si="17">E106-F106</f>
        <v>256030893.71999997</v>
      </c>
      <c r="I106" s="65">
        <f t="shared" ref="I106" si="18">H106*100/E106</f>
        <v>45.422955325704493</v>
      </c>
      <c r="J106" s="66"/>
    </row>
    <row r="107" spans="1:12" ht="17.100000000000001" customHeight="1" x14ac:dyDescent="0.3">
      <c r="A107" s="147" t="s">
        <v>30</v>
      </c>
      <c r="B107" s="147"/>
      <c r="C107" s="147"/>
      <c r="D107" s="147"/>
      <c r="E107" s="147"/>
      <c r="F107" s="147"/>
      <c r="G107" s="147"/>
      <c r="H107" s="147"/>
      <c r="I107" s="147"/>
      <c r="J107" s="147"/>
    </row>
    <row r="108" spans="1:12" x14ac:dyDescent="0.3">
      <c r="B108" s="78"/>
      <c r="F108" s="54"/>
      <c r="J108" s="78"/>
    </row>
    <row r="109" spans="1:12" x14ac:dyDescent="0.3">
      <c r="B109" s="78"/>
      <c r="E109" s="17">
        <v>563659700</v>
      </c>
      <c r="J109" s="78"/>
    </row>
    <row r="110" spans="1:12" x14ac:dyDescent="0.3">
      <c r="E110" s="17">
        <f>E106-E109</f>
        <v>0</v>
      </c>
    </row>
  </sheetData>
  <sortState ref="A8:L9">
    <sortCondition descending="1" ref="G104:G105"/>
  </sortState>
  <mergeCells count="10">
    <mergeCell ref="A107:J107"/>
    <mergeCell ref="A1:J1"/>
    <mergeCell ref="A2:J2"/>
    <mergeCell ref="A3:J3"/>
    <mergeCell ref="A4:A6"/>
    <mergeCell ref="B4:B6"/>
    <mergeCell ref="C4:C6"/>
    <mergeCell ref="H4:H6"/>
    <mergeCell ref="J4:J6"/>
    <mergeCell ref="A106:B10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48"/>
  <sheetViews>
    <sheetView showGridLines="0" view="pageBreakPreview" zoomScaleNormal="85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34" sqref="B34"/>
    </sheetView>
  </sheetViews>
  <sheetFormatPr defaultRowHeight="18.75" x14ac:dyDescent="0.3"/>
  <cols>
    <col min="1" max="1" width="7.5" style="109" customWidth="1"/>
    <col min="2" max="2" width="43.5" style="109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109" customWidth="1"/>
    <col min="11" max="11" width="11.125" style="109" bestFit="1" customWidth="1"/>
    <col min="12" max="12" width="9.625" style="109" bestFit="1" customWidth="1"/>
    <col min="13" max="13" width="10.875" style="109" bestFit="1" customWidth="1"/>
    <col min="14" max="16384" width="9" style="109"/>
  </cols>
  <sheetData>
    <row r="1" spans="1:13" ht="17.100000000000001" customHeight="1" x14ac:dyDescent="0.3">
      <c r="A1" s="148" t="s">
        <v>143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ht="17.100000000000001" customHeight="1" x14ac:dyDescent="0.3">
      <c r="A2" s="148" t="s">
        <v>163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7.100000000000001" customHeight="1" x14ac:dyDescent="0.3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3" ht="17.100000000000001" customHeight="1" x14ac:dyDescent="0.3">
      <c r="A4" s="150" t="s">
        <v>2</v>
      </c>
      <c r="B4" s="150" t="s">
        <v>3</v>
      </c>
      <c r="C4" s="153" t="s">
        <v>33</v>
      </c>
      <c r="D4" s="110" t="s">
        <v>4</v>
      </c>
      <c r="E4" s="110" t="s">
        <v>7</v>
      </c>
      <c r="F4" s="113" t="s">
        <v>9</v>
      </c>
      <c r="G4" s="113" t="s">
        <v>11</v>
      </c>
      <c r="H4" s="156" t="s">
        <v>31</v>
      </c>
      <c r="I4" s="113" t="s">
        <v>11</v>
      </c>
      <c r="J4" s="150" t="s">
        <v>14</v>
      </c>
    </row>
    <row r="5" spans="1:13" ht="17.100000000000001" customHeight="1" x14ac:dyDescent="0.3">
      <c r="A5" s="151"/>
      <c r="B5" s="151"/>
      <c r="C5" s="154"/>
      <c r="D5" s="111" t="s">
        <v>5</v>
      </c>
      <c r="E5" s="111" t="s">
        <v>8</v>
      </c>
      <c r="F5" s="114" t="s">
        <v>146</v>
      </c>
      <c r="G5" s="114" t="s">
        <v>12</v>
      </c>
      <c r="H5" s="157"/>
      <c r="I5" s="114" t="s">
        <v>32</v>
      </c>
      <c r="J5" s="151"/>
    </row>
    <row r="6" spans="1:13" ht="17.100000000000001" customHeight="1" x14ac:dyDescent="0.3">
      <c r="A6" s="152"/>
      <c r="B6" s="152"/>
      <c r="C6" s="155"/>
      <c r="D6" s="112" t="s">
        <v>6</v>
      </c>
      <c r="E6" s="112"/>
      <c r="F6" s="115"/>
      <c r="G6" s="115"/>
      <c r="H6" s="158"/>
      <c r="I6" s="115"/>
      <c r="J6" s="152"/>
    </row>
    <row r="7" spans="1:13" s="97" customFormat="1" x14ac:dyDescent="0.3">
      <c r="A7" s="39">
        <v>1</v>
      </c>
      <c r="B7" s="40" t="s">
        <v>25</v>
      </c>
      <c r="C7" s="39">
        <v>8</v>
      </c>
      <c r="D7" s="39">
        <v>4</v>
      </c>
      <c r="E7" s="43">
        <v>2720650</v>
      </c>
      <c r="F7" s="43">
        <f>SUM(F8:F10)</f>
        <v>1634506.3</v>
      </c>
      <c r="G7" s="43">
        <f>F7*100/E7</f>
        <v>60.077786558359215</v>
      </c>
      <c r="H7" s="43">
        <f>E7-F7</f>
        <v>1086143.7</v>
      </c>
      <c r="I7" s="43">
        <f>H7*100/E7</f>
        <v>39.922213441640785</v>
      </c>
      <c r="J7" s="40"/>
    </row>
    <row r="8" spans="1:13" s="97" customFormat="1" hidden="1" x14ac:dyDescent="0.3">
      <c r="A8" s="30">
        <v>1.1000000000000001</v>
      </c>
      <c r="B8" s="30" t="s">
        <v>35</v>
      </c>
      <c r="C8" s="29">
        <v>4</v>
      </c>
      <c r="D8" s="29">
        <v>3</v>
      </c>
      <c r="E8" s="33">
        <v>2148850</v>
      </c>
      <c r="F8" s="33">
        <f>1408579.3+ค่าจ้างเงินรายได้!C16+ค่าจ้างเงินรายได้!D16</f>
        <v>1459848.3</v>
      </c>
      <c r="G8" s="33">
        <f>F8*100/E8</f>
        <v>67.936258929194679</v>
      </c>
      <c r="H8" s="33">
        <f>E8-F8</f>
        <v>689001.7</v>
      </c>
      <c r="I8" s="33">
        <f>H8*100/E8</f>
        <v>32.063741070805314</v>
      </c>
      <c r="J8" s="30"/>
      <c r="K8" s="105"/>
      <c r="L8" s="105"/>
      <c r="M8" s="105"/>
    </row>
    <row r="9" spans="1:13" s="105" customFormat="1" hidden="1" x14ac:dyDescent="0.3">
      <c r="A9" s="30">
        <v>1.2</v>
      </c>
      <c r="B9" s="30" t="s">
        <v>109</v>
      </c>
      <c r="C9" s="29">
        <v>3</v>
      </c>
      <c r="D9" s="29">
        <v>1</v>
      </c>
      <c r="E9" s="33">
        <v>528300</v>
      </c>
      <c r="F9" s="33">
        <v>174658</v>
      </c>
      <c r="G9" s="33">
        <f>F9*100/E9</f>
        <v>33.06038235850842</v>
      </c>
      <c r="H9" s="33">
        <f>E9-F9</f>
        <v>353642</v>
      </c>
      <c r="I9" s="33">
        <f>H9*100/E9</f>
        <v>66.93961764149158</v>
      </c>
      <c r="J9" s="30"/>
      <c r="K9" s="97"/>
      <c r="L9" s="97"/>
      <c r="M9" s="97"/>
    </row>
    <row r="10" spans="1:13" s="99" customFormat="1" hidden="1" x14ac:dyDescent="0.3">
      <c r="A10" s="30">
        <v>1.3</v>
      </c>
      <c r="B10" s="30" t="s">
        <v>110</v>
      </c>
      <c r="C10" s="29">
        <v>1</v>
      </c>
      <c r="D10" s="29">
        <v>0</v>
      </c>
      <c r="E10" s="33">
        <v>43500</v>
      </c>
      <c r="F10" s="33">
        <v>0</v>
      </c>
      <c r="G10" s="33">
        <f>F10*100/E10</f>
        <v>0</v>
      </c>
      <c r="H10" s="33">
        <f>E10-F10</f>
        <v>43500</v>
      </c>
      <c r="I10" s="33">
        <f>H10*100/E10</f>
        <v>100</v>
      </c>
      <c r="J10" s="30"/>
    </row>
    <row r="11" spans="1:13" s="52" customFormat="1" x14ac:dyDescent="0.3">
      <c r="A11" s="29">
        <v>2</v>
      </c>
      <c r="B11" s="30" t="s">
        <v>28</v>
      </c>
      <c r="C11" s="29">
        <v>30</v>
      </c>
      <c r="D11" s="29">
        <v>17</v>
      </c>
      <c r="E11" s="33">
        <v>25554693</v>
      </c>
      <c r="F11" s="33">
        <f>SUM(F12:F15)</f>
        <v>14666185.879999999</v>
      </c>
      <c r="G11" s="33">
        <f t="shared" ref="G11" si="0">F11*100/E11</f>
        <v>57.39136009186258</v>
      </c>
      <c r="H11" s="33">
        <f t="shared" ref="H11" si="1">E11-F11</f>
        <v>10888507.120000001</v>
      </c>
      <c r="I11" s="33">
        <f t="shared" ref="I11" si="2">H11*100/E11</f>
        <v>42.60863990813742</v>
      </c>
      <c r="J11" s="30"/>
    </row>
    <row r="12" spans="1:13" s="103" customFormat="1" hidden="1" x14ac:dyDescent="0.3">
      <c r="A12" s="30">
        <v>2.1</v>
      </c>
      <c r="B12" s="30" t="s">
        <v>49</v>
      </c>
      <c r="C12" s="29">
        <v>10</v>
      </c>
      <c r="D12" s="29">
        <v>3</v>
      </c>
      <c r="E12" s="33">
        <v>1500000</v>
      </c>
      <c r="F12" s="33">
        <v>961380</v>
      </c>
      <c r="G12" s="33">
        <f t="shared" ref="G12:G33" si="3">F12*100/E12</f>
        <v>64.091999999999999</v>
      </c>
      <c r="H12" s="33">
        <f t="shared" ref="H12:H33" si="4">E12-F12</f>
        <v>538620</v>
      </c>
      <c r="I12" s="33">
        <f t="shared" ref="I12:I33" si="5">H12*100/E12</f>
        <v>35.908000000000001</v>
      </c>
      <c r="J12" s="30"/>
    </row>
    <row r="13" spans="1:13" s="97" customFormat="1" hidden="1" x14ac:dyDescent="0.3">
      <c r="A13" s="30">
        <v>2.2000000000000002</v>
      </c>
      <c r="B13" s="30" t="s">
        <v>35</v>
      </c>
      <c r="C13" s="29">
        <v>7</v>
      </c>
      <c r="D13" s="29">
        <v>5</v>
      </c>
      <c r="E13" s="33">
        <v>17435728</v>
      </c>
      <c r="F13" s="33">
        <f>10467991.53+ค่าจ้างเงินรายได้!C8+ค่าจ้างเงินรายได้!D8+ค่าจ้างเงินรายได้!C9+ค่าจ้างเงินรายได้!D9</f>
        <v>11076137.529999999</v>
      </c>
      <c r="G13" s="33">
        <f t="shared" si="3"/>
        <v>63.525523740677762</v>
      </c>
      <c r="H13" s="33">
        <f t="shared" si="4"/>
        <v>6359590.4700000007</v>
      </c>
      <c r="I13" s="33">
        <f t="shared" si="5"/>
        <v>36.474476259322245</v>
      </c>
      <c r="J13" s="30"/>
    </row>
    <row r="14" spans="1:13" s="97" customFormat="1" hidden="1" x14ac:dyDescent="0.3">
      <c r="A14" s="30">
        <v>2.2999999999999998</v>
      </c>
      <c r="B14" s="30" t="s">
        <v>111</v>
      </c>
      <c r="C14" s="29">
        <v>6</v>
      </c>
      <c r="D14" s="29">
        <v>5</v>
      </c>
      <c r="E14" s="33">
        <v>4358965</v>
      </c>
      <c r="F14" s="33">
        <f>1851812.15+ค่าจ้างเงินรายได้!C10+ค่าจ้างเงินรายได้!D10</f>
        <v>1862356.15</v>
      </c>
      <c r="G14" s="33">
        <f t="shared" si="3"/>
        <v>42.724732820749878</v>
      </c>
      <c r="H14" s="33">
        <f t="shared" si="4"/>
        <v>2496608.85</v>
      </c>
      <c r="I14" s="33">
        <f t="shared" si="5"/>
        <v>57.275267179250122</v>
      </c>
      <c r="J14" s="30"/>
      <c r="K14" s="105"/>
      <c r="L14" s="105"/>
      <c r="M14" s="105"/>
    </row>
    <row r="15" spans="1:13" s="99" customFormat="1" hidden="1" x14ac:dyDescent="0.3">
      <c r="A15" s="30">
        <v>2.4</v>
      </c>
      <c r="B15" s="30" t="s">
        <v>92</v>
      </c>
      <c r="C15" s="29">
        <v>7</v>
      </c>
      <c r="D15" s="29">
        <v>4</v>
      </c>
      <c r="E15" s="33">
        <v>2260000</v>
      </c>
      <c r="F15" s="33">
        <v>766312.2</v>
      </c>
      <c r="G15" s="33">
        <f t="shared" si="3"/>
        <v>33.90761946902655</v>
      </c>
      <c r="H15" s="33">
        <f t="shared" si="4"/>
        <v>1493687.8</v>
      </c>
      <c r="I15" s="33">
        <f t="shared" si="5"/>
        <v>66.092380530973458</v>
      </c>
      <c r="J15" s="30"/>
    </row>
    <row r="16" spans="1:13" s="97" customFormat="1" x14ac:dyDescent="0.3">
      <c r="A16" s="29">
        <v>3</v>
      </c>
      <c r="B16" s="30" t="s">
        <v>19</v>
      </c>
      <c r="C16" s="29">
        <v>14</v>
      </c>
      <c r="D16" s="29">
        <v>13</v>
      </c>
      <c r="E16" s="33">
        <v>2889671</v>
      </c>
      <c r="F16" s="33">
        <f>SUM(F17:F26)</f>
        <v>1638488.06</v>
      </c>
      <c r="G16" s="33">
        <f t="shared" si="3"/>
        <v>56.701543532118365</v>
      </c>
      <c r="H16" s="33">
        <f t="shared" si="4"/>
        <v>1251182.94</v>
      </c>
      <c r="I16" s="33">
        <f t="shared" si="5"/>
        <v>43.298456467881635</v>
      </c>
      <c r="J16" s="30"/>
    </row>
    <row r="17" spans="1:13" s="97" customFormat="1" hidden="1" x14ac:dyDescent="0.3">
      <c r="A17" s="30">
        <v>3.1</v>
      </c>
      <c r="B17" s="30" t="s">
        <v>83</v>
      </c>
      <c r="C17" s="29">
        <v>1</v>
      </c>
      <c r="D17" s="29">
        <v>1</v>
      </c>
      <c r="E17" s="33">
        <v>192777</v>
      </c>
      <c r="F17" s="33">
        <v>189522.6</v>
      </c>
      <c r="G17" s="33">
        <f t="shared" si="3"/>
        <v>98.31183180566147</v>
      </c>
      <c r="H17" s="33">
        <f t="shared" si="4"/>
        <v>3254.3999999999942</v>
      </c>
      <c r="I17" s="33">
        <f t="shared" si="5"/>
        <v>1.6881681943385332</v>
      </c>
      <c r="J17" s="30"/>
    </row>
    <row r="18" spans="1:13" s="97" customFormat="1" hidden="1" x14ac:dyDescent="0.3">
      <c r="A18" s="30">
        <v>3.2</v>
      </c>
      <c r="B18" s="30" t="s">
        <v>112</v>
      </c>
      <c r="C18" s="29">
        <v>1</v>
      </c>
      <c r="D18" s="29">
        <v>1</v>
      </c>
      <c r="E18" s="33">
        <v>122686</v>
      </c>
      <c r="F18" s="33">
        <v>118504.98</v>
      </c>
      <c r="G18" s="33">
        <f t="shared" si="3"/>
        <v>96.59209689777154</v>
      </c>
      <c r="H18" s="33">
        <f t="shared" si="4"/>
        <v>4181.0200000000041</v>
      </c>
      <c r="I18" s="33">
        <f t="shared" si="5"/>
        <v>3.4079031022284565</v>
      </c>
      <c r="J18" s="30"/>
    </row>
    <row r="19" spans="1:13" s="97" customFormat="1" hidden="1" x14ac:dyDescent="0.3">
      <c r="A19" s="30">
        <v>3.3</v>
      </c>
      <c r="B19" s="30" t="s">
        <v>137</v>
      </c>
      <c r="C19" s="29">
        <v>1</v>
      </c>
      <c r="D19" s="29">
        <v>1</v>
      </c>
      <c r="E19" s="33">
        <v>121293</v>
      </c>
      <c r="F19" s="33">
        <v>115678</v>
      </c>
      <c r="G19" s="33">
        <f t="shared" si="3"/>
        <v>95.370713891156129</v>
      </c>
      <c r="H19" s="33">
        <f t="shared" si="4"/>
        <v>5615</v>
      </c>
      <c r="I19" s="33">
        <f t="shared" si="5"/>
        <v>4.6292861088438739</v>
      </c>
      <c r="J19" s="30"/>
    </row>
    <row r="20" spans="1:13" s="97" customFormat="1" hidden="1" x14ac:dyDescent="0.3">
      <c r="A20" s="30">
        <v>3.4</v>
      </c>
      <c r="B20" s="30" t="s">
        <v>51</v>
      </c>
      <c r="C20" s="29">
        <v>1</v>
      </c>
      <c r="D20" s="29">
        <v>1</v>
      </c>
      <c r="E20" s="33">
        <v>75000</v>
      </c>
      <c r="F20" s="33">
        <v>71420</v>
      </c>
      <c r="G20" s="33">
        <f t="shared" si="3"/>
        <v>95.226666666666674</v>
      </c>
      <c r="H20" s="33">
        <f t="shared" si="4"/>
        <v>3580</v>
      </c>
      <c r="I20" s="33">
        <f t="shared" si="5"/>
        <v>4.7733333333333334</v>
      </c>
      <c r="J20" s="30"/>
      <c r="K20" s="105"/>
      <c r="L20" s="105"/>
      <c r="M20" s="105"/>
    </row>
    <row r="21" spans="1:13" s="105" customFormat="1" hidden="1" x14ac:dyDescent="0.3">
      <c r="A21" s="30">
        <v>3.5</v>
      </c>
      <c r="B21" s="30" t="s">
        <v>136</v>
      </c>
      <c r="C21" s="29">
        <v>1</v>
      </c>
      <c r="D21" s="29">
        <v>1</v>
      </c>
      <c r="E21" s="33">
        <v>304495</v>
      </c>
      <c r="F21" s="33">
        <v>189569</v>
      </c>
      <c r="G21" s="33">
        <f t="shared" si="3"/>
        <v>62.256851508234945</v>
      </c>
      <c r="H21" s="33">
        <f t="shared" si="4"/>
        <v>114926</v>
      </c>
      <c r="I21" s="33">
        <f t="shared" si="5"/>
        <v>37.743148491765055</v>
      </c>
      <c r="J21" s="30"/>
      <c r="K21" s="97"/>
      <c r="L21" s="97"/>
      <c r="M21" s="97"/>
    </row>
    <row r="22" spans="1:13" s="97" customFormat="1" hidden="1" x14ac:dyDescent="0.3">
      <c r="A22" s="30">
        <v>3.6</v>
      </c>
      <c r="B22" s="30" t="s">
        <v>35</v>
      </c>
      <c r="C22" s="29">
        <v>5</v>
      </c>
      <c r="D22" s="29">
        <v>4</v>
      </c>
      <c r="E22" s="33">
        <v>1276712</v>
      </c>
      <c r="F22" s="33">
        <f>675891.98+ค่าจ้างเงินรายได้!C12+ค่าจ้างเงินรายได้!D12</f>
        <v>701653.98</v>
      </c>
      <c r="G22" s="33">
        <f t="shared" si="3"/>
        <v>54.957890268126249</v>
      </c>
      <c r="H22" s="33">
        <f t="shared" si="4"/>
        <v>575058.02</v>
      </c>
      <c r="I22" s="33">
        <f t="shared" si="5"/>
        <v>45.042109731873751</v>
      </c>
      <c r="J22" s="30"/>
    </row>
    <row r="23" spans="1:13" s="97" customFormat="1" hidden="1" x14ac:dyDescent="0.3">
      <c r="A23" s="30">
        <v>3.7</v>
      </c>
      <c r="B23" s="30" t="s">
        <v>84</v>
      </c>
      <c r="C23" s="29">
        <v>1</v>
      </c>
      <c r="D23" s="29">
        <v>1</v>
      </c>
      <c r="E23" s="33">
        <v>231244</v>
      </c>
      <c r="F23" s="33">
        <v>114714.5</v>
      </c>
      <c r="G23" s="33">
        <f t="shared" si="3"/>
        <v>49.607557385272699</v>
      </c>
      <c r="H23" s="33">
        <f t="shared" si="4"/>
        <v>116529.5</v>
      </c>
      <c r="I23" s="33">
        <f t="shared" si="5"/>
        <v>50.392442614727301</v>
      </c>
      <c r="J23" s="30"/>
    </row>
    <row r="24" spans="1:13" s="97" customFormat="1" hidden="1" x14ac:dyDescent="0.3">
      <c r="A24" s="30">
        <v>3.8</v>
      </c>
      <c r="B24" s="30" t="s">
        <v>82</v>
      </c>
      <c r="C24" s="29">
        <v>1</v>
      </c>
      <c r="D24" s="29">
        <v>1</v>
      </c>
      <c r="E24" s="33">
        <v>183745</v>
      </c>
      <c r="F24" s="33">
        <v>55785</v>
      </c>
      <c r="G24" s="33">
        <f t="shared" si="3"/>
        <v>30.360009796184929</v>
      </c>
      <c r="H24" s="33">
        <f t="shared" si="4"/>
        <v>127960</v>
      </c>
      <c r="I24" s="33">
        <f t="shared" si="5"/>
        <v>69.639990203815074</v>
      </c>
      <c r="J24" s="30"/>
    </row>
    <row r="25" spans="1:13" s="97" customFormat="1" hidden="1" x14ac:dyDescent="0.3">
      <c r="A25" s="30">
        <v>3.9</v>
      </c>
      <c r="B25" s="30" t="s">
        <v>135</v>
      </c>
      <c r="C25" s="29">
        <v>1</v>
      </c>
      <c r="D25" s="29">
        <v>1</v>
      </c>
      <c r="E25" s="33">
        <v>287183</v>
      </c>
      <c r="F25" s="33">
        <v>78850</v>
      </c>
      <c r="G25" s="33">
        <f t="shared" si="3"/>
        <v>27.456360578446496</v>
      </c>
      <c r="H25" s="33">
        <f t="shared" si="4"/>
        <v>208333</v>
      </c>
      <c r="I25" s="33">
        <f t="shared" si="5"/>
        <v>72.543639421553507</v>
      </c>
      <c r="J25" s="30"/>
    </row>
    <row r="26" spans="1:13" s="105" customFormat="1" hidden="1" x14ac:dyDescent="0.3">
      <c r="A26" s="140">
        <v>3.1</v>
      </c>
      <c r="B26" s="30" t="s">
        <v>81</v>
      </c>
      <c r="C26" s="29">
        <v>1</v>
      </c>
      <c r="D26" s="29">
        <v>1</v>
      </c>
      <c r="E26" s="33">
        <v>94536</v>
      </c>
      <c r="F26" s="33">
        <v>2790</v>
      </c>
      <c r="G26" s="33">
        <f t="shared" si="3"/>
        <v>2.9512566641279512</v>
      </c>
      <c r="H26" s="33">
        <f t="shared" si="4"/>
        <v>91746</v>
      </c>
      <c r="I26" s="33">
        <f t="shared" si="5"/>
        <v>97.048743335872047</v>
      </c>
      <c r="J26" s="30"/>
      <c r="K26" s="97"/>
      <c r="L26" s="97"/>
      <c r="M26" s="97"/>
    </row>
    <row r="27" spans="1:13" s="97" customFormat="1" x14ac:dyDescent="0.3">
      <c r="A27" s="29">
        <v>4</v>
      </c>
      <c r="B27" s="30" t="s">
        <v>17</v>
      </c>
      <c r="C27" s="29">
        <v>27</v>
      </c>
      <c r="D27" s="29">
        <v>16</v>
      </c>
      <c r="E27" s="33">
        <v>6485940</v>
      </c>
      <c r="F27" s="33">
        <f>SUM(F28:F33)</f>
        <v>3652206</v>
      </c>
      <c r="G27" s="33">
        <f t="shared" si="3"/>
        <v>56.309586582669588</v>
      </c>
      <c r="H27" s="33">
        <f t="shared" si="4"/>
        <v>2833734</v>
      </c>
      <c r="I27" s="33">
        <f t="shared" si="5"/>
        <v>43.690413417330412</v>
      </c>
      <c r="J27" s="30"/>
    </row>
    <row r="28" spans="1:13" s="105" customFormat="1" hidden="1" x14ac:dyDescent="0.3">
      <c r="A28" s="30">
        <v>4.0999999999999996</v>
      </c>
      <c r="B28" s="30" t="s">
        <v>94</v>
      </c>
      <c r="C28" s="29">
        <v>10</v>
      </c>
      <c r="D28" s="29">
        <v>6</v>
      </c>
      <c r="E28" s="33">
        <v>2822900</v>
      </c>
      <c r="F28" s="33">
        <v>2232779</v>
      </c>
      <c r="G28" s="33">
        <f t="shared" si="3"/>
        <v>79.09522122639838</v>
      </c>
      <c r="H28" s="33">
        <f t="shared" si="4"/>
        <v>590121</v>
      </c>
      <c r="I28" s="33">
        <f t="shared" si="5"/>
        <v>20.904778773601617</v>
      </c>
      <c r="J28" s="30"/>
    </row>
    <row r="29" spans="1:13" s="105" customFormat="1" hidden="1" x14ac:dyDescent="0.3">
      <c r="A29" s="30">
        <v>4.2</v>
      </c>
      <c r="B29" s="30" t="s">
        <v>97</v>
      </c>
      <c r="C29" s="29">
        <v>3</v>
      </c>
      <c r="D29" s="29">
        <v>3</v>
      </c>
      <c r="E29" s="33">
        <v>245300</v>
      </c>
      <c r="F29" s="33">
        <v>166300</v>
      </c>
      <c r="G29" s="33">
        <f t="shared" si="3"/>
        <v>67.794537301263759</v>
      </c>
      <c r="H29" s="33">
        <f t="shared" si="4"/>
        <v>79000</v>
      </c>
      <c r="I29" s="33">
        <f t="shared" si="5"/>
        <v>32.205462698736241</v>
      </c>
      <c r="J29" s="30"/>
      <c r="K29" s="97"/>
      <c r="L29" s="97"/>
      <c r="M29" s="97"/>
    </row>
    <row r="30" spans="1:13" s="97" customFormat="1" hidden="1" x14ac:dyDescent="0.3">
      <c r="A30" s="30">
        <v>4.3</v>
      </c>
      <c r="B30" s="30" t="s">
        <v>35</v>
      </c>
      <c r="C30" s="29">
        <v>2</v>
      </c>
      <c r="D30" s="29">
        <v>2</v>
      </c>
      <c r="E30" s="33">
        <v>1548965</v>
      </c>
      <c r="F30" s="33">
        <f>949365.36+ค่าจ้างเงินรายได้!C6+ค่าจ้างเงินรายได้!D6</f>
        <v>983075.36</v>
      </c>
      <c r="G30" s="33">
        <f t="shared" si="3"/>
        <v>63.466596081899851</v>
      </c>
      <c r="H30" s="33">
        <f t="shared" si="4"/>
        <v>565889.64</v>
      </c>
      <c r="I30" s="33">
        <f t="shared" si="5"/>
        <v>36.533403918100149</v>
      </c>
      <c r="J30" s="30"/>
    </row>
    <row r="31" spans="1:13" s="97" customFormat="1" hidden="1" x14ac:dyDescent="0.3">
      <c r="A31" s="30">
        <v>4.4000000000000004</v>
      </c>
      <c r="B31" s="30" t="s">
        <v>95</v>
      </c>
      <c r="C31" s="29">
        <v>6</v>
      </c>
      <c r="D31" s="29">
        <v>4</v>
      </c>
      <c r="E31" s="33">
        <v>521275</v>
      </c>
      <c r="F31" s="33">
        <v>240051.64</v>
      </c>
      <c r="G31" s="33">
        <f t="shared" si="3"/>
        <v>46.050863747542081</v>
      </c>
      <c r="H31" s="33">
        <f t="shared" si="4"/>
        <v>281223.36</v>
      </c>
      <c r="I31" s="33">
        <f t="shared" si="5"/>
        <v>53.949136252457919</v>
      </c>
      <c r="J31" s="30"/>
      <c r="K31" s="105"/>
      <c r="L31" s="105"/>
      <c r="M31" s="105"/>
    </row>
    <row r="32" spans="1:13" s="97" customFormat="1" hidden="1" x14ac:dyDescent="0.3">
      <c r="A32" s="30">
        <v>4.5</v>
      </c>
      <c r="B32" s="30" t="s">
        <v>93</v>
      </c>
      <c r="C32" s="29">
        <v>4</v>
      </c>
      <c r="D32" s="29">
        <v>1</v>
      </c>
      <c r="E32" s="33">
        <v>120000</v>
      </c>
      <c r="F32" s="33">
        <v>30000</v>
      </c>
      <c r="G32" s="33">
        <f t="shared" si="3"/>
        <v>25</v>
      </c>
      <c r="H32" s="33">
        <f t="shared" si="4"/>
        <v>90000</v>
      </c>
      <c r="I32" s="33">
        <f t="shared" si="5"/>
        <v>75</v>
      </c>
      <c r="J32" s="30"/>
    </row>
    <row r="33" spans="1:13" s="97" customFormat="1" hidden="1" x14ac:dyDescent="0.3">
      <c r="A33" s="30">
        <v>4.5999999999999996</v>
      </c>
      <c r="B33" s="30" t="s">
        <v>96</v>
      </c>
      <c r="C33" s="29">
        <v>2</v>
      </c>
      <c r="D33" s="29">
        <v>0</v>
      </c>
      <c r="E33" s="33">
        <v>1227500</v>
      </c>
      <c r="F33" s="33">
        <v>0</v>
      </c>
      <c r="G33" s="33">
        <f t="shared" si="3"/>
        <v>0</v>
      </c>
      <c r="H33" s="33">
        <f t="shared" si="4"/>
        <v>1227500</v>
      </c>
      <c r="I33" s="33">
        <f t="shared" si="5"/>
        <v>100</v>
      </c>
      <c r="J33" s="30"/>
    </row>
    <row r="34" spans="1:13" s="52" customFormat="1" x14ac:dyDescent="0.3">
      <c r="A34" s="29">
        <v>5</v>
      </c>
      <c r="B34" s="30" t="s">
        <v>15</v>
      </c>
      <c r="C34" s="29">
        <v>58</v>
      </c>
      <c r="D34" s="29">
        <v>33</v>
      </c>
      <c r="E34" s="33">
        <v>65094287</v>
      </c>
      <c r="F34" s="33">
        <f>SUM(F35:F47)</f>
        <v>33897749.920000002</v>
      </c>
      <c r="G34" s="33">
        <f t="shared" ref="G34:G136" si="6">F34*100/E34</f>
        <v>52.074846322535187</v>
      </c>
      <c r="H34" s="33">
        <f t="shared" ref="H34:H136" si="7">E34-F34</f>
        <v>31196537.079999998</v>
      </c>
      <c r="I34" s="33">
        <f t="shared" ref="I34:I136" si="8">H34*100/E34</f>
        <v>47.925153677464813</v>
      </c>
      <c r="J34" s="30"/>
    </row>
    <row r="35" spans="1:13" s="108" customFormat="1" hidden="1" x14ac:dyDescent="0.3">
      <c r="A35" s="30">
        <v>5.0999999999999996</v>
      </c>
      <c r="B35" s="30" t="s">
        <v>54</v>
      </c>
      <c r="C35" s="29">
        <v>4</v>
      </c>
      <c r="D35" s="29">
        <v>3</v>
      </c>
      <c r="E35" s="33">
        <v>24722966</v>
      </c>
      <c r="F35" s="33">
        <f>13628321.19+ค่าจ้างเงินรายได้!C14+ค่าจ้างเงินรายได้!D14+ค่าจ้างเงินรายได้!C23+ค่าจ้างเงินรายได้!C24</f>
        <v>15149574.209999999</v>
      </c>
      <c r="G35" s="33">
        <f t="shared" ref="G35:G69" si="9">F35*100/E35</f>
        <v>61.277333027113336</v>
      </c>
      <c r="H35" s="33">
        <f t="shared" ref="H35:H69" si="10">E35-F35</f>
        <v>9573391.790000001</v>
      </c>
      <c r="I35" s="33">
        <f t="shared" ref="I35:I69" si="11">H35*100/E35</f>
        <v>38.722666972886671</v>
      </c>
      <c r="J35" s="30"/>
    </row>
    <row r="36" spans="1:13" s="97" customFormat="1" hidden="1" x14ac:dyDescent="0.3">
      <c r="A36" s="30">
        <v>5.2</v>
      </c>
      <c r="B36" s="30" t="s">
        <v>57</v>
      </c>
      <c r="C36" s="29">
        <v>2</v>
      </c>
      <c r="D36" s="29">
        <v>2</v>
      </c>
      <c r="E36" s="33">
        <v>5017990</v>
      </c>
      <c r="F36" s="33">
        <v>2905835.5</v>
      </c>
      <c r="G36" s="33">
        <f t="shared" si="9"/>
        <v>57.908355736061651</v>
      </c>
      <c r="H36" s="33">
        <f t="shared" si="10"/>
        <v>2112154.5</v>
      </c>
      <c r="I36" s="33">
        <f t="shared" si="11"/>
        <v>42.091644263938349</v>
      </c>
      <c r="J36" s="30"/>
    </row>
    <row r="37" spans="1:13" s="97" customFormat="1" hidden="1" x14ac:dyDescent="0.3">
      <c r="A37" s="30">
        <v>5.3</v>
      </c>
      <c r="B37" s="30" t="s">
        <v>102</v>
      </c>
      <c r="C37" s="29">
        <v>2</v>
      </c>
      <c r="D37" s="29">
        <v>2</v>
      </c>
      <c r="E37" s="33">
        <v>1858349</v>
      </c>
      <c r="F37" s="33">
        <v>1073993.19</v>
      </c>
      <c r="G37" s="33">
        <f t="shared" si="9"/>
        <v>57.792868293307663</v>
      </c>
      <c r="H37" s="33">
        <f t="shared" si="10"/>
        <v>784355.81</v>
      </c>
      <c r="I37" s="33">
        <f t="shared" si="11"/>
        <v>42.207131706692337</v>
      </c>
      <c r="J37" s="30"/>
    </row>
    <row r="38" spans="1:13" s="107" customFormat="1" hidden="1" x14ac:dyDescent="0.3">
      <c r="A38" s="30">
        <v>5.4</v>
      </c>
      <c r="B38" s="30" t="s">
        <v>105</v>
      </c>
      <c r="C38" s="29">
        <v>2</v>
      </c>
      <c r="D38" s="29">
        <v>2</v>
      </c>
      <c r="E38" s="33">
        <v>20743367</v>
      </c>
      <c r="F38" s="33">
        <v>11544729.09</v>
      </c>
      <c r="G38" s="33">
        <f t="shared" si="9"/>
        <v>55.655039463940447</v>
      </c>
      <c r="H38" s="33">
        <f t="shared" si="10"/>
        <v>9198637.9100000001</v>
      </c>
      <c r="I38" s="33">
        <f t="shared" si="11"/>
        <v>44.344960536059553</v>
      </c>
      <c r="J38" s="30"/>
      <c r="K38" s="97"/>
      <c r="L38" s="97"/>
      <c r="M38" s="97"/>
    </row>
    <row r="39" spans="1:13" s="105" customFormat="1" hidden="1" x14ac:dyDescent="0.3">
      <c r="A39" s="30">
        <v>5.5</v>
      </c>
      <c r="B39" s="30" t="s">
        <v>55</v>
      </c>
      <c r="C39" s="29">
        <v>1</v>
      </c>
      <c r="D39" s="29">
        <v>1</v>
      </c>
      <c r="E39" s="33">
        <v>135820</v>
      </c>
      <c r="F39" s="33">
        <v>67120</v>
      </c>
      <c r="G39" s="33">
        <f t="shared" si="9"/>
        <v>49.418347813282288</v>
      </c>
      <c r="H39" s="33">
        <f t="shared" si="10"/>
        <v>68700</v>
      </c>
      <c r="I39" s="33">
        <f t="shared" si="11"/>
        <v>50.581652186717712</v>
      </c>
      <c r="J39" s="30"/>
      <c r="K39" s="97"/>
      <c r="L39" s="97"/>
      <c r="M39" s="97"/>
    </row>
    <row r="40" spans="1:13" s="105" customFormat="1" hidden="1" x14ac:dyDescent="0.3">
      <c r="A40" s="30">
        <v>5.6</v>
      </c>
      <c r="B40" s="30" t="s">
        <v>36</v>
      </c>
      <c r="C40" s="29">
        <v>8</v>
      </c>
      <c r="D40" s="29">
        <v>4</v>
      </c>
      <c r="E40" s="33">
        <v>2762400</v>
      </c>
      <c r="F40" s="33">
        <v>1121091.3999999999</v>
      </c>
      <c r="G40" s="33">
        <f t="shared" si="9"/>
        <v>40.583963220388064</v>
      </c>
      <c r="H40" s="33">
        <f t="shared" si="10"/>
        <v>1641308.6</v>
      </c>
      <c r="I40" s="33">
        <f t="shared" si="11"/>
        <v>59.416036779611929</v>
      </c>
      <c r="J40" s="30"/>
      <c r="K40" s="97"/>
      <c r="L40" s="97"/>
      <c r="M40" s="97"/>
    </row>
    <row r="41" spans="1:13" s="97" customFormat="1" hidden="1" x14ac:dyDescent="0.3">
      <c r="A41" s="30">
        <v>5.7</v>
      </c>
      <c r="B41" s="30" t="s">
        <v>107</v>
      </c>
      <c r="C41" s="29">
        <v>3</v>
      </c>
      <c r="D41" s="29">
        <v>2</v>
      </c>
      <c r="E41" s="33">
        <v>569450</v>
      </c>
      <c r="F41" s="33">
        <v>189606</v>
      </c>
      <c r="G41" s="33">
        <f t="shared" si="9"/>
        <v>33.29633857230661</v>
      </c>
      <c r="H41" s="33">
        <f t="shared" si="10"/>
        <v>379844</v>
      </c>
      <c r="I41" s="33">
        <f t="shared" si="11"/>
        <v>66.70366142769339</v>
      </c>
      <c r="J41" s="30"/>
    </row>
    <row r="42" spans="1:13" s="97" customFormat="1" hidden="1" x14ac:dyDescent="0.3">
      <c r="A42" s="30">
        <v>5.8</v>
      </c>
      <c r="B42" s="30" t="s">
        <v>106</v>
      </c>
      <c r="C42" s="29">
        <v>9</v>
      </c>
      <c r="D42" s="29">
        <v>3</v>
      </c>
      <c r="E42" s="33">
        <v>2604575</v>
      </c>
      <c r="F42" s="33">
        <v>612129.53</v>
      </c>
      <c r="G42" s="33">
        <f t="shared" si="9"/>
        <v>23.502088824472324</v>
      </c>
      <c r="H42" s="33">
        <f t="shared" si="10"/>
        <v>1992445.47</v>
      </c>
      <c r="I42" s="33">
        <f t="shared" si="11"/>
        <v>76.497911175527676</v>
      </c>
      <c r="J42" s="30"/>
    </row>
    <row r="43" spans="1:13" s="97" customFormat="1" hidden="1" x14ac:dyDescent="0.3">
      <c r="A43" s="30">
        <v>5.9</v>
      </c>
      <c r="B43" s="30" t="s">
        <v>35</v>
      </c>
      <c r="C43" s="29">
        <v>9</v>
      </c>
      <c r="D43" s="29">
        <v>7</v>
      </c>
      <c r="E43" s="33">
        <v>3955710</v>
      </c>
      <c r="F43" s="33">
        <v>853746</v>
      </c>
      <c r="G43" s="33">
        <f t="shared" si="9"/>
        <v>21.582623599808883</v>
      </c>
      <c r="H43" s="33">
        <f t="shared" si="10"/>
        <v>3101964</v>
      </c>
      <c r="I43" s="33">
        <f t="shared" si="11"/>
        <v>78.417376400191117</v>
      </c>
      <c r="J43" s="30"/>
    </row>
    <row r="44" spans="1:13" s="105" customFormat="1" hidden="1" x14ac:dyDescent="0.3">
      <c r="A44" s="140">
        <v>5.0999999999999996</v>
      </c>
      <c r="B44" s="30" t="s">
        <v>104</v>
      </c>
      <c r="C44" s="29">
        <v>6</v>
      </c>
      <c r="D44" s="29">
        <v>2</v>
      </c>
      <c r="E44" s="33">
        <v>1727700</v>
      </c>
      <c r="F44" s="33">
        <v>281257</v>
      </c>
      <c r="G44" s="33">
        <f t="shared" si="9"/>
        <v>16.279273021936678</v>
      </c>
      <c r="H44" s="33">
        <f t="shared" si="10"/>
        <v>1446443</v>
      </c>
      <c r="I44" s="33">
        <f t="shared" si="11"/>
        <v>83.720726978063325</v>
      </c>
      <c r="J44" s="30"/>
      <c r="K44" s="97"/>
      <c r="L44" s="97"/>
      <c r="M44" s="97"/>
    </row>
    <row r="45" spans="1:13" s="97" customFormat="1" hidden="1" x14ac:dyDescent="0.3">
      <c r="A45" s="30">
        <v>5.1100000000000003</v>
      </c>
      <c r="B45" s="30" t="s">
        <v>108</v>
      </c>
      <c r="C45" s="29">
        <v>3</v>
      </c>
      <c r="D45" s="29">
        <v>3</v>
      </c>
      <c r="E45" s="33">
        <v>297580</v>
      </c>
      <c r="F45" s="33">
        <v>35354</v>
      </c>
      <c r="G45" s="33">
        <f t="shared" si="9"/>
        <v>11.880502721957122</v>
      </c>
      <c r="H45" s="33">
        <f t="shared" si="10"/>
        <v>262226</v>
      </c>
      <c r="I45" s="33">
        <f t="shared" si="11"/>
        <v>88.119497278042886</v>
      </c>
      <c r="J45" s="30"/>
      <c r="K45" s="105"/>
      <c r="L45" s="105"/>
      <c r="M45" s="105"/>
    </row>
    <row r="46" spans="1:13" s="105" customFormat="1" hidden="1" x14ac:dyDescent="0.3">
      <c r="A46" s="30">
        <v>5.12</v>
      </c>
      <c r="B46" s="30" t="s">
        <v>56</v>
      </c>
      <c r="C46" s="29">
        <v>3</v>
      </c>
      <c r="D46" s="29">
        <v>1</v>
      </c>
      <c r="E46" s="33">
        <v>298380</v>
      </c>
      <c r="F46" s="33">
        <v>28150</v>
      </c>
      <c r="G46" s="33">
        <f t="shared" si="9"/>
        <v>9.4342784368925532</v>
      </c>
      <c r="H46" s="33">
        <f t="shared" si="10"/>
        <v>270230</v>
      </c>
      <c r="I46" s="33">
        <f t="shared" si="11"/>
        <v>90.565721563107445</v>
      </c>
      <c r="J46" s="30"/>
      <c r="K46" s="97"/>
      <c r="L46" s="97"/>
      <c r="M46" s="97"/>
    </row>
    <row r="47" spans="1:13" s="97" customFormat="1" hidden="1" x14ac:dyDescent="0.3">
      <c r="A47" s="30">
        <v>5.13</v>
      </c>
      <c r="B47" s="30" t="s">
        <v>53</v>
      </c>
      <c r="C47" s="29">
        <v>6</v>
      </c>
      <c r="D47" s="29">
        <v>1</v>
      </c>
      <c r="E47" s="33">
        <v>400000</v>
      </c>
      <c r="F47" s="33">
        <v>35164</v>
      </c>
      <c r="G47" s="33">
        <f t="shared" si="9"/>
        <v>8.7910000000000004</v>
      </c>
      <c r="H47" s="33">
        <f t="shared" si="10"/>
        <v>364836</v>
      </c>
      <c r="I47" s="33">
        <f t="shared" si="11"/>
        <v>91.209000000000003</v>
      </c>
      <c r="J47" s="30"/>
    </row>
    <row r="48" spans="1:13" s="97" customFormat="1" x14ac:dyDescent="0.3">
      <c r="A48" s="29">
        <v>6</v>
      </c>
      <c r="B48" s="30" t="s">
        <v>20</v>
      </c>
      <c r="C48" s="29">
        <v>25</v>
      </c>
      <c r="D48" s="29">
        <v>18</v>
      </c>
      <c r="E48" s="33">
        <v>2869840</v>
      </c>
      <c r="F48" s="33">
        <f>SUM(F49:F55)</f>
        <v>1386462.96</v>
      </c>
      <c r="G48" s="33">
        <f t="shared" si="9"/>
        <v>48.311507261728877</v>
      </c>
      <c r="H48" s="33">
        <f t="shared" si="10"/>
        <v>1483377.04</v>
      </c>
      <c r="I48" s="33">
        <f t="shared" si="11"/>
        <v>51.688492738271123</v>
      </c>
      <c r="J48" s="30"/>
    </row>
    <row r="49" spans="1:13" s="97" customFormat="1" hidden="1" x14ac:dyDescent="0.3">
      <c r="A49" s="30">
        <v>6.1</v>
      </c>
      <c r="B49" s="30" t="s">
        <v>63</v>
      </c>
      <c r="C49" s="29">
        <v>2</v>
      </c>
      <c r="D49" s="29">
        <v>2</v>
      </c>
      <c r="E49" s="33">
        <v>436234</v>
      </c>
      <c r="F49" s="33">
        <v>242380</v>
      </c>
      <c r="G49" s="33">
        <f t="shared" si="9"/>
        <v>55.561923188013772</v>
      </c>
      <c r="H49" s="33">
        <f t="shared" si="10"/>
        <v>193854</v>
      </c>
      <c r="I49" s="33">
        <f t="shared" si="11"/>
        <v>44.438076811986228</v>
      </c>
      <c r="J49" s="30"/>
    </row>
    <row r="50" spans="1:13" s="97" customFormat="1" hidden="1" x14ac:dyDescent="0.3">
      <c r="A50" s="30">
        <v>6.2</v>
      </c>
      <c r="B50" s="30" t="s">
        <v>62</v>
      </c>
      <c r="C50" s="29">
        <v>7</v>
      </c>
      <c r="D50" s="29">
        <v>6</v>
      </c>
      <c r="E50" s="33">
        <v>639838</v>
      </c>
      <c r="F50" s="33">
        <v>348970</v>
      </c>
      <c r="G50" s="33">
        <f t="shared" si="9"/>
        <v>54.54036803065776</v>
      </c>
      <c r="H50" s="33">
        <f t="shared" si="10"/>
        <v>290868</v>
      </c>
      <c r="I50" s="33">
        <f t="shared" si="11"/>
        <v>45.45963196934224</v>
      </c>
      <c r="J50" s="30"/>
    </row>
    <row r="51" spans="1:13" s="97" customFormat="1" hidden="1" x14ac:dyDescent="0.3">
      <c r="A51" s="30">
        <v>6.3</v>
      </c>
      <c r="B51" s="30" t="s">
        <v>61</v>
      </c>
      <c r="C51" s="29">
        <v>3</v>
      </c>
      <c r="D51" s="29">
        <v>2</v>
      </c>
      <c r="E51" s="33">
        <v>373283</v>
      </c>
      <c r="F51" s="33">
        <v>194787.5</v>
      </c>
      <c r="G51" s="33">
        <f t="shared" si="9"/>
        <v>52.182258500922892</v>
      </c>
      <c r="H51" s="33">
        <f t="shared" si="10"/>
        <v>178495.5</v>
      </c>
      <c r="I51" s="33">
        <f t="shared" si="11"/>
        <v>47.817741499077108</v>
      </c>
      <c r="J51" s="30"/>
    </row>
    <row r="52" spans="1:13" s="105" customFormat="1" hidden="1" x14ac:dyDescent="0.3">
      <c r="A52" s="30">
        <v>6.4</v>
      </c>
      <c r="B52" s="30" t="s">
        <v>64</v>
      </c>
      <c r="C52" s="29">
        <v>5</v>
      </c>
      <c r="D52" s="29">
        <v>3</v>
      </c>
      <c r="E52" s="33">
        <v>224818</v>
      </c>
      <c r="F52" s="33">
        <v>110764</v>
      </c>
      <c r="G52" s="33">
        <f t="shared" si="9"/>
        <v>49.268297022480404</v>
      </c>
      <c r="H52" s="33">
        <f t="shared" si="10"/>
        <v>114054</v>
      </c>
      <c r="I52" s="33">
        <f t="shared" si="11"/>
        <v>50.731702977519596</v>
      </c>
      <c r="J52" s="30"/>
      <c r="K52" s="97"/>
      <c r="L52" s="97"/>
      <c r="M52" s="97"/>
    </row>
    <row r="53" spans="1:13" s="97" customFormat="1" hidden="1" x14ac:dyDescent="0.3">
      <c r="A53" s="30">
        <v>6.5</v>
      </c>
      <c r="B53" s="30" t="s">
        <v>35</v>
      </c>
      <c r="C53" s="29">
        <v>6</v>
      </c>
      <c r="D53" s="29">
        <v>4</v>
      </c>
      <c r="E53" s="33">
        <v>1130667</v>
      </c>
      <c r="F53" s="33">
        <f>467266.46+ค่าจ้างเงินรายได้!C17+ค่าจ้างเงินรายได้!D17</f>
        <v>484626.46</v>
      </c>
      <c r="G53" s="33">
        <f t="shared" si="9"/>
        <v>42.861997387382843</v>
      </c>
      <c r="H53" s="33">
        <f t="shared" si="10"/>
        <v>646040.54</v>
      </c>
      <c r="I53" s="33">
        <f t="shared" si="11"/>
        <v>57.138002612617157</v>
      </c>
      <c r="J53" s="30"/>
    </row>
    <row r="54" spans="1:13" s="97" customFormat="1" hidden="1" x14ac:dyDescent="0.3">
      <c r="A54" s="30">
        <v>6.6</v>
      </c>
      <c r="B54" s="30" t="s">
        <v>51</v>
      </c>
      <c r="C54" s="29">
        <v>1</v>
      </c>
      <c r="D54" s="29">
        <v>1</v>
      </c>
      <c r="E54" s="33">
        <v>50000</v>
      </c>
      <c r="F54" s="33">
        <v>4935</v>
      </c>
      <c r="G54" s="33">
        <f t="shared" si="9"/>
        <v>9.8699999999999992</v>
      </c>
      <c r="H54" s="33">
        <f t="shared" si="10"/>
        <v>45065</v>
      </c>
      <c r="I54" s="33">
        <f t="shared" si="11"/>
        <v>90.13</v>
      </c>
      <c r="J54" s="30"/>
    </row>
    <row r="55" spans="1:13" s="97" customFormat="1" hidden="1" x14ac:dyDescent="0.3">
      <c r="A55" s="30">
        <v>6.7</v>
      </c>
      <c r="B55" s="30" t="s">
        <v>49</v>
      </c>
      <c r="C55" s="29">
        <v>1</v>
      </c>
      <c r="D55" s="29">
        <v>0</v>
      </c>
      <c r="E55" s="33">
        <v>15000</v>
      </c>
      <c r="F55" s="33">
        <v>0</v>
      </c>
      <c r="G55" s="33">
        <f t="shared" si="9"/>
        <v>0</v>
      </c>
      <c r="H55" s="33">
        <f t="shared" si="10"/>
        <v>15000</v>
      </c>
      <c r="I55" s="33">
        <f t="shared" si="11"/>
        <v>100</v>
      </c>
      <c r="J55" s="30"/>
      <c r="K55" s="105"/>
      <c r="L55" s="105"/>
      <c r="M55" s="105"/>
    </row>
    <row r="56" spans="1:13" s="97" customFormat="1" x14ac:dyDescent="0.3">
      <c r="A56" s="29">
        <v>7</v>
      </c>
      <c r="B56" s="30" t="s">
        <v>22</v>
      </c>
      <c r="C56" s="29">
        <v>78</v>
      </c>
      <c r="D56" s="29">
        <v>46</v>
      </c>
      <c r="E56" s="33">
        <v>5266668</v>
      </c>
      <c r="F56" s="33">
        <f>SUM(F57:F69)</f>
        <v>2452722.4499999997</v>
      </c>
      <c r="G56" s="33">
        <f t="shared" si="9"/>
        <v>46.570667640337298</v>
      </c>
      <c r="H56" s="33">
        <f t="shared" si="10"/>
        <v>2813945.5500000003</v>
      </c>
      <c r="I56" s="33">
        <f t="shared" si="11"/>
        <v>53.429332359662695</v>
      </c>
      <c r="J56" s="30"/>
    </row>
    <row r="57" spans="1:13" s="97" customFormat="1" hidden="1" x14ac:dyDescent="0.3">
      <c r="A57" s="30">
        <v>7.1</v>
      </c>
      <c r="B57" s="30" t="s">
        <v>51</v>
      </c>
      <c r="C57" s="29">
        <v>3</v>
      </c>
      <c r="D57" s="29">
        <v>1</v>
      </c>
      <c r="E57" s="33">
        <v>191200</v>
      </c>
      <c r="F57" s="33">
        <v>141200</v>
      </c>
      <c r="G57" s="33">
        <f t="shared" si="9"/>
        <v>73.84937238493724</v>
      </c>
      <c r="H57" s="33">
        <f t="shared" si="10"/>
        <v>50000</v>
      </c>
      <c r="I57" s="33">
        <f t="shared" si="11"/>
        <v>26.15062761506276</v>
      </c>
      <c r="J57" s="30"/>
      <c r="K57" s="105"/>
      <c r="L57" s="105"/>
      <c r="M57" s="105"/>
    </row>
    <row r="58" spans="1:13" s="97" customFormat="1" hidden="1" x14ac:dyDescent="0.3">
      <c r="A58" s="30">
        <v>7.2</v>
      </c>
      <c r="B58" s="30" t="s">
        <v>43</v>
      </c>
      <c r="C58" s="29">
        <v>6</v>
      </c>
      <c r="D58" s="29">
        <v>5</v>
      </c>
      <c r="E58" s="33">
        <v>284500</v>
      </c>
      <c r="F58" s="33">
        <v>188998.89</v>
      </c>
      <c r="G58" s="33">
        <f t="shared" si="9"/>
        <v>66.431947275922667</v>
      </c>
      <c r="H58" s="33">
        <f t="shared" si="10"/>
        <v>95501.109999999986</v>
      </c>
      <c r="I58" s="33">
        <f t="shared" si="11"/>
        <v>33.568052724077319</v>
      </c>
      <c r="J58" s="30"/>
      <c r="K58" s="105"/>
      <c r="L58" s="105"/>
      <c r="M58" s="105"/>
    </row>
    <row r="59" spans="1:13" s="97" customFormat="1" hidden="1" x14ac:dyDescent="0.3">
      <c r="A59" s="30">
        <v>7.3</v>
      </c>
      <c r="B59" s="30" t="s">
        <v>35</v>
      </c>
      <c r="C59" s="29">
        <v>3</v>
      </c>
      <c r="D59" s="29">
        <v>3</v>
      </c>
      <c r="E59" s="33">
        <v>1455536</v>
      </c>
      <c r="F59" s="33">
        <f>896674.88+ค่าจ้างเงินรายได้!C11+ค่าจ้างเงินรายได้!D11</f>
        <v>950288.88</v>
      </c>
      <c r="G59" s="33">
        <f t="shared" si="9"/>
        <v>65.287899440481027</v>
      </c>
      <c r="H59" s="33">
        <f t="shared" si="10"/>
        <v>505247.12</v>
      </c>
      <c r="I59" s="33">
        <f t="shared" si="11"/>
        <v>34.712100559518966</v>
      </c>
      <c r="J59" s="30"/>
    </row>
    <row r="60" spans="1:13" s="97" customFormat="1" hidden="1" x14ac:dyDescent="0.3">
      <c r="A60" s="30">
        <v>7.4</v>
      </c>
      <c r="B60" s="30" t="s">
        <v>101</v>
      </c>
      <c r="C60" s="29">
        <v>9</v>
      </c>
      <c r="D60" s="29">
        <v>6</v>
      </c>
      <c r="E60" s="33">
        <v>309190</v>
      </c>
      <c r="F60" s="33">
        <v>198419.21</v>
      </c>
      <c r="G60" s="33">
        <f t="shared" si="9"/>
        <v>64.173876904168964</v>
      </c>
      <c r="H60" s="33">
        <f t="shared" si="10"/>
        <v>110770.79000000001</v>
      </c>
      <c r="I60" s="33">
        <f t="shared" si="11"/>
        <v>35.826123095831043</v>
      </c>
      <c r="J60" s="30"/>
    </row>
    <row r="61" spans="1:13" s="97" customFormat="1" hidden="1" x14ac:dyDescent="0.3">
      <c r="A61" s="30">
        <v>7.5</v>
      </c>
      <c r="B61" s="30" t="s">
        <v>48</v>
      </c>
      <c r="C61" s="29">
        <v>7</v>
      </c>
      <c r="D61" s="29">
        <v>5</v>
      </c>
      <c r="E61" s="33">
        <v>206050</v>
      </c>
      <c r="F61" s="33">
        <v>122640.94</v>
      </c>
      <c r="G61" s="33">
        <f t="shared" si="9"/>
        <v>59.519990293618051</v>
      </c>
      <c r="H61" s="33">
        <f t="shared" si="10"/>
        <v>83409.06</v>
      </c>
      <c r="I61" s="33">
        <f t="shared" si="11"/>
        <v>40.480009706381949</v>
      </c>
      <c r="J61" s="30"/>
    </row>
    <row r="62" spans="1:13" s="97" customFormat="1" hidden="1" x14ac:dyDescent="0.3">
      <c r="A62" s="30">
        <v>7.6</v>
      </c>
      <c r="B62" s="30" t="s">
        <v>44</v>
      </c>
      <c r="C62" s="29">
        <v>8</v>
      </c>
      <c r="D62" s="29">
        <v>7</v>
      </c>
      <c r="E62" s="33">
        <v>730235</v>
      </c>
      <c r="F62" s="33">
        <v>347706.47</v>
      </c>
      <c r="G62" s="33">
        <f t="shared" si="9"/>
        <v>47.615694947516893</v>
      </c>
      <c r="H62" s="33">
        <f t="shared" si="10"/>
        <v>382528.53</v>
      </c>
      <c r="I62" s="33">
        <f t="shared" si="11"/>
        <v>52.384305052483107</v>
      </c>
      <c r="J62" s="30"/>
      <c r="K62" s="105"/>
      <c r="L62" s="105"/>
      <c r="M62" s="105"/>
    </row>
    <row r="63" spans="1:13" s="97" customFormat="1" hidden="1" x14ac:dyDescent="0.3">
      <c r="A63" s="30">
        <v>7.7</v>
      </c>
      <c r="B63" s="30" t="s">
        <v>47</v>
      </c>
      <c r="C63" s="29">
        <v>4</v>
      </c>
      <c r="D63" s="29">
        <v>3</v>
      </c>
      <c r="E63" s="33">
        <v>140591</v>
      </c>
      <c r="F63" s="33">
        <v>55299.18</v>
      </c>
      <c r="G63" s="33">
        <f t="shared" si="9"/>
        <v>39.333371268431122</v>
      </c>
      <c r="H63" s="33">
        <f t="shared" si="10"/>
        <v>85291.82</v>
      </c>
      <c r="I63" s="33">
        <f t="shared" si="11"/>
        <v>60.666628731568878</v>
      </c>
      <c r="J63" s="30"/>
      <c r="K63" s="105"/>
      <c r="L63" s="105"/>
      <c r="M63" s="105"/>
    </row>
    <row r="64" spans="1:13" s="97" customFormat="1" hidden="1" x14ac:dyDescent="0.3">
      <c r="A64" s="30">
        <v>7.8</v>
      </c>
      <c r="B64" s="30" t="s">
        <v>52</v>
      </c>
      <c r="C64" s="29">
        <v>4</v>
      </c>
      <c r="D64" s="29">
        <v>3</v>
      </c>
      <c r="E64" s="33">
        <v>197143</v>
      </c>
      <c r="F64" s="33">
        <v>74950</v>
      </c>
      <c r="G64" s="33">
        <f t="shared" si="9"/>
        <v>38.01808839268957</v>
      </c>
      <c r="H64" s="33">
        <f t="shared" si="10"/>
        <v>122193</v>
      </c>
      <c r="I64" s="33">
        <f t="shared" si="11"/>
        <v>61.98191160731043</v>
      </c>
      <c r="J64" s="30"/>
    </row>
    <row r="65" spans="1:13" s="97" customFormat="1" hidden="1" x14ac:dyDescent="0.3">
      <c r="A65" s="30">
        <v>7.9</v>
      </c>
      <c r="B65" s="30" t="s">
        <v>45</v>
      </c>
      <c r="C65" s="29">
        <v>9</v>
      </c>
      <c r="D65" s="29">
        <v>3</v>
      </c>
      <c r="E65" s="33">
        <v>411089</v>
      </c>
      <c r="F65" s="33">
        <v>140566.81</v>
      </c>
      <c r="G65" s="33">
        <f t="shared" si="9"/>
        <v>34.193765826864741</v>
      </c>
      <c r="H65" s="33">
        <f t="shared" si="10"/>
        <v>270522.19</v>
      </c>
      <c r="I65" s="33">
        <f t="shared" si="11"/>
        <v>65.806234173135252</v>
      </c>
      <c r="J65" s="30"/>
    </row>
    <row r="66" spans="1:13" s="97" customFormat="1" hidden="1" x14ac:dyDescent="0.3">
      <c r="A66" s="140">
        <v>7.1</v>
      </c>
      <c r="B66" s="30" t="s">
        <v>46</v>
      </c>
      <c r="C66" s="29">
        <v>13</v>
      </c>
      <c r="D66" s="29">
        <v>6</v>
      </c>
      <c r="E66" s="33">
        <v>667050</v>
      </c>
      <c r="F66" s="33">
        <v>195138.8</v>
      </c>
      <c r="G66" s="33">
        <f t="shared" si="9"/>
        <v>29.253998950603403</v>
      </c>
      <c r="H66" s="33">
        <f t="shared" si="10"/>
        <v>471911.2</v>
      </c>
      <c r="I66" s="33">
        <f t="shared" si="11"/>
        <v>70.746001049396597</v>
      </c>
      <c r="J66" s="30"/>
      <c r="K66" s="105"/>
      <c r="L66" s="105"/>
      <c r="M66" s="105"/>
    </row>
    <row r="67" spans="1:13" s="97" customFormat="1" hidden="1" x14ac:dyDescent="0.3">
      <c r="A67" s="30">
        <v>7.11</v>
      </c>
      <c r="B67" s="30" t="s">
        <v>50</v>
      </c>
      <c r="C67" s="29">
        <v>3</v>
      </c>
      <c r="D67" s="29">
        <v>1</v>
      </c>
      <c r="E67" s="33">
        <v>58868</v>
      </c>
      <c r="F67" s="33">
        <v>14768</v>
      </c>
      <c r="G67" s="33">
        <f t="shared" si="9"/>
        <v>25.086634504314738</v>
      </c>
      <c r="H67" s="33">
        <f t="shared" si="10"/>
        <v>44100</v>
      </c>
      <c r="I67" s="33">
        <f t="shared" si="11"/>
        <v>74.913365495685255</v>
      </c>
      <c r="J67" s="30"/>
    </row>
    <row r="68" spans="1:13" s="97" customFormat="1" hidden="1" x14ac:dyDescent="0.3">
      <c r="A68" s="30">
        <v>7.12</v>
      </c>
      <c r="B68" s="30" t="s">
        <v>42</v>
      </c>
      <c r="C68" s="29">
        <v>6</v>
      </c>
      <c r="D68" s="29">
        <v>3</v>
      </c>
      <c r="E68" s="33">
        <v>155216</v>
      </c>
      <c r="F68" s="33">
        <v>22745.27</v>
      </c>
      <c r="G68" s="33">
        <f t="shared" si="9"/>
        <v>14.653946758066178</v>
      </c>
      <c r="H68" s="33">
        <f t="shared" si="10"/>
        <v>132470.73000000001</v>
      </c>
      <c r="I68" s="33">
        <f t="shared" si="11"/>
        <v>85.346053241933831</v>
      </c>
      <c r="J68" s="30"/>
    </row>
    <row r="69" spans="1:13" s="105" customFormat="1" hidden="1" x14ac:dyDescent="0.3">
      <c r="A69" s="30">
        <v>7.13</v>
      </c>
      <c r="B69" s="30" t="s">
        <v>49</v>
      </c>
      <c r="C69" s="29">
        <v>3</v>
      </c>
      <c r="D69" s="29">
        <v>0</v>
      </c>
      <c r="E69" s="33">
        <v>460000</v>
      </c>
      <c r="F69" s="33">
        <v>0</v>
      </c>
      <c r="G69" s="33">
        <f t="shared" si="9"/>
        <v>0</v>
      </c>
      <c r="H69" s="33">
        <f t="shared" si="10"/>
        <v>460000</v>
      </c>
      <c r="I69" s="33">
        <f t="shared" si="11"/>
        <v>100</v>
      </c>
      <c r="J69" s="30"/>
      <c r="K69" s="97"/>
      <c r="L69" s="97"/>
      <c r="M69" s="97"/>
    </row>
    <row r="70" spans="1:13" s="97" customFormat="1" x14ac:dyDescent="0.3">
      <c r="A70" s="29">
        <v>8</v>
      </c>
      <c r="B70" s="30" t="s">
        <v>27</v>
      </c>
      <c r="C70" s="29">
        <v>16</v>
      </c>
      <c r="D70" s="29">
        <v>15</v>
      </c>
      <c r="E70" s="33">
        <v>8229014</v>
      </c>
      <c r="F70" s="33">
        <f>SUM(F71:F74)</f>
        <v>3713459.56</v>
      </c>
      <c r="G70" s="33">
        <f t="shared" ref="G70" si="12">F70*100/E70</f>
        <v>45.126421707388033</v>
      </c>
      <c r="H70" s="33">
        <f t="shared" ref="H70" si="13">E70-F70</f>
        <v>4515554.4399999995</v>
      </c>
      <c r="I70" s="33">
        <f t="shared" ref="I70" si="14">H70*100/E70</f>
        <v>54.87357829261196</v>
      </c>
      <c r="J70" s="30"/>
    </row>
    <row r="71" spans="1:13" s="105" customFormat="1" hidden="1" x14ac:dyDescent="0.3">
      <c r="A71" s="30">
        <v>8.1</v>
      </c>
      <c r="B71" s="30" t="s">
        <v>39</v>
      </c>
      <c r="C71" s="29">
        <v>4</v>
      </c>
      <c r="D71" s="29">
        <v>4</v>
      </c>
      <c r="E71" s="33">
        <v>692750</v>
      </c>
      <c r="F71" s="33">
        <v>500876</v>
      </c>
      <c r="G71" s="33">
        <f t="shared" ref="G71:G102" si="15">F71*100/E71</f>
        <v>72.302562251894628</v>
      </c>
      <c r="H71" s="33">
        <f t="shared" ref="H71:H102" si="16">E71-F71</f>
        <v>191874</v>
      </c>
      <c r="I71" s="33">
        <f t="shared" ref="I71:I102" si="17">H71*100/E71</f>
        <v>27.697437748105376</v>
      </c>
      <c r="J71" s="30"/>
      <c r="K71" s="97"/>
      <c r="L71" s="97"/>
      <c r="M71" s="97"/>
    </row>
    <row r="72" spans="1:13" s="97" customFormat="1" hidden="1" x14ac:dyDescent="0.3">
      <c r="A72" s="30">
        <v>8.1999999999999993</v>
      </c>
      <c r="B72" s="30" t="s">
        <v>160</v>
      </c>
      <c r="C72" s="29">
        <v>2</v>
      </c>
      <c r="D72" s="29">
        <v>2</v>
      </c>
      <c r="E72" s="33">
        <v>1149874</v>
      </c>
      <c r="F72" s="33">
        <f>755502.67+ค่าจ้างเงินรายได้!C25+ค่าจ้างเงินรายได้!D25</f>
        <v>792488.67</v>
      </c>
      <c r="G72" s="33">
        <f t="shared" si="15"/>
        <v>68.919609452861792</v>
      </c>
      <c r="H72" s="33">
        <f t="shared" si="16"/>
        <v>357385.32999999996</v>
      </c>
      <c r="I72" s="33">
        <f t="shared" si="17"/>
        <v>31.080390547138201</v>
      </c>
      <c r="J72" s="30"/>
    </row>
    <row r="73" spans="1:13" s="97" customFormat="1" hidden="1" x14ac:dyDescent="0.3">
      <c r="A73" s="30">
        <v>8.3000000000000007</v>
      </c>
      <c r="B73" s="30" t="s">
        <v>35</v>
      </c>
      <c r="C73" s="29">
        <v>4</v>
      </c>
      <c r="D73" s="29">
        <v>4</v>
      </c>
      <c r="E73" s="33">
        <v>957290</v>
      </c>
      <c r="F73" s="33">
        <v>428755.79</v>
      </c>
      <c r="G73" s="33">
        <f t="shared" si="15"/>
        <v>44.788495649176319</v>
      </c>
      <c r="H73" s="33">
        <f t="shared" si="16"/>
        <v>528534.21</v>
      </c>
      <c r="I73" s="33">
        <f t="shared" si="17"/>
        <v>55.211504350823681</v>
      </c>
      <c r="J73" s="30"/>
    </row>
    <row r="74" spans="1:13" s="99" customFormat="1" hidden="1" x14ac:dyDescent="0.3">
      <c r="A74" s="30">
        <v>8.4</v>
      </c>
      <c r="B74" s="30" t="s">
        <v>38</v>
      </c>
      <c r="C74" s="29">
        <v>6</v>
      </c>
      <c r="D74" s="29">
        <v>5</v>
      </c>
      <c r="E74" s="33">
        <v>5429100</v>
      </c>
      <c r="F74" s="33">
        <v>1991339.1</v>
      </c>
      <c r="G74" s="33">
        <f t="shared" si="15"/>
        <v>36.678990992982264</v>
      </c>
      <c r="H74" s="33">
        <f t="shared" si="16"/>
        <v>3437760.9</v>
      </c>
      <c r="I74" s="33">
        <f t="shared" si="17"/>
        <v>63.321009007017736</v>
      </c>
      <c r="J74" s="30"/>
      <c r="K74" s="104"/>
      <c r="L74" s="104"/>
      <c r="M74" s="104"/>
    </row>
    <row r="75" spans="1:13" s="103" customFormat="1" x14ac:dyDescent="0.3">
      <c r="A75" s="29">
        <v>9</v>
      </c>
      <c r="B75" s="30" t="s">
        <v>26</v>
      </c>
      <c r="C75" s="29">
        <v>17</v>
      </c>
      <c r="D75" s="29">
        <v>12</v>
      </c>
      <c r="E75" s="33">
        <v>7020995</v>
      </c>
      <c r="F75" s="33">
        <f>SUM(F76:F81)</f>
        <v>3033609.53</v>
      </c>
      <c r="G75" s="33">
        <f t="shared" si="15"/>
        <v>43.207686802226753</v>
      </c>
      <c r="H75" s="33">
        <f t="shared" si="16"/>
        <v>3987385.47</v>
      </c>
      <c r="I75" s="33">
        <f t="shared" si="17"/>
        <v>56.792313197773247</v>
      </c>
      <c r="J75" s="30"/>
    </row>
    <row r="76" spans="1:13" s="97" customFormat="1" hidden="1" x14ac:dyDescent="0.3">
      <c r="A76" s="30">
        <v>9.1</v>
      </c>
      <c r="B76" s="30" t="s">
        <v>35</v>
      </c>
      <c r="C76" s="29">
        <v>6</v>
      </c>
      <c r="D76" s="29">
        <v>6</v>
      </c>
      <c r="E76" s="33">
        <v>3740605</v>
      </c>
      <c r="F76" s="33">
        <f>2356867.53+ค่าจ้างเงินรายได้!C7+ค่าจ้างเงินรายได้!D7</f>
        <v>2512965.5299999998</v>
      </c>
      <c r="G76" s="33">
        <f t="shared" si="15"/>
        <v>67.180724241132111</v>
      </c>
      <c r="H76" s="33">
        <f t="shared" si="16"/>
        <v>1227639.4700000002</v>
      </c>
      <c r="I76" s="33">
        <f t="shared" si="17"/>
        <v>32.819275758867889</v>
      </c>
      <c r="J76" s="30"/>
      <c r="K76" s="105"/>
      <c r="L76" s="105"/>
      <c r="M76" s="105"/>
    </row>
    <row r="77" spans="1:13" s="97" customFormat="1" hidden="1" x14ac:dyDescent="0.3">
      <c r="A77" s="30">
        <v>9.1999999999999993</v>
      </c>
      <c r="B77" s="30" t="s">
        <v>41</v>
      </c>
      <c r="C77" s="29">
        <v>1</v>
      </c>
      <c r="D77" s="29">
        <v>1</v>
      </c>
      <c r="E77" s="33">
        <v>50000</v>
      </c>
      <c r="F77" s="33">
        <v>14010</v>
      </c>
      <c r="G77" s="33">
        <f t="shared" si="15"/>
        <v>28.02</v>
      </c>
      <c r="H77" s="33">
        <f t="shared" si="16"/>
        <v>35990</v>
      </c>
      <c r="I77" s="33">
        <f t="shared" si="17"/>
        <v>71.98</v>
      </c>
      <c r="J77" s="30"/>
    </row>
    <row r="78" spans="1:13" s="97" customFormat="1" hidden="1" x14ac:dyDescent="0.3">
      <c r="A78" s="30">
        <v>9.3000000000000007</v>
      </c>
      <c r="B78" s="30" t="s">
        <v>134</v>
      </c>
      <c r="C78" s="29">
        <v>2</v>
      </c>
      <c r="D78" s="29">
        <v>2</v>
      </c>
      <c r="E78" s="33">
        <v>1032000</v>
      </c>
      <c r="F78" s="33">
        <v>194294</v>
      </c>
      <c r="G78" s="33">
        <f t="shared" si="15"/>
        <v>18.826937984496123</v>
      </c>
      <c r="H78" s="33">
        <f t="shared" si="16"/>
        <v>837706</v>
      </c>
      <c r="I78" s="33">
        <f t="shared" si="17"/>
        <v>81.173062015503874</v>
      </c>
      <c r="J78" s="30"/>
    </row>
    <row r="79" spans="1:13" s="97" customFormat="1" hidden="1" x14ac:dyDescent="0.3">
      <c r="A79" s="30">
        <v>9.4</v>
      </c>
      <c r="B79" s="30" t="s">
        <v>40</v>
      </c>
      <c r="C79" s="29">
        <v>3</v>
      </c>
      <c r="D79" s="29">
        <v>1</v>
      </c>
      <c r="E79" s="33">
        <v>70000</v>
      </c>
      <c r="F79" s="33">
        <v>11750</v>
      </c>
      <c r="G79" s="33">
        <f t="shared" si="15"/>
        <v>16.785714285714285</v>
      </c>
      <c r="H79" s="33">
        <f t="shared" si="16"/>
        <v>58250</v>
      </c>
      <c r="I79" s="33">
        <f t="shared" si="17"/>
        <v>83.214285714285708</v>
      </c>
      <c r="J79" s="30"/>
      <c r="K79" s="105"/>
      <c r="L79" s="105"/>
      <c r="M79" s="105"/>
    </row>
    <row r="80" spans="1:13" s="105" customFormat="1" hidden="1" x14ac:dyDescent="0.3">
      <c r="A80" s="30">
        <v>9.5</v>
      </c>
      <c r="B80" s="30" t="s">
        <v>98</v>
      </c>
      <c r="C80" s="29">
        <v>3</v>
      </c>
      <c r="D80" s="29">
        <v>2</v>
      </c>
      <c r="E80" s="33">
        <v>2068390</v>
      </c>
      <c r="F80" s="33">
        <v>300590</v>
      </c>
      <c r="G80" s="33">
        <f t="shared" si="15"/>
        <v>14.532559140200833</v>
      </c>
      <c r="H80" s="33">
        <f t="shared" si="16"/>
        <v>1767800</v>
      </c>
      <c r="I80" s="33">
        <f t="shared" si="17"/>
        <v>85.467440859799169</v>
      </c>
      <c r="J80" s="30"/>
    </row>
    <row r="81" spans="1:13" s="97" customFormat="1" hidden="1" x14ac:dyDescent="0.3">
      <c r="A81" s="30">
        <v>9.6</v>
      </c>
      <c r="B81" s="30" t="s">
        <v>99</v>
      </c>
      <c r="C81" s="29">
        <v>2</v>
      </c>
      <c r="D81" s="29">
        <v>0</v>
      </c>
      <c r="E81" s="33">
        <v>60000</v>
      </c>
      <c r="F81" s="33">
        <v>0</v>
      </c>
      <c r="G81" s="33">
        <f t="shared" si="15"/>
        <v>0</v>
      </c>
      <c r="H81" s="33">
        <f t="shared" si="16"/>
        <v>60000</v>
      </c>
      <c r="I81" s="33">
        <f t="shared" si="17"/>
        <v>100</v>
      </c>
      <c r="J81" s="30"/>
    </row>
    <row r="82" spans="1:13" s="97" customFormat="1" x14ac:dyDescent="0.3">
      <c r="A82" s="29">
        <v>10</v>
      </c>
      <c r="B82" s="30" t="s">
        <v>21</v>
      </c>
      <c r="C82" s="29">
        <v>57</v>
      </c>
      <c r="D82" s="29">
        <v>33</v>
      </c>
      <c r="E82" s="33">
        <v>26765760</v>
      </c>
      <c r="F82" s="33">
        <f>11159687.87+ค่าจ้างเงินรายได้!E19+ค่าจ้างเงินรายได้!F19+ค่าจ้างเงินรายได้!E20</f>
        <v>11397620.869999999</v>
      </c>
      <c r="G82" s="33">
        <f t="shared" si="15"/>
        <v>42.582840427471517</v>
      </c>
      <c r="H82" s="33">
        <f t="shared" si="16"/>
        <v>15368139.130000001</v>
      </c>
      <c r="I82" s="33">
        <f t="shared" si="17"/>
        <v>57.417159572528483</v>
      </c>
      <c r="J82" s="30"/>
    </row>
    <row r="83" spans="1:13" s="105" customFormat="1" hidden="1" x14ac:dyDescent="0.3">
      <c r="A83" s="30">
        <v>10.1</v>
      </c>
      <c r="B83" s="30" t="s">
        <v>120</v>
      </c>
      <c r="C83" s="29">
        <v>4</v>
      </c>
      <c r="D83" s="29">
        <v>3</v>
      </c>
      <c r="E83" s="33">
        <v>3417650</v>
      </c>
      <c r="F83" s="33">
        <v>2280856.87</v>
      </c>
      <c r="G83" s="33">
        <f t="shared" si="15"/>
        <v>66.73757903822802</v>
      </c>
      <c r="H83" s="33">
        <f t="shared" si="16"/>
        <v>1136793.1299999999</v>
      </c>
      <c r="I83" s="33">
        <f t="shared" si="17"/>
        <v>33.262420961771973</v>
      </c>
      <c r="J83" s="30"/>
      <c r="K83" s="97"/>
      <c r="L83" s="97"/>
      <c r="M83" s="97"/>
    </row>
    <row r="84" spans="1:13" s="97" customFormat="1" hidden="1" x14ac:dyDescent="0.3">
      <c r="A84" s="30">
        <v>10.199999999999999</v>
      </c>
      <c r="B84" s="30" t="s">
        <v>122</v>
      </c>
      <c r="C84" s="29">
        <v>6</v>
      </c>
      <c r="D84" s="29">
        <v>2</v>
      </c>
      <c r="E84" s="33">
        <v>1191320</v>
      </c>
      <c r="F84" s="33">
        <v>714078.44</v>
      </c>
      <c r="G84" s="33">
        <f t="shared" si="15"/>
        <v>59.940103414699664</v>
      </c>
      <c r="H84" s="33">
        <f t="shared" si="16"/>
        <v>477241.56000000006</v>
      </c>
      <c r="I84" s="33">
        <f t="shared" si="17"/>
        <v>40.059896585300343</v>
      </c>
      <c r="J84" s="30"/>
    </row>
    <row r="85" spans="1:13" s="97" customFormat="1" hidden="1" x14ac:dyDescent="0.3">
      <c r="A85" s="30">
        <v>10.3</v>
      </c>
      <c r="B85" s="30" t="s">
        <v>35</v>
      </c>
      <c r="C85" s="29">
        <v>6</v>
      </c>
      <c r="D85" s="29">
        <v>4</v>
      </c>
      <c r="E85" s="33">
        <v>2720410</v>
      </c>
      <c r="F85" s="33">
        <v>1493241.77</v>
      </c>
      <c r="G85" s="33">
        <f t="shared" si="15"/>
        <v>54.89032057667778</v>
      </c>
      <c r="H85" s="33">
        <f t="shared" si="16"/>
        <v>1227168.23</v>
      </c>
      <c r="I85" s="33">
        <f t="shared" si="17"/>
        <v>45.10967942332222</v>
      </c>
      <c r="J85" s="30"/>
    </row>
    <row r="86" spans="1:13" s="97" customFormat="1" hidden="1" x14ac:dyDescent="0.3">
      <c r="A86" s="30">
        <v>10.4</v>
      </c>
      <c r="B86" s="30" t="s">
        <v>118</v>
      </c>
      <c r="C86" s="29">
        <v>4</v>
      </c>
      <c r="D86" s="29">
        <v>3</v>
      </c>
      <c r="E86" s="33">
        <v>2970180</v>
      </c>
      <c r="F86" s="33">
        <v>1431960.47</v>
      </c>
      <c r="G86" s="33">
        <f t="shared" si="15"/>
        <v>48.211235346005964</v>
      </c>
      <c r="H86" s="33">
        <f t="shared" si="16"/>
        <v>1538219.53</v>
      </c>
      <c r="I86" s="33">
        <f t="shared" si="17"/>
        <v>51.788764653994036</v>
      </c>
      <c r="J86" s="30"/>
    </row>
    <row r="87" spans="1:13" s="97" customFormat="1" hidden="1" x14ac:dyDescent="0.3">
      <c r="A87" s="30">
        <v>10.5</v>
      </c>
      <c r="B87" s="30" t="s">
        <v>69</v>
      </c>
      <c r="C87" s="29">
        <v>4</v>
      </c>
      <c r="D87" s="29">
        <v>2</v>
      </c>
      <c r="E87" s="33">
        <v>1721150</v>
      </c>
      <c r="F87" s="33">
        <v>804663.66</v>
      </c>
      <c r="G87" s="33">
        <f t="shared" si="15"/>
        <v>46.751512651424918</v>
      </c>
      <c r="H87" s="33">
        <f t="shared" si="16"/>
        <v>916486.34</v>
      </c>
      <c r="I87" s="33">
        <f t="shared" si="17"/>
        <v>53.248487348575082</v>
      </c>
      <c r="J87" s="30"/>
    </row>
    <row r="88" spans="1:13" s="97" customFormat="1" hidden="1" x14ac:dyDescent="0.3">
      <c r="A88" s="30">
        <v>10.6</v>
      </c>
      <c r="B88" s="30" t="s">
        <v>117</v>
      </c>
      <c r="C88" s="29">
        <v>4</v>
      </c>
      <c r="D88" s="29">
        <v>2</v>
      </c>
      <c r="E88" s="33">
        <v>887690</v>
      </c>
      <c r="F88" s="33">
        <v>395691.81</v>
      </c>
      <c r="G88" s="33">
        <f t="shared" si="15"/>
        <v>44.57544976286767</v>
      </c>
      <c r="H88" s="33">
        <f t="shared" si="16"/>
        <v>491998.19</v>
      </c>
      <c r="I88" s="33">
        <f t="shared" si="17"/>
        <v>55.42455023713233</v>
      </c>
      <c r="J88" s="30"/>
    </row>
    <row r="89" spans="1:13" s="97" customFormat="1" hidden="1" x14ac:dyDescent="0.3">
      <c r="A89" s="30">
        <v>10.7</v>
      </c>
      <c r="B89" s="30" t="s">
        <v>127</v>
      </c>
      <c r="C89" s="29">
        <v>2</v>
      </c>
      <c r="D89" s="29">
        <v>1</v>
      </c>
      <c r="E89" s="33">
        <v>247660</v>
      </c>
      <c r="F89" s="33">
        <v>92781.1</v>
      </c>
      <c r="G89" s="33">
        <f t="shared" si="15"/>
        <v>37.463094565129616</v>
      </c>
      <c r="H89" s="33">
        <f t="shared" si="16"/>
        <v>154878.9</v>
      </c>
      <c r="I89" s="33">
        <f t="shared" si="17"/>
        <v>62.536905434870384</v>
      </c>
      <c r="J89" s="30"/>
    </row>
    <row r="90" spans="1:13" s="97" customFormat="1" hidden="1" x14ac:dyDescent="0.3">
      <c r="A90" s="30">
        <v>10.8</v>
      </c>
      <c r="B90" s="30" t="s">
        <v>123</v>
      </c>
      <c r="C90" s="29">
        <v>2</v>
      </c>
      <c r="D90" s="29">
        <v>1</v>
      </c>
      <c r="E90" s="33">
        <v>359020</v>
      </c>
      <c r="F90" s="33">
        <v>133108</v>
      </c>
      <c r="G90" s="33">
        <f t="shared" si="15"/>
        <v>37.075371845579632</v>
      </c>
      <c r="H90" s="33">
        <f t="shared" si="16"/>
        <v>225912</v>
      </c>
      <c r="I90" s="33">
        <f t="shared" si="17"/>
        <v>62.924628154420368</v>
      </c>
      <c r="J90" s="30"/>
    </row>
    <row r="91" spans="1:13" s="105" customFormat="1" hidden="1" x14ac:dyDescent="0.3">
      <c r="A91" s="30">
        <v>10.9</v>
      </c>
      <c r="B91" s="30" t="s">
        <v>60</v>
      </c>
      <c r="C91" s="29">
        <v>3</v>
      </c>
      <c r="D91" s="29">
        <v>2</v>
      </c>
      <c r="E91" s="33">
        <v>1557300</v>
      </c>
      <c r="F91" s="33">
        <v>553847.66</v>
      </c>
      <c r="G91" s="33">
        <f t="shared" si="15"/>
        <v>35.564609259615999</v>
      </c>
      <c r="H91" s="33">
        <f t="shared" si="16"/>
        <v>1003452.34</v>
      </c>
      <c r="I91" s="33">
        <f t="shared" si="17"/>
        <v>64.435390740383994</v>
      </c>
      <c r="J91" s="30"/>
    </row>
    <row r="92" spans="1:13" s="97" customFormat="1" hidden="1" x14ac:dyDescent="0.3">
      <c r="A92" s="140">
        <v>10.1</v>
      </c>
      <c r="B92" s="30" t="s">
        <v>119</v>
      </c>
      <c r="C92" s="29">
        <v>2</v>
      </c>
      <c r="D92" s="29">
        <v>1</v>
      </c>
      <c r="E92" s="33">
        <v>585800</v>
      </c>
      <c r="F92" s="33">
        <v>195900</v>
      </c>
      <c r="G92" s="33">
        <f t="shared" si="15"/>
        <v>33.441447593035164</v>
      </c>
      <c r="H92" s="33">
        <f t="shared" si="16"/>
        <v>389900</v>
      </c>
      <c r="I92" s="33">
        <f t="shared" si="17"/>
        <v>66.558552406964836</v>
      </c>
      <c r="J92" s="30"/>
    </row>
    <row r="93" spans="1:13" s="97" customFormat="1" hidden="1" x14ac:dyDescent="0.3">
      <c r="A93" s="30">
        <v>10.11</v>
      </c>
      <c r="B93" s="30" t="s">
        <v>115</v>
      </c>
      <c r="C93" s="29">
        <v>4</v>
      </c>
      <c r="D93" s="29">
        <v>2</v>
      </c>
      <c r="E93" s="33">
        <v>2088000</v>
      </c>
      <c r="F93" s="33">
        <v>649844</v>
      </c>
      <c r="G93" s="33">
        <f t="shared" si="15"/>
        <v>31.122796934865899</v>
      </c>
      <c r="H93" s="33">
        <f t="shared" si="16"/>
        <v>1438156</v>
      </c>
      <c r="I93" s="33">
        <f t="shared" si="17"/>
        <v>68.877203065134097</v>
      </c>
      <c r="J93" s="30"/>
      <c r="K93" s="105"/>
      <c r="L93" s="105"/>
      <c r="M93" s="105"/>
    </row>
    <row r="94" spans="1:13" s="97" customFormat="1" hidden="1" x14ac:dyDescent="0.3">
      <c r="A94" s="30">
        <v>10.119999999999999</v>
      </c>
      <c r="B94" s="30" t="s">
        <v>121</v>
      </c>
      <c r="C94" s="29">
        <v>4</v>
      </c>
      <c r="D94" s="29">
        <v>3</v>
      </c>
      <c r="E94" s="33">
        <v>2793280</v>
      </c>
      <c r="F94" s="33">
        <v>861352.43</v>
      </c>
      <c r="G94" s="33">
        <f t="shared" si="15"/>
        <v>30.836594612784971</v>
      </c>
      <c r="H94" s="33">
        <f t="shared" si="16"/>
        <v>1931927.5699999998</v>
      </c>
      <c r="I94" s="33">
        <f t="shared" si="17"/>
        <v>69.163405387215022</v>
      </c>
      <c r="J94" s="30"/>
    </row>
    <row r="95" spans="1:13" s="97" customFormat="1" hidden="1" x14ac:dyDescent="0.3">
      <c r="A95" s="30">
        <v>10.130000000000001</v>
      </c>
      <c r="B95" s="30" t="s">
        <v>124</v>
      </c>
      <c r="C95" s="29">
        <v>4</v>
      </c>
      <c r="D95" s="29">
        <v>2</v>
      </c>
      <c r="E95" s="33">
        <v>1558750</v>
      </c>
      <c r="F95" s="33">
        <v>474447</v>
      </c>
      <c r="G95" s="33">
        <f t="shared" si="15"/>
        <v>30.437658380112268</v>
      </c>
      <c r="H95" s="33">
        <f t="shared" si="16"/>
        <v>1084303</v>
      </c>
      <c r="I95" s="33">
        <f t="shared" si="17"/>
        <v>69.562341619887732</v>
      </c>
      <c r="J95" s="30"/>
    </row>
    <row r="96" spans="1:13" s="97" customFormat="1" hidden="1" x14ac:dyDescent="0.3">
      <c r="A96" s="30">
        <v>10.14</v>
      </c>
      <c r="B96" s="30" t="s">
        <v>116</v>
      </c>
      <c r="C96" s="29">
        <v>3</v>
      </c>
      <c r="D96" s="29">
        <v>2</v>
      </c>
      <c r="E96" s="33">
        <v>2923200</v>
      </c>
      <c r="F96" s="33">
        <v>736075</v>
      </c>
      <c r="G96" s="33">
        <f t="shared" si="15"/>
        <v>25.180452928297758</v>
      </c>
      <c r="H96" s="33">
        <f t="shared" si="16"/>
        <v>2187125</v>
      </c>
      <c r="I96" s="33">
        <f t="shared" si="17"/>
        <v>74.819547071702246</v>
      </c>
      <c r="J96" s="30"/>
    </row>
    <row r="97" spans="1:13" s="97" customFormat="1" hidden="1" x14ac:dyDescent="0.3">
      <c r="A97" s="30">
        <v>10.15</v>
      </c>
      <c r="B97" s="30" t="s">
        <v>126</v>
      </c>
      <c r="C97" s="29">
        <v>2</v>
      </c>
      <c r="D97" s="29">
        <v>1</v>
      </c>
      <c r="E97" s="33">
        <v>192850</v>
      </c>
      <c r="F97" s="33">
        <v>40225.660000000003</v>
      </c>
      <c r="G97" s="33">
        <f t="shared" si="15"/>
        <v>20.858522167487688</v>
      </c>
      <c r="H97" s="33">
        <f t="shared" si="16"/>
        <v>152624.34</v>
      </c>
      <c r="I97" s="33">
        <f t="shared" si="17"/>
        <v>79.141477832512322</v>
      </c>
      <c r="J97" s="30"/>
      <c r="K97" s="105"/>
      <c r="L97" s="105"/>
      <c r="M97" s="105"/>
    </row>
    <row r="98" spans="1:13" s="97" customFormat="1" hidden="1" x14ac:dyDescent="0.3">
      <c r="A98" s="30">
        <v>10.16</v>
      </c>
      <c r="B98" s="30" t="s">
        <v>125</v>
      </c>
      <c r="C98" s="29">
        <v>3</v>
      </c>
      <c r="D98" s="29">
        <v>2</v>
      </c>
      <c r="E98" s="33">
        <v>1551500</v>
      </c>
      <c r="F98" s="33">
        <v>301614</v>
      </c>
      <c r="G98" s="33">
        <f t="shared" si="15"/>
        <v>19.440154689010633</v>
      </c>
      <c r="H98" s="33">
        <f t="shared" si="16"/>
        <v>1249886</v>
      </c>
      <c r="I98" s="33">
        <f t="shared" si="17"/>
        <v>80.55984531098936</v>
      </c>
      <c r="J98" s="30"/>
    </row>
    <row r="99" spans="1:13" s="99" customFormat="1" x14ac:dyDescent="0.3">
      <c r="A99" s="29">
        <v>11</v>
      </c>
      <c r="B99" s="30" t="s">
        <v>18</v>
      </c>
      <c r="C99" s="29">
        <v>70</v>
      </c>
      <c r="D99" s="29">
        <v>43</v>
      </c>
      <c r="E99" s="33">
        <v>5476610</v>
      </c>
      <c r="F99" s="33">
        <f>SUM(F100:F109)</f>
        <v>2305314.5099999998</v>
      </c>
      <c r="G99" s="33">
        <f t="shared" si="15"/>
        <v>42.093822821051702</v>
      </c>
      <c r="H99" s="33">
        <f t="shared" si="16"/>
        <v>3171295.49</v>
      </c>
      <c r="I99" s="33">
        <f t="shared" si="17"/>
        <v>57.90617717894829</v>
      </c>
      <c r="J99" s="30"/>
    </row>
    <row r="100" spans="1:13" s="103" customFormat="1" hidden="1" x14ac:dyDescent="0.3">
      <c r="A100" s="30">
        <v>11.1</v>
      </c>
      <c r="B100" s="30" t="s">
        <v>75</v>
      </c>
      <c r="C100" s="29">
        <v>6</v>
      </c>
      <c r="D100" s="29">
        <v>2</v>
      </c>
      <c r="E100" s="33">
        <v>44940</v>
      </c>
      <c r="F100" s="33">
        <v>44940</v>
      </c>
      <c r="G100" s="33">
        <f t="shared" si="15"/>
        <v>100</v>
      </c>
      <c r="H100" s="33">
        <f t="shared" si="16"/>
        <v>0</v>
      </c>
      <c r="I100" s="33">
        <f t="shared" si="17"/>
        <v>0</v>
      </c>
      <c r="J100" s="30"/>
    </row>
    <row r="101" spans="1:13" s="97" customFormat="1" hidden="1" x14ac:dyDescent="0.3">
      <c r="A101" s="30">
        <v>11.2</v>
      </c>
      <c r="B101" s="30" t="s">
        <v>71</v>
      </c>
      <c r="C101" s="29">
        <v>4</v>
      </c>
      <c r="D101" s="29">
        <v>3</v>
      </c>
      <c r="E101" s="33">
        <v>57330</v>
      </c>
      <c r="F101" s="33">
        <v>52330</v>
      </c>
      <c r="G101" s="33">
        <f t="shared" si="15"/>
        <v>91.278562707134142</v>
      </c>
      <c r="H101" s="33">
        <f t="shared" si="16"/>
        <v>5000</v>
      </c>
      <c r="I101" s="33">
        <f t="shared" si="17"/>
        <v>8.7214372928658648</v>
      </c>
      <c r="J101" s="30"/>
      <c r="K101" s="105"/>
      <c r="L101" s="105"/>
      <c r="M101" s="105"/>
    </row>
    <row r="102" spans="1:13" s="97" customFormat="1" hidden="1" x14ac:dyDescent="0.3">
      <c r="A102" s="30">
        <v>11.3</v>
      </c>
      <c r="B102" s="30" t="s">
        <v>67</v>
      </c>
      <c r="C102" s="29">
        <v>2</v>
      </c>
      <c r="D102" s="29">
        <v>1</v>
      </c>
      <c r="E102" s="33">
        <v>25000</v>
      </c>
      <c r="F102" s="33">
        <v>20000</v>
      </c>
      <c r="G102" s="33">
        <f t="shared" si="15"/>
        <v>80</v>
      </c>
      <c r="H102" s="33">
        <f t="shared" si="16"/>
        <v>5000</v>
      </c>
      <c r="I102" s="33">
        <f t="shared" si="17"/>
        <v>20</v>
      </c>
      <c r="J102" s="30"/>
    </row>
    <row r="103" spans="1:13" s="97" customFormat="1" hidden="1" x14ac:dyDescent="0.3">
      <c r="A103" s="30">
        <v>11.4</v>
      </c>
      <c r="B103" s="30" t="s">
        <v>72</v>
      </c>
      <c r="C103" s="29">
        <v>3</v>
      </c>
      <c r="D103" s="29">
        <v>2</v>
      </c>
      <c r="E103" s="33">
        <v>53918</v>
      </c>
      <c r="F103" s="33">
        <v>39421.550000000003</v>
      </c>
      <c r="G103" s="33">
        <f t="shared" ref="G103:G134" si="18">F103*100/E103</f>
        <v>73.113895174153356</v>
      </c>
      <c r="H103" s="33">
        <f t="shared" ref="H103:H135" si="19">E103-F103</f>
        <v>14496.449999999997</v>
      </c>
      <c r="I103" s="33">
        <f t="shared" ref="I103:I134" si="20">H103*100/E103</f>
        <v>26.886104825846651</v>
      </c>
      <c r="J103" s="30"/>
    </row>
    <row r="104" spans="1:13" s="97" customFormat="1" hidden="1" x14ac:dyDescent="0.3">
      <c r="A104" s="30">
        <v>11.5</v>
      </c>
      <c r="B104" s="30" t="s">
        <v>74</v>
      </c>
      <c r="C104" s="29">
        <v>3</v>
      </c>
      <c r="D104" s="29">
        <v>1</v>
      </c>
      <c r="E104" s="33">
        <v>48090</v>
      </c>
      <c r="F104" s="33">
        <v>32940</v>
      </c>
      <c r="G104" s="33">
        <f t="shared" si="18"/>
        <v>68.49656893325016</v>
      </c>
      <c r="H104" s="33">
        <f t="shared" si="19"/>
        <v>15150</v>
      </c>
      <c r="I104" s="33">
        <f t="shared" si="20"/>
        <v>31.503431066749844</v>
      </c>
      <c r="J104" s="30"/>
    </row>
    <row r="105" spans="1:13" s="105" customFormat="1" hidden="1" x14ac:dyDescent="0.3">
      <c r="A105" s="30">
        <v>11.6</v>
      </c>
      <c r="B105" s="30" t="s">
        <v>76</v>
      </c>
      <c r="C105" s="29">
        <v>3</v>
      </c>
      <c r="D105" s="29">
        <v>1</v>
      </c>
      <c r="E105" s="33">
        <v>45465</v>
      </c>
      <c r="F105" s="33">
        <v>30000</v>
      </c>
      <c r="G105" s="33">
        <f t="shared" si="18"/>
        <v>65.984823490597165</v>
      </c>
      <c r="H105" s="33">
        <f t="shared" si="19"/>
        <v>15465</v>
      </c>
      <c r="I105" s="33">
        <f t="shared" si="20"/>
        <v>34.015176509402835</v>
      </c>
      <c r="J105" s="30"/>
      <c r="K105" s="97"/>
      <c r="L105" s="97"/>
      <c r="M105" s="97"/>
    </row>
    <row r="106" spans="1:13" s="97" customFormat="1" hidden="1" x14ac:dyDescent="0.3">
      <c r="A106" s="30">
        <v>11.7</v>
      </c>
      <c r="B106" s="30" t="s">
        <v>73</v>
      </c>
      <c r="C106" s="29">
        <v>4</v>
      </c>
      <c r="D106" s="29">
        <v>3</v>
      </c>
      <c r="E106" s="33">
        <v>57330</v>
      </c>
      <c r="F106" s="33">
        <v>37076</v>
      </c>
      <c r="G106" s="33">
        <f t="shared" si="18"/>
        <v>64.671201814058961</v>
      </c>
      <c r="H106" s="33">
        <f t="shared" si="19"/>
        <v>20254</v>
      </c>
      <c r="I106" s="33">
        <f t="shared" si="20"/>
        <v>35.328798185941046</v>
      </c>
      <c r="J106" s="30"/>
    </row>
    <row r="107" spans="1:13" s="97" customFormat="1" hidden="1" x14ac:dyDescent="0.3">
      <c r="A107" s="30">
        <v>11.8</v>
      </c>
      <c r="B107" s="30" t="s">
        <v>68</v>
      </c>
      <c r="C107" s="29">
        <v>2</v>
      </c>
      <c r="D107" s="29">
        <v>1</v>
      </c>
      <c r="E107" s="33">
        <v>32500</v>
      </c>
      <c r="F107" s="33">
        <v>20000</v>
      </c>
      <c r="G107" s="33">
        <f t="shared" si="18"/>
        <v>61.53846153846154</v>
      </c>
      <c r="H107" s="33">
        <f t="shared" si="19"/>
        <v>12500</v>
      </c>
      <c r="I107" s="33">
        <f t="shared" si="20"/>
        <v>38.46153846153846</v>
      </c>
      <c r="J107" s="30"/>
    </row>
    <row r="108" spans="1:13" s="97" customFormat="1" hidden="1" x14ac:dyDescent="0.3">
      <c r="A108" s="30">
        <v>11.9</v>
      </c>
      <c r="B108" s="30" t="s">
        <v>35</v>
      </c>
      <c r="C108" s="29">
        <v>41</v>
      </c>
      <c r="D108" s="29">
        <v>28</v>
      </c>
      <c r="E108" s="33">
        <v>5054969</v>
      </c>
      <c r="F108" s="33">
        <v>2006706.96</v>
      </c>
      <c r="G108" s="33">
        <f t="shared" si="18"/>
        <v>39.697710510193041</v>
      </c>
      <c r="H108" s="33">
        <f t="shared" si="19"/>
        <v>3048262.04</v>
      </c>
      <c r="I108" s="33">
        <f t="shared" si="20"/>
        <v>60.302289489806959</v>
      </c>
      <c r="J108" s="30"/>
    </row>
    <row r="109" spans="1:13" s="97" customFormat="1" hidden="1" x14ac:dyDescent="0.3">
      <c r="A109" s="140">
        <v>11.1</v>
      </c>
      <c r="B109" s="30" t="s">
        <v>45</v>
      </c>
      <c r="C109" s="29">
        <v>2</v>
      </c>
      <c r="D109" s="29">
        <v>1</v>
      </c>
      <c r="E109" s="33">
        <v>57068</v>
      </c>
      <c r="F109" s="33">
        <v>21900</v>
      </c>
      <c r="G109" s="33">
        <f t="shared" si="18"/>
        <v>38.375271605803604</v>
      </c>
      <c r="H109" s="33">
        <f t="shared" si="19"/>
        <v>35168</v>
      </c>
      <c r="I109" s="33">
        <f t="shared" si="20"/>
        <v>61.624728394196396</v>
      </c>
      <c r="J109" s="30"/>
      <c r="K109" s="105"/>
      <c r="L109" s="105"/>
      <c r="M109" s="105"/>
    </row>
    <row r="110" spans="1:13" s="97" customFormat="1" x14ac:dyDescent="0.3">
      <c r="A110" s="29">
        <v>12</v>
      </c>
      <c r="B110" s="30" t="s">
        <v>23</v>
      </c>
      <c r="C110" s="29">
        <v>45</v>
      </c>
      <c r="D110" s="29">
        <v>28</v>
      </c>
      <c r="E110" s="33">
        <v>7042496</v>
      </c>
      <c r="F110" s="33">
        <f>SUM(F111:F122)</f>
        <v>2927042.77</v>
      </c>
      <c r="G110" s="33">
        <f t="shared" si="18"/>
        <v>41.562576251374516</v>
      </c>
      <c r="H110" s="33">
        <f t="shared" si="19"/>
        <v>4115453.23</v>
      </c>
      <c r="I110" s="33">
        <f t="shared" si="20"/>
        <v>58.437423748625484</v>
      </c>
      <c r="J110" s="30"/>
    </row>
    <row r="111" spans="1:13" s="107" customFormat="1" ht="37.5" hidden="1" x14ac:dyDescent="0.2">
      <c r="A111" s="141">
        <v>12.1</v>
      </c>
      <c r="B111" s="141" t="s">
        <v>165</v>
      </c>
      <c r="C111" s="142">
        <v>4</v>
      </c>
      <c r="D111" s="142">
        <v>4</v>
      </c>
      <c r="E111" s="143">
        <v>97550</v>
      </c>
      <c r="F111" s="143">
        <v>97550</v>
      </c>
      <c r="G111" s="143">
        <f t="shared" si="18"/>
        <v>100</v>
      </c>
      <c r="H111" s="143">
        <f t="shared" si="19"/>
        <v>0</v>
      </c>
      <c r="I111" s="143">
        <f t="shared" si="20"/>
        <v>0</v>
      </c>
      <c r="J111" s="141"/>
      <c r="K111" s="128"/>
      <c r="L111" s="128"/>
      <c r="M111" s="128"/>
    </row>
    <row r="112" spans="1:13" s="128" customFormat="1" hidden="1" x14ac:dyDescent="0.2">
      <c r="A112" s="141">
        <v>12.2</v>
      </c>
      <c r="B112" s="141" t="s">
        <v>59</v>
      </c>
      <c r="C112" s="142">
        <v>2</v>
      </c>
      <c r="D112" s="142">
        <v>2</v>
      </c>
      <c r="E112" s="143">
        <v>34250</v>
      </c>
      <c r="F112" s="143">
        <v>34230</v>
      </c>
      <c r="G112" s="143">
        <f t="shared" si="18"/>
        <v>99.941605839416056</v>
      </c>
      <c r="H112" s="143">
        <f t="shared" si="19"/>
        <v>20</v>
      </c>
      <c r="I112" s="143">
        <f t="shared" si="20"/>
        <v>5.8394160583941604E-2</v>
      </c>
      <c r="J112" s="141"/>
    </row>
    <row r="113" spans="1:13" s="107" customFormat="1" hidden="1" x14ac:dyDescent="0.2">
      <c r="A113" s="141">
        <v>12.3</v>
      </c>
      <c r="B113" s="141" t="s">
        <v>113</v>
      </c>
      <c r="C113" s="142">
        <v>1</v>
      </c>
      <c r="D113" s="142">
        <v>1</v>
      </c>
      <c r="E113" s="143">
        <v>42800</v>
      </c>
      <c r="F113" s="143">
        <v>42500</v>
      </c>
      <c r="G113" s="143">
        <f t="shared" si="18"/>
        <v>99.299065420560751</v>
      </c>
      <c r="H113" s="143">
        <f t="shared" si="19"/>
        <v>300</v>
      </c>
      <c r="I113" s="143">
        <f t="shared" si="20"/>
        <v>0.7009345794392523</v>
      </c>
      <c r="J113" s="141"/>
    </row>
    <row r="114" spans="1:13" s="107" customFormat="1" hidden="1" x14ac:dyDescent="0.2">
      <c r="A114" s="141">
        <v>12.4</v>
      </c>
      <c r="B114" s="141" t="s">
        <v>138</v>
      </c>
      <c r="C114" s="142">
        <v>1</v>
      </c>
      <c r="D114" s="142">
        <v>1</v>
      </c>
      <c r="E114" s="143">
        <v>81650</v>
      </c>
      <c r="F114" s="143">
        <v>69725</v>
      </c>
      <c r="G114" s="143">
        <f t="shared" si="18"/>
        <v>85.394978567054494</v>
      </c>
      <c r="H114" s="143">
        <f t="shared" si="19"/>
        <v>11925</v>
      </c>
      <c r="I114" s="143">
        <f t="shared" si="20"/>
        <v>14.605021432945499</v>
      </c>
      <c r="J114" s="141"/>
      <c r="K114" s="128"/>
      <c r="L114" s="128"/>
      <c r="M114" s="128"/>
    </row>
    <row r="115" spans="1:13" s="107" customFormat="1" ht="37.5" hidden="1" x14ac:dyDescent="0.2">
      <c r="A115" s="141">
        <v>12.5</v>
      </c>
      <c r="B115" s="141" t="s">
        <v>166</v>
      </c>
      <c r="C115" s="142">
        <v>2</v>
      </c>
      <c r="D115" s="142">
        <v>2</v>
      </c>
      <c r="E115" s="143">
        <v>226800</v>
      </c>
      <c r="F115" s="143">
        <v>169955</v>
      </c>
      <c r="G115" s="143">
        <f t="shared" si="18"/>
        <v>74.936067019400355</v>
      </c>
      <c r="H115" s="143">
        <f t="shared" si="19"/>
        <v>56845</v>
      </c>
      <c r="I115" s="143">
        <f t="shared" si="20"/>
        <v>25.063932980599649</v>
      </c>
      <c r="J115" s="141"/>
    </row>
    <row r="116" spans="1:13" s="128" customFormat="1" hidden="1" x14ac:dyDescent="0.2">
      <c r="A116" s="141">
        <v>12.6</v>
      </c>
      <c r="B116" s="141" t="s">
        <v>51</v>
      </c>
      <c r="C116" s="142">
        <v>3</v>
      </c>
      <c r="D116" s="142">
        <v>3</v>
      </c>
      <c r="E116" s="143">
        <v>350000</v>
      </c>
      <c r="F116" s="143">
        <v>221240</v>
      </c>
      <c r="G116" s="143">
        <f t="shared" si="18"/>
        <v>63.21142857142857</v>
      </c>
      <c r="H116" s="143">
        <f t="shared" si="19"/>
        <v>128760</v>
      </c>
      <c r="I116" s="143">
        <f t="shared" si="20"/>
        <v>36.78857142857143</v>
      </c>
      <c r="J116" s="141"/>
      <c r="K116" s="107"/>
      <c r="L116" s="107"/>
      <c r="M116" s="107"/>
    </row>
    <row r="117" spans="1:13" s="107" customFormat="1" hidden="1" x14ac:dyDescent="0.2">
      <c r="A117" s="141">
        <v>12.7</v>
      </c>
      <c r="B117" s="141" t="s">
        <v>60</v>
      </c>
      <c r="C117" s="142">
        <v>6</v>
      </c>
      <c r="D117" s="142">
        <v>4</v>
      </c>
      <c r="E117" s="143">
        <v>324100</v>
      </c>
      <c r="F117" s="143">
        <v>187260</v>
      </c>
      <c r="G117" s="143">
        <f t="shared" si="18"/>
        <v>57.778463437210739</v>
      </c>
      <c r="H117" s="143">
        <f t="shared" si="19"/>
        <v>136840</v>
      </c>
      <c r="I117" s="143">
        <f t="shared" si="20"/>
        <v>42.221536562789261</v>
      </c>
      <c r="J117" s="141"/>
    </row>
    <row r="118" spans="1:13" s="107" customFormat="1" hidden="1" x14ac:dyDescent="0.2">
      <c r="A118" s="141">
        <v>12.8</v>
      </c>
      <c r="B118" s="141" t="s">
        <v>114</v>
      </c>
      <c r="C118" s="142">
        <v>1</v>
      </c>
      <c r="D118" s="142">
        <v>1</v>
      </c>
      <c r="E118" s="143">
        <v>142180</v>
      </c>
      <c r="F118" s="143">
        <v>73050</v>
      </c>
      <c r="G118" s="143">
        <f t="shared" si="18"/>
        <v>51.378534252356168</v>
      </c>
      <c r="H118" s="143">
        <f t="shared" si="19"/>
        <v>69130</v>
      </c>
      <c r="I118" s="143">
        <f t="shared" si="20"/>
        <v>48.621465747643832</v>
      </c>
      <c r="J118" s="141"/>
    </row>
    <row r="119" spans="1:13" s="128" customFormat="1" hidden="1" x14ac:dyDescent="0.2">
      <c r="A119" s="141">
        <v>12.9</v>
      </c>
      <c r="B119" s="141" t="s">
        <v>49</v>
      </c>
      <c r="C119" s="142">
        <v>13</v>
      </c>
      <c r="D119" s="142">
        <v>4</v>
      </c>
      <c r="E119" s="143">
        <v>2011000</v>
      </c>
      <c r="F119" s="143">
        <v>834109.5</v>
      </c>
      <c r="G119" s="143">
        <f t="shared" si="18"/>
        <v>41.477349577324716</v>
      </c>
      <c r="H119" s="143">
        <f t="shared" si="19"/>
        <v>1176890.5</v>
      </c>
      <c r="I119" s="143">
        <f t="shared" si="20"/>
        <v>58.522650422675284</v>
      </c>
      <c r="J119" s="141"/>
    </row>
    <row r="120" spans="1:13" s="107" customFormat="1" hidden="1" x14ac:dyDescent="0.2">
      <c r="A120" s="144">
        <v>12.1</v>
      </c>
      <c r="B120" s="141" t="s">
        <v>140</v>
      </c>
      <c r="C120" s="142">
        <v>1</v>
      </c>
      <c r="D120" s="142">
        <v>1</v>
      </c>
      <c r="E120" s="143">
        <v>896000</v>
      </c>
      <c r="F120" s="143">
        <v>308686</v>
      </c>
      <c r="G120" s="143">
        <f t="shared" si="18"/>
        <v>34.451562500000001</v>
      </c>
      <c r="H120" s="143">
        <f t="shared" si="19"/>
        <v>587314</v>
      </c>
      <c r="I120" s="143">
        <f t="shared" si="20"/>
        <v>65.548437500000006</v>
      </c>
      <c r="J120" s="141"/>
    </row>
    <row r="121" spans="1:13" s="107" customFormat="1" hidden="1" x14ac:dyDescent="0.2">
      <c r="A121" s="141">
        <v>12.11</v>
      </c>
      <c r="B121" s="141" t="s">
        <v>139</v>
      </c>
      <c r="C121" s="142">
        <v>4</v>
      </c>
      <c r="D121" s="142">
        <v>2</v>
      </c>
      <c r="E121" s="143">
        <v>111350</v>
      </c>
      <c r="F121" s="143">
        <v>35265</v>
      </c>
      <c r="G121" s="143">
        <f t="shared" si="18"/>
        <v>31.670408621463853</v>
      </c>
      <c r="H121" s="143">
        <f t="shared" si="19"/>
        <v>76085</v>
      </c>
      <c r="I121" s="143">
        <f t="shared" si="20"/>
        <v>68.329591378536151</v>
      </c>
      <c r="J121" s="141"/>
    </row>
    <row r="122" spans="1:13" s="128" customFormat="1" hidden="1" x14ac:dyDescent="0.2">
      <c r="A122" s="141">
        <v>12.12</v>
      </c>
      <c r="B122" s="141" t="s">
        <v>35</v>
      </c>
      <c r="C122" s="142">
        <v>7</v>
      </c>
      <c r="D122" s="142">
        <v>3</v>
      </c>
      <c r="E122" s="143">
        <v>2724816</v>
      </c>
      <c r="F122" s="143">
        <v>853472.27</v>
      </c>
      <c r="G122" s="143">
        <f t="shared" si="18"/>
        <v>31.322198269534532</v>
      </c>
      <c r="H122" s="143">
        <f t="shared" si="19"/>
        <v>1871343.73</v>
      </c>
      <c r="I122" s="143">
        <f t="shared" si="20"/>
        <v>68.677801730465475</v>
      </c>
      <c r="J122" s="141"/>
    </row>
    <row r="123" spans="1:13" s="97" customFormat="1" x14ac:dyDescent="0.3">
      <c r="A123" s="29">
        <v>13</v>
      </c>
      <c r="B123" s="30" t="s">
        <v>24</v>
      </c>
      <c r="C123" s="29">
        <v>35</v>
      </c>
      <c r="D123" s="29">
        <v>18</v>
      </c>
      <c r="E123" s="33">
        <v>5176278</v>
      </c>
      <c r="F123" s="33">
        <f>SUM(F124:F135)</f>
        <v>1727418.7400000002</v>
      </c>
      <c r="G123" s="33">
        <f t="shared" si="18"/>
        <v>33.371830879253402</v>
      </c>
      <c r="H123" s="33">
        <f t="shared" si="19"/>
        <v>3448859.26</v>
      </c>
      <c r="I123" s="33">
        <f t="shared" si="20"/>
        <v>66.628169120746605</v>
      </c>
      <c r="J123" s="30"/>
    </row>
    <row r="124" spans="1:13" s="97" customFormat="1" hidden="1" x14ac:dyDescent="0.3">
      <c r="A124" s="30">
        <v>13.1</v>
      </c>
      <c r="B124" s="30" t="s">
        <v>90</v>
      </c>
      <c r="C124" s="29">
        <v>1</v>
      </c>
      <c r="D124" s="29">
        <v>1</v>
      </c>
      <c r="E124" s="33">
        <v>145557</v>
      </c>
      <c r="F124" s="33">
        <v>117460</v>
      </c>
      <c r="G124" s="33">
        <f t="shared" si="18"/>
        <v>80.696909114642381</v>
      </c>
      <c r="H124" s="33">
        <f t="shared" si="19"/>
        <v>28097</v>
      </c>
      <c r="I124" s="33">
        <f t="shared" si="20"/>
        <v>19.303090885357626</v>
      </c>
      <c r="J124" s="30"/>
      <c r="K124" s="105"/>
      <c r="L124" s="105"/>
      <c r="M124" s="105"/>
    </row>
    <row r="125" spans="1:13" s="97" customFormat="1" hidden="1" x14ac:dyDescent="0.3">
      <c r="A125" s="30">
        <v>13.2</v>
      </c>
      <c r="B125" s="30" t="s">
        <v>85</v>
      </c>
      <c r="C125" s="29">
        <v>5</v>
      </c>
      <c r="D125" s="29">
        <v>4</v>
      </c>
      <c r="E125" s="33">
        <v>450024</v>
      </c>
      <c r="F125" s="33">
        <v>305738</v>
      </c>
      <c r="G125" s="33">
        <f t="shared" si="18"/>
        <v>67.938154409542605</v>
      </c>
      <c r="H125" s="33">
        <f t="shared" si="19"/>
        <v>144286</v>
      </c>
      <c r="I125" s="33">
        <f t="shared" si="20"/>
        <v>32.061845590457395</v>
      </c>
      <c r="J125" s="30"/>
    </row>
    <row r="126" spans="1:13" s="97" customFormat="1" hidden="1" x14ac:dyDescent="0.3">
      <c r="A126" s="30">
        <v>13.3</v>
      </c>
      <c r="B126" s="30" t="s">
        <v>87</v>
      </c>
      <c r="C126" s="29">
        <v>1</v>
      </c>
      <c r="D126" s="29">
        <v>1</v>
      </c>
      <c r="E126" s="33">
        <v>662663</v>
      </c>
      <c r="F126" s="33">
        <f>324808.8+ค่าจ้างเงินรายได้!C4+ค่าจ้างเงินรายได้!D4</f>
        <v>350954.8</v>
      </c>
      <c r="G126" s="33">
        <f t="shared" si="18"/>
        <v>52.961278960799078</v>
      </c>
      <c r="H126" s="33">
        <f t="shared" si="19"/>
        <v>311708.2</v>
      </c>
      <c r="I126" s="33">
        <f t="shared" si="20"/>
        <v>47.038721039200922</v>
      </c>
      <c r="J126" s="30"/>
      <c r="K126" s="105"/>
      <c r="L126" s="105"/>
      <c r="M126" s="105"/>
    </row>
    <row r="127" spans="1:13" s="97" customFormat="1" hidden="1" x14ac:dyDescent="0.3">
      <c r="A127" s="30">
        <v>13.4</v>
      </c>
      <c r="B127" s="30" t="s">
        <v>49</v>
      </c>
      <c r="C127" s="29">
        <v>1</v>
      </c>
      <c r="D127" s="29">
        <v>1</v>
      </c>
      <c r="E127" s="33">
        <v>80000</v>
      </c>
      <c r="F127" s="33">
        <v>37880</v>
      </c>
      <c r="G127" s="33">
        <f t="shared" si="18"/>
        <v>47.35</v>
      </c>
      <c r="H127" s="33">
        <f t="shared" si="19"/>
        <v>42120</v>
      </c>
      <c r="I127" s="33">
        <f t="shared" si="20"/>
        <v>52.65</v>
      </c>
      <c r="J127" s="30"/>
    </row>
    <row r="128" spans="1:13" s="97" customFormat="1" hidden="1" x14ac:dyDescent="0.3">
      <c r="A128" s="30">
        <v>13.5</v>
      </c>
      <c r="B128" s="30" t="s">
        <v>100</v>
      </c>
      <c r="C128" s="29">
        <v>1</v>
      </c>
      <c r="D128" s="29">
        <v>1</v>
      </c>
      <c r="E128" s="33">
        <v>808768</v>
      </c>
      <c r="F128" s="33">
        <f>305653.29+ค่าจ้างเงินรายได้!C15+ค่าจ้างเงินรายได้!D15</f>
        <v>333588.28999999998</v>
      </c>
      <c r="G128" s="33">
        <f t="shared" si="18"/>
        <v>41.24647488525757</v>
      </c>
      <c r="H128" s="33">
        <f t="shared" si="19"/>
        <v>475179.71</v>
      </c>
      <c r="I128" s="33">
        <f t="shared" si="20"/>
        <v>58.753525114742423</v>
      </c>
      <c r="J128" s="30"/>
      <c r="K128" s="105"/>
      <c r="L128" s="105"/>
      <c r="M128" s="105"/>
    </row>
    <row r="129" spans="1:13" s="97" customFormat="1" hidden="1" x14ac:dyDescent="0.3">
      <c r="A129" s="30">
        <v>13.6</v>
      </c>
      <c r="B129" s="30" t="s">
        <v>35</v>
      </c>
      <c r="C129" s="29">
        <v>9</v>
      </c>
      <c r="D129" s="29">
        <v>5</v>
      </c>
      <c r="E129" s="33">
        <v>1203288</v>
      </c>
      <c r="F129" s="33">
        <f>345787.65+ค่าจ้างเงินรายได้!C13+ค่าจ้างเงินรายได้!D13</f>
        <v>372241.65</v>
      </c>
      <c r="G129" s="33">
        <f t="shared" si="18"/>
        <v>30.935374573668149</v>
      </c>
      <c r="H129" s="33">
        <f t="shared" si="19"/>
        <v>831046.35</v>
      </c>
      <c r="I129" s="33">
        <f t="shared" si="20"/>
        <v>69.064625426331844</v>
      </c>
      <c r="J129" s="30"/>
    </row>
    <row r="130" spans="1:13" s="97" customFormat="1" hidden="1" x14ac:dyDescent="0.3">
      <c r="A130" s="30">
        <v>13.7</v>
      </c>
      <c r="B130" s="30" t="s">
        <v>89</v>
      </c>
      <c r="C130" s="29">
        <v>1</v>
      </c>
      <c r="D130" s="29">
        <v>1</v>
      </c>
      <c r="E130" s="33">
        <v>830951</v>
      </c>
      <c r="F130" s="33">
        <v>169900</v>
      </c>
      <c r="G130" s="33">
        <f t="shared" si="18"/>
        <v>20.446452317886372</v>
      </c>
      <c r="H130" s="33">
        <f t="shared" si="19"/>
        <v>661051</v>
      </c>
      <c r="I130" s="33">
        <f t="shared" si="20"/>
        <v>79.553547682113631</v>
      </c>
      <c r="J130" s="30"/>
      <c r="K130" s="107"/>
      <c r="L130" s="107"/>
      <c r="M130" s="107"/>
    </row>
    <row r="131" spans="1:13" s="97" customFormat="1" hidden="1" x14ac:dyDescent="0.3">
      <c r="A131" s="30">
        <v>13.8</v>
      </c>
      <c r="B131" s="30" t="s">
        <v>91</v>
      </c>
      <c r="C131" s="29">
        <v>7</v>
      </c>
      <c r="D131" s="29">
        <v>2</v>
      </c>
      <c r="E131" s="33">
        <v>193186</v>
      </c>
      <c r="F131" s="33">
        <v>24406</v>
      </c>
      <c r="G131" s="33">
        <f t="shared" si="18"/>
        <v>12.633420641247294</v>
      </c>
      <c r="H131" s="33">
        <f t="shared" si="19"/>
        <v>168780</v>
      </c>
      <c r="I131" s="33">
        <f t="shared" si="20"/>
        <v>87.366579358752702</v>
      </c>
      <c r="J131" s="30"/>
      <c r="K131" s="105"/>
      <c r="L131" s="105"/>
      <c r="M131" s="105"/>
    </row>
    <row r="132" spans="1:13" s="97" customFormat="1" hidden="1" x14ac:dyDescent="0.3">
      <c r="A132" s="30">
        <v>13.9</v>
      </c>
      <c r="B132" s="30" t="s">
        <v>67</v>
      </c>
      <c r="C132" s="29">
        <v>4</v>
      </c>
      <c r="D132" s="29">
        <v>1</v>
      </c>
      <c r="E132" s="33">
        <v>145134</v>
      </c>
      <c r="F132" s="33">
        <v>5250</v>
      </c>
      <c r="G132" s="33">
        <f t="shared" si="18"/>
        <v>3.6173467278515026</v>
      </c>
      <c r="H132" s="33">
        <f t="shared" si="19"/>
        <v>139884</v>
      </c>
      <c r="I132" s="33">
        <f t="shared" si="20"/>
        <v>96.382653272148502</v>
      </c>
      <c r="J132" s="30"/>
      <c r="K132" s="105"/>
      <c r="L132" s="105"/>
      <c r="M132" s="105"/>
    </row>
    <row r="133" spans="1:13" s="105" customFormat="1" hidden="1" x14ac:dyDescent="0.3">
      <c r="A133" s="140">
        <v>13.1</v>
      </c>
      <c r="B133" s="30" t="s">
        <v>88</v>
      </c>
      <c r="C133" s="29">
        <v>1</v>
      </c>
      <c r="D133" s="29">
        <v>1</v>
      </c>
      <c r="E133" s="33">
        <v>360074</v>
      </c>
      <c r="F133" s="33">
        <v>10000</v>
      </c>
      <c r="G133" s="33">
        <f t="shared" si="18"/>
        <v>2.7772069074690204</v>
      </c>
      <c r="H133" s="33">
        <f t="shared" si="19"/>
        <v>350074</v>
      </c>
      <c r="I133" s="33">
        <f t="shared" si="20"/>
        <v>97.222793092530978</v>
      </c>
      <c r="J133" s="30"/>
      <c r="K133" s="97"/>
      <c r="L133" s="97"/>
      <c r="M133" s="97"/>
    </row>
    <row r="134" spans="1:13" s="105" customFormat="1" hidden="1" x14ac:dyDescent="0.3">
      <c r="A134" s="30">
        <v>13.11</v>
      </c>
      <c r="B134" s="30" t="s">
        <v>86</v>
      </c>
      <c r="C134" s="29">
        <v>3</v>
      </c>
      <c r="D134" s="29">
        <v>0</v>
      </c>
      <c r="E134" s="33">
        <v>186633</v>
      </c>
      <c r="F134" s="33">
        <v>0</v>
      </c>
      <c r="G134" s="33">
        <f t="shared" si="18"/>
        <v>0</v>
      </c>
      <c r="H134" s="33">
        <f t="shared" si="19"/>
        <v>186633</v>
      </c>
      <c r="I134" s="33">
        <f t="shared" si="20"/>
        <v>100</v>
      </c>
      <c r="J134" s="30"/>
      <c r="K134" s="97"/>
      <c r="L134" s="97"/>
      <c r="M134" s="97"/>
    </row>
    <row r="135" spans="1:13" s="105" customFormat="1" hidden="1" x14ac:dyDescent="0.3">
      <c r="A135" s="30">
        <v>13.12</v>
      </c>
      <c r="B135" s="30" t="s">
        <v>51</v>
      </c>
      <c r="C135" s="29">
        <v>1</v>
      </c>
      <c r="D135" s="29">
        <v>0</v>
      </c>
      <c r="E135" s="33">
        <v>110000</v>
      </c>
      <c r="F135" s="33">
        <v>0</v>
      </c>
      <c r="G135" s="33">
        <f t="shared" ref="G135:G166" si="21">F135*100/E135</f>
        <v>0</v>
      </c>
      <c r="H135" s="33">
        <f t="shared" si="19"/>
        <v>110000</v>
      </c>
      <c r="I135" s="33">
        <f t="shared" ref="I135:I166" si="22">H135*100/E135</f>
        <v>100</v>
      </c>
      <c r="J135" s="30"/>
      <c r="K135" s="106"/>
      <c r="L135" s="106"/>
      <c r="M135" s="97"/>
    </row>
    <row r="136" spans="1:13" s="97" customFormat="1" x14ac:dyDescent="0.3">
      <c r="A136" s="34">
        <v>14</v>
      </c>
      <c r="B136" s="35" t="s">
        <v>16</v>
      </c>
      <c r="C136" s="34">
        <v>16</v>
      </c>
      <c r="D136" s="34">
        <v>4</v>
      </c>
      <c r="E136" s="38">
        <v>1578100</v>
      </c>
      <c r="F136" s="38">
        <f>SUM(F137:F140)</f>
        <v>321579.78000000003</v>
      </c>
      <c r="G136" s="38">
        <f t="shared" si="6"/>
        <v>20.377655408402511</v>
      </c>
      <c r="H136" s="38">
        <f t="shared" si="7"/>
        <v>1256520.22</v>
      </c>
      <c r="I136" s="38">
        <f t="shared" si="8"/>
        <v>79.622344591597496</v>
      </c>
      <c r="J136" s="35"/>
    </row>
    <row r="137" spans="1:13" s="97" customFormat="1" hidden="1" x14ac:dyDescent="0.3">
      <c r="A137" s="120">
        <v>14.1</v>
      </c>
      <c r="B137" s="120" t="s">
        <v>35</v>
      </c>
      <c r="C137" s="121">
        <v>2</v>
      </c>
      <c r="D137" s="121">
        <v>1</v>
      </c>
      <c r="E137" s="122">
        <v>667260</v>
      </c>
      <c r="F137" s="122">
        <v>307629.78000000003</v>
      </c>
      <c r="G137" s="122">
        <f>F137*100/E137</f>
        <v>46.103434942900826</v>
      </c>
      <c r="H137" s="122">
        <f>E137-F137</f>
        <v>359630.22</v>
      </c>
      <c r="I137" s="122">
        <f>H137*100/E137</f>
        <v>53.896565057099181</v>
      </c>
      <c r="J137" s="120"/>
    </row>
    <row r="138" spans="1:13" s="105" customFormat="1" hidden="1" x14ac:dyDescent="0.3">
      <c r="A138" s="25">
        <v>14.2</v>
      </c>
      <c r="B138" s="25" t="s">
        <v>77</v>
      </c>
      <c r="C138" s="123">
        <v>4</v>
      </c>
      <c r="D138" s="123">
        <v>2</v>
      </c>
      <c r="E138" s="28">
        <v>312500</v>
      </c>
      <c r="F138" s="28">
        <v>10700</v>
      </c>
      <c r="G138" s="28">
        <f>F138*100/E138</f>
        <v>3.4239999999999999</v>
      </c>
      <c r="H138" s="28">
        <f>E138-F138</f>
        <v>301800</v>
      </c>
      <c r="I138" s="28">
        <f>H138*100/E138</f>
        <v>96.575999999999993</v>
      </c>
      <c r="J138" s="25"/>
      <c r="K138" s="97"/>
      <c r="L138" s="97"/>
      <c r="M138" s="97"/>
    </row>
    <row r="139" spans="1:13" s="97" customFormat="1" hidden="1" x14ac:dyDescent="0.3">
      <c r="A139" s="25">
        <v>14.3</v>
      </c>
      <c r="B139" s="25" t="s">
        <v>79</v>
      </c>
      <c r="C139" s="123">
        <v>5</v>
      </c>
      <c r="D139" s="123">
        <v>1</v>
      </c>
      <c r="E139" s="28">
        <v>257500</v>
      </c>
      <c r="F139" s="28">
        <v>3250</v>
      </c>
      <c r="G139" s="28">
        <f>F139*100/E139</f>
        <v>1.2621359223300972</v>
      </c>
      <c r="H139" s="28">
        <f>E139-F139</f>
        <v>254250</v>
      </c>
      <c r="I139" s="28">
        <f>H139*100/E139</f>
        <v>98.737864077669897</v>
      </c>
      <c r="J139" s="25"/>
    </row>
    <row r="140" spans="1:13" s="97" customFormat="1" hidden="1" x14ac:dyDescent="0.3">
      <c r="A140" s="124">
        <v>14.4</v>
      </c>
      <c r="B140" s="124" t="s">
        <v>78</v>
      </c>
      <c r="C140" s="125">
        <v>5</v>
      </c>
      <c r="D140" s="125">
        <v>0</v>
      </c>
      <c r="E140" s="126">
        <v>340840</v>
      </c>
      <c r="F140" s="126">
        <v>0</v>
      </c>
      <c r="G140" s="126">
        <f>F140*100/E140</f>
        <v>0</v>
      </c>
      <c r="H140" s="126">
        <f>E140-F140</f>
        <v>340840</v>
      </c>
      <c r="I140" s="126">
        <f>H140*100/E140</f>
        <v>100</v>
      </c>
      <c r="J140" s="124"/>
    </row>
    <row r="141" spans="1:13" s="52" customFormat="1" x14ac:dyDescent="0.3">
      <c r="A141" s="145" t="s">
        <v>29</v>
      </c>
      <c r="B141" s="146"/>
      <c r="C141" s="64">
        <f>SUM(C136,C123,C110,C99,C82,C75,C70,C56,C48,C34,C27,C16,C11,C7)</f>
        <v>496</v>
      </c>
      <c r="D141" s="64">
        <f t="shared" ref="D141:F141" si="23">SUM(D136,D123,D110,D99,D82,D75,D70,D56,D48,D34,D27,D16,D11,D7)</f>
        <v>300</v>
      </c>
      <c r="E141" s="65">
        <f t="shared" si="23"/>
        <v>172171002</v>
      </c>
      <c r="F141" s="65">
        <f t="shared" si="23"/>
        <v>84754367.329999998</v>
      </c>
      <c r="G141" s="65">
        <f t="shared" ref="G141" si="24">F141*100/E141</f>
        <v>49.226853735799246</v>
      </c>
      <c r="H141" s="65">
        <f t="shared" ref="H141" si="25">E141-F141</f>
        <v>87416634.670000002</v>
      </c>
      <c r="I141" s="65">
        <f t="shared" ref="I141" si="26">H141*100/E141</f>
        <v>50.773146264200754</v>
      </c>
      <c r="J141" s="66"/>
    </row>
    <row r="142" spans="1:13" s="52" customFormat="1" ht="18.75" customHeight="1" x14ac:dyDescent="0.3">
      <c r="A142" s="67" t="s">
        <v>14</v>
      </c>
      <c r="B142" s="159" t="s">
        <v>164</v>
      </c>
      <c r="C142" s="159"/>
      <c r="D142" s="159"/>
      <c r="E142" s="159"/>
      <c r="F142" s="159"/>
      <c r="G142" s="159"/>
      <c r="H142" s="159"/>
      <c r="I142" s="159"/>
      <c r="J142" s="159"/>
      <c r="K142" s="68"/>
      <c r="L142" s="68"/>
      <c r="M142" s="70"/>
    </row>
    <row r="143" spans="1:13" s="52" customFormat="1" ht="18.75" customHeight="1" x14ac:dyDescent="0.3">
      <c r="A143" s="80"/>
      <c r="B143" s="160" t="s">
        <v>162</v>
      </c>
      <c r="C143" s="160"/>
      <c r="D143" s="160"/>
      <c r="E143" s="160"/>
      <c r="F143" s="160"/>
      <c r="G143" s="160"/>
      <c r="H143" s="160"/>
      <c r="I143" s="116"/>
      <c r="J143" s="116"/>
      <c r="K143" s="68"/>
      <c r="L143" s="68"/>
      <c r="M143" s="70"/>
    </row>
    <row r="144" spans="1:13" x14ac:dyDescent="0.3">
      <c r="A144" s="69"/>
      <c r="B144" s="161" t="s">
        <v>145</v>
      </c>
      <c r="C144" s="161"/>
      <c r="D144" s="161"/>
      <c r="E144" s="161"/>
      <c r="F144" s="161"/>
      <c r="G144" s="161"/>
      <c r="H144" s="161"/>
      <c r="I144" s="161"/>
      <c r="J144" s="161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mergeCells count="12">
    <mergeCell ref="A141:B141"/>
    <mergeCell ref="B142:J142"/>
    <mergeCell ref="B143:H143"/>
    <mergeCell ref="B144:J144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48"/>
  <sheetViews>
    <sheetView showGridLines="0" view="pageBreakPreview" zoomScaleNormal="85" zoomScaleSheetLayoutView="100" workbookViewId="0">
      <pane xSplit="1" ySplit="6" topLeftCell="B137" activePane="bottomRight" state="frozen"/>
      <selection pane="topRight" activeCell="B1" sqref="B1"/>
      <selection pane="bottomLeft" activeCell="A7" sqref="A7"/>
      <selection pane="bottomRight" activeCell="B84" sqref="B84"/>
    </sheetView>
  </sheetViews>
  <sheetFormatPr defaultRowHeight="18.75" x14ac:dyDescent="0.3"/>
  <cols>
    <col min="1" max="1" width="7.5" style="56" customWidth="1"/>
    <col min="2" max="2" width="43.5" style="56" customWidth="1"/>
    <col min="3" max="3" width="7.5" style="17" customWidth="1"/>
    <col min="4" max="4" width="12.75" style="17" customWidth="1"/>
    <col min="5" max="5" width="13" style="17" bestFit="1" customWidth="1"/>
    <col min="6" max="6" width="14" style="11" customWidth="1"/>
    <col min="7" max="7" width="11.625" style="11" customWidth="1"/>
    <col min="8" max="8" width="16.875" style="11" customWidth="1"/>
    <col min="9" max="9" width="10.125" style="11" bestFit="1" customWidth="1"/>
    <col min="10" max="10" width="16.25" style="56" customWidth="1"/>
    <col min="11" max="11" width="11.125" style="56" bestFit="1" customWidth="1"/>
    <col min="12" max="12" width="9.625" style="56" bestFit="1" customWidth="1"/>
    <col min="13" max="13" width="10.875" style="56" bestFit="1" customWidth="1"/>
    <col min="14" max="16384" width="9" style="56"/>
  </cols>
  <sheetData>
    <row r="1" spans="1:13" ht="17.100000000000001" customHeight="1" x14ac:dyDescent="0.3">
      <c r="A1" s="148" t="s">
        <v>143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3" ht="17.100000000000001" customHeight="1" x14ac:dyDescent="0.3">
      <c r="A2" s="148" t="s">
        <v>163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3" ht="17.100000000000001" customHeight="1" x14ac:dyDescent="0.3">
      <c r="A3" s="148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3" ht="17.100000000000001" customHeight="1" x14ac:dyDescent="0.3">
      <c r="A4" s="150" t="s">
        <v>2</v>
      </c>
      <c r="B4" s="150" t="s">
        <v>3</v>
      </c>
      <c r="C4" s="153" t="s">
        <v>33</v>
      </c>
      <c r="D4" s="57" t="s">
        <v>4</v>
      </c>
      <c r="E4" s="57" t="s">
        <v>7</v>
      </c>
      <c r="F4" s="60" t="s">
        <v>9</v>
      </c>
      <c r="G4" s="60" t="s">
        <v>11</v>
      </c>
      <c r="H4" s="156" t="s">
        <v>31</v>
      </c>
      <c r="I4" s="60" t="s">
        <v>11</v>
      </c>
      <c r="J4" s="150" t="s">
        <v>14</v>
      </c>
    </row>
    <row r="5" spans="1:13" ht="17.100000000000001" customHeight="1" x14ac:dyDescent="0.3">
      <c r="A5" s="151"/>
      <c r="B5" s="151"/>
      <c r="C5" s="154"/>
      <c r="D5" s="58" t="s">
        <v>5</v>
      </c>
      <c r="E5" s="58" t="s">
        <v>8</v>
      </c>
      <c r="F5" s="61" t="s">
        <v>146</v>
      </c>
      <c r="G5" s="61" t="s">
        <v>12</v>
      </c>
      <c r="H5" s="157"/>
      <c r="I5" s="61" t="s">
        <v>32</v>
      </c>
      <c r="J5" s="151"/>
    </row>
    <row r="6" spans="1:13" ht="17.100000000000001" customHeight="1" x14ac:dyDescent="0.3">
      <c r="A6" s="152"/>
      <c r="B6" s="152"/>
      <c r="C6" s="155"/>
      <c r="D6" s="59" t="s">
        <v>6</v>
      </c>
      <c r="E6" s="59"/>
      <c r="F6" s="62"/>
      <c r="G6" s="62"/>
      <c r="H6" s="158"/>
      <c r="I6" s="62"/>
      <c r="J6" s="152"/>
    </row>
    <row r="7" spans="1:13" s="97" customFormat="1" x14ac:dyDescent="0.3">
      <c r="A7" s="118">
        <v>1</v>
      </c>
      <c r="B7" s="117" t="s">
        <v>25</v>
      </c>
      <c r="C7" s="118">
        <v>8</v>
      </c>
      <c r="D7" s="118">
        <v>4</v>
      </c>
      <c r="E7" s="119">
        <v>2720650</v>
      </c>
      <c r="F7" s="119">
        <f>SUM(F8:F10)</f>
        <v>1634506.3</v>
      </c>
      <c r="G7" s="119">
        <f>F7*100/E7</f>
        <v>60.077786558359215</v>
      </c>
      <c r="H7" s="119">
        <f>E7-F7</f>
        <v>1086143.7</v>
      </c>
      <c r="I7" s="119">
        <f>H7*100/E7</f>
        <v>39.922213441640785</v>
      </c>
      <c r="J7" s="117"/>
    </row>
    <row r="8" spans="1:13" s="97" customFormat="1" x14ac:dyDescent="0.3">
      <c r="A8" s="120">
        <v>1.1000000000000001</v>
      </c>
      <c r="B8" s="120" t="s">
        <v>35</v>
      </c>
      <c r="C8" s="121">
        <v>4</v>
      </c>
      <c r="D8" s="121">
        <v>3</v>
      </c>
      <c r="E8" s="122">
        <v>2148850</v>
      </c>
      <c r="F8" s="122">
        <f>1408579.3+ค่าจ้างเงินรายได้!C16+ค่าจ้างเงินรายได้!D16</f>
        <v>1459848.3</v>
      </c>
      <c r="G8" s="122">
        <f>F8*100/E8</f>
        <v>67.936258929194679</v>
      </c>
      <c r="H8" s="122">
        <f>E8-F8</f>
        <v>689001.7</v>
      </c>
      <c r="I8" s="122">
        <f>H8*100/E8</f>
        <v>32.063741070805314</v>
      </c>
      <c r="J8" s="120"/>
      <c r="K8" s="105"/>
      <c r="L8" s="105"/>
      <c r="M8" s="105"/>
    </row>
    <row r="9" spans="1:13" s="105" customFormat="1" x14ac:dyDescent="0.3">
      <c r="A9" s="25">
        <v>1.2</v>
      </c>
      <c r="B9" s="25" t="s">
        <v>109</v>
      </c>
      <c r="C9" s="123">
        <v>3</v>
      </c>
      <c r="D9" s="123">
        <v>1</v>
      </c>
      <c r="E9" s="28">
        <v>528300</v>
      </c>
      <c r="F9" s="28">
        <v>174658</v>
      </c>
      <c r="G9" s="28">
        <f>F9*100/E9</f>
        <v>33.06038235850842</v>
      </c>
      <c r="H9" s="28">
        <f>E9-F9</f>
        <v>353642</v>
      </c>
      <c r="I9" s="28">
        <f>H9*100/E9</f>
        <v>66.93961764149158</v>
      </c>
      <c r="J9" s="25"/>
      <c r="K9" s="97"/>
      <c r="L9" s="97"/>
      <c r="M9" s="97"/>
    </row>
    <row r="10" spans="1:13" s="99" customFormat="1" x14ac:dyDescent="0.3">
      <c r="A10" s="124">
        <v>1.3</v>
      </c>
      <c r="B10" s="124" t="s">
        <v>110</v>
      </c>
      <c r="C10" s="125">
        <v>1</v>
      </c>
      <c r="D10" s="125">
        <v>0</v>
      </c>
      <c r="E10" s="126">
        <v>43500</v>
      </c>
      <c r="F10" s="126">
        <v>0</v>
      </c>
      <c r="G10" s="126">
        <f>F10*100/E10</f>
        <v>0</v>
      </c>
      <c r="H10" s="126">
        <f>E10-F10</f>
        <v>43500</v>
      </c>
      <c r="I10" s="126">
        <f>H10*100/E10</f>
        <v>100</v>
      </c>
      <c r="J10" s="124"/>
    </row>
    <row r="11" spans="1:13" s="52" customFormat="1" x14ac:dyDescent="0.3">
      <c r="A11" s="118">
        <v>2</v>
      </c>
      <c r="B11" s="117" t="s">
        <v>28</v>
      </c>
      <c r="C11" s="118">
        <v>30</v>
      </c>
      <c r="D11" s="118">
        <v>17</v>
      </c>
      <c r="E11" s="119">
        <v>25554693</v>
      </c>
      <c r="F11" s="119">
        <f>SUM(F12:F15)</f>
        <v>14666185.879999999</v>
      </c>
      <c r="G11" s="119">
        <f t="shared" ref="G11" si="0">F11*100/E11</f>
        <v>57.39136009186258</v>
      </c>
      <c r="H11" s="119">
        <f t="shared" ref="H11" si="1">E11-F11</f>
        <v>10888507.120000001</v>
      </c>
      <c r="I11" s="119">
        <f t="shared" ref="I11" si="2">H11*100/E11</f>
        <v>42.60863990813742</v>
      </c>
      <c r="J11" s="117"/>
    </row>
    <row r="12" spans="1:13" s="103" customFormat="1" x14ac:dyDescent="0.3">
      <c r="A12" s="120">
        <v>2.1</v>
      </c>
      <c r="B12" s="120" t="s">
        <v>49</v>
      </c>
      <c r="C12" s="121">
        <v>10</v>
      </c>
      <c r="D12" s="121">
        <v>3</v>
      </c>
      <c r="E12" s="122">
        <v>1500000</v>
      </c>
      <c r="F12" s="122">
        <v>961380</v>
      </c>
      <c r="G12" s="122">
        <f t="shared" ref="G12:G33" si="3">F12*100/E12</f>
        <v>64.091999999999999</v>
      </c>
      <c r="H12" s="122">
        <f t="shared" ref="H12:H33" si="4">E12-F12</f>
        <v>538620</v>
      </c>
      <c r="I12" s="122">
        <f t="shared" ref="I12:I33" si="5">H12*100/E12</f>
        <v>35.908000000000001</v>
      </c>
      <c r="J12" s="120"/>
    </row>
    <row r="13" spans="1:13" s="97" customFormat="1" x14ac:dyDescent="0.3">
      <c r="A13" s="25">
        <v>2.2000000000000002</v>
      </c>
      <c r="B13" s="25" t="s">
        <v>35</v>
      </c>
      <c r="C13" s="123">
        <v>7</v>
      </c>
      <c r="D13" s="123">
        <v>5</v>
      </c>
      <c r="E13" s="28">
        <v>17435728</v>
      </c>
      <c r="F13" s="28">
        <f>10467991.53+ค่าจ้างเงินรายได้!C8+ค่าจ้างเงินรายได้!D8+ค่าจ้างเงินรายได้!C9+ค่าจ้างเงินรายได้!D9</f>
        <v>11076137.529999999</v>
      </c>
      <c r="G13" s="28">
        <f t="shared" si="3"/>
        <v>63.525523740677762</v>
      </c>
      <c r="H13" s="28">
        <f t="shared" si="4"/>
        <v>6359590.4700000007</v>
      </c>
      <c r="I13" s="28">
        <f t="shared" si="5"/>
        <v>36.474476259322245</v>
      </c>
      <c r="J13" s="25"/>
    </row>
    <row r="14" spans="1:13" s="97" customFormat="1" x14ac:dyDescent="0.3">
      <c r="A14" s="25">
        <v>2.2999999999999998</v>
      </c>
      <c r="B14" s="25" t="s">
        <v>111</v>
      </c>
      <c r="C14" s="123">
        <v>6</v>
      </c>
      <c r="D14" s="123">
        <v>5</v>
      </c>
      <c r="E14" s="28">
        <v>4358965</v>
      </c>
      <c r="F14" s="28">
        <f>1851812.15+ค่าจ้างเงินรายได้!C10+ค่าจ้างเงินรายได้!D10</f>
        <v>1862356.15</v>
      </c>
      <c r="G14" s="28">
        <f t="shared" si="3"/>
        <v>42.724732820749878</v>
      </c>
      <c r="H14" s="28">
        <f t="shared" si="4"/>
        <v>2496608.85</v>
      </c>
      <c r="I14" s="28">
        <f t="shared" si="5"/>
        <v>57.275267179250122</v>
      </c>
      <c r="J14" s="25"/>
      <c r="K14" s="105"/>
      <c r="L14" s="105"/>
      <c r="M14" s="105"/>
    </row>
    <row r="15" spans="1:13" s="99" customFormat="1" x14ac:dyDescent="0.3">
      <c r="A15" s="124">
        <v>2.4</v>
      </c>
      <c r="B15" s="124" t="s">
        <v>92</v>
      </c>
      <c r="C15" s="125">
        <v>7</v>
      </c>
      <c r="D15" s="125">
        <v>4</v>
      </c>
      <c r="E15" s="126">
        <v>2260000</v>
      </c>
      <c r="F15" s="126">
        <v>766312.2</v>
      </c>
      <c r="G15" s="126">
        <f t="shared" si="3"/>
        <v>33.90761946902655</v>
      </c>
      <c r="H15" s="126">
        <f t="shared" si="4"/>
        <v>1493687.8</v>
      </c>
      <c r="I15" s="126">
        <f t="shared" si="5"/>
        <v>66.092380530973458</v>
      </c>
      <c r="J15" s="124"/>
    </row>
    <row r="16" spans="1:13" s="97" customFormat="1" x14ac:dyDescent="0.3">
      <c r="A16" s="118">
        <v>3</v>
      </c>
      <c r="B16" s="117" t="s">
        <v>19</v>
      </c>
      <c r="C16" s="118">
        <v>14</v>
      </c>
      <c r="D16" s="118">
        <v>13</v>
      </c>
      <c r="E16" s="119">
        <v>2889671</v>
      </c>
      <c r="F16" s="119">
        <f>SUM(F17:F26)</f>
        <v>1638488.06</v>
      </c>
      <c r="G16" s="119">
        <f t="shared" si="3"/>
        <v>56.701543532118365</v>
      </c>
      <c r="H16" s="119">
        <f t="shared" si="4"/>
        <v>1251182.94</v>
      </c>
      <c r="I16" s="119">
        <f t="shared" si="5"/>
        <v>43.298456467881635</v>
      </c>
      <c r="J16" s="117"/>
    </row>
    <row r="17" spans="1:13" s="97" customFormat="1" x14ac:dyDescent="0.3">
      <c r="A17" s="120">
        <v>3.1</v>
      </c>
      <c r="B17" s="120" t="s">
        <v>83</v>
      </c>
      <c r="C17" s="121">
        <v>1</v>
      </c>
      <c r="D17" s="121">
        <v>1</v>
      </c>
      <c r="E17" s="122">
        <v>192777</v>
      </c>
      <c r="F17" s="122">
        <v>189522.6</v>
      </c>
      <c r="G17" s="122">
        <f t="shared" si="3"/>
        <v>98.31183180566147</v>
      </c>
      <c r="H17" s="122">
        <f t="shared" si="4"/>
        <v>3254.3999999999942</v>
      </c>
      <c r="I17" s="122">
        <f t="shared" si="5"/>
        <v>1.6881681943385332</v>
      </c>
      <c r="J17" s="120"/>
    </row>
    <row r="18" spans="1:13" s="97" customFormat="1" x14ac:dyDescent="0.3">
      <c r="A18" s="25">
        <v>3.2</v>
      </c>
      <c r="B18" s="25" t="s">
        <v>112</v>
      </c>
      <c r="C18" s="123">
        <v>1</v>
      </c>
      <c r="D18" s="123">
        <v>1</v>
      </c>
      <c r="E18" s="28">
        <v>122686</v>
      </c>
      <c r="F18" s="28">
        <v>118504.98</v>
      </c>
      <c r="G18" s="28">
        <f t="shared" si="3"/>
        <v>96.59209689777154</v>
      </c>
      <c r="H18" s="28">
        <f t="shared" si="4"/>
        <v>4181.0200000000041</v>
      </c>
      <c r="I18" s="28">
        <f t="shared" si="5"/>
        <v>3.4079031022284565</v>
      </c>
      <c r="J18" s="25"/>
    </row>
    <row r="19" spans="1:13" s="97" customFormat="1" x14ac:dyDescent="0.3">
      <c r="A19" s="25">
        <v>3.3</v>
      </c>
      <c r="B19" s="25" t="s">
        <v>137</v>
      </c>
      <c r="C19" s="123">
        <v>1</v>
      </c>
      <c r="D19" s="123">
        <v>1</v>
      </c>
      <c r="E19" s="28">
        <v>121293</v>
      </c>
      <c r="F19" s="28">
        <v>115678</v>
      </c>
      <c r="G19" s="28">
        <f t="shared" si="3"/>
        <v>95.370713891156129</v>
      </c>
      <c r="H19" s="28">
        <f t="shared" si="4"/>
        <v>5615</v>
      </c>
      <c r="I19" s="28">
        <f t="shared" si="5"/>
        <v>4.6292861088438739</v>
      </c>
      <c r="J19" s="25"/>
    </row>
    <row r="20" spans="1:13" s="97" customFormat="1" x14ac:dyDescent="0.3">
      <c r="A20" s="25">
        <v>3.4</v>
      </c>
      <c r="B20" s="25" t="s">
        <v>51</v>
      </c>
      <c r="C20" s="123">
        <v>1</v>
      </c>
      <c r="D20" s="123">
        <v>1</v>
      </c>
      <c r="E20" s="28">
        <v>75000</v>
      </c>
      <c r="F20" s="28">
        <v>71420</v>
      </c>
      <c r="G20" s="28">
        <f t="shared" si="3"/>
        <v>95.226666666666674</v>
      </c>
      <c r="H20" s="28">
        <f t="shared" si="4"/>
        <v>3580</v>
      </c>
      <c r="I20" s="28">
        <f t="shared" si="5"/>
        <v>4.7733333333333334</v>
      </c>
      <c r="J20" s="25"/>
      <c r="K20" s="105"/>
      <c r="L20" s="105"/>
      <c r="M20" s="105"/>
    </row>
    <row r="21" spans="1:13" s="105" customFormat="1" x14ac:dyDescent="0.3">
      <c r="A21" s="25">
        <v>3.5</v>
      </c>
      <c r="B21" s="25" t="s">
        <v>136</v>
      </c>
      <c r="C21" s="123">
        <v>1</v>
      </c>
      <c r="D21" s="123">
        <v>1</v>
      </c>
      <c r="E21" s="28">
        <v>304495</v>
      </c>
      <c r="F21" s="28">
        <v>189569</v>
      </c>
      <c r="G21" s="28">
        <f t="shared" si="3"/>
        <v>62.256851508234945</v>
      </c>
      <c r="H21" s="28">
        <f t="shared" si="4"/>
        <v>114926</v>
      </c>
      <c r="I21" s="28">
        <f t="shared" si="5"/>
        <v>37.743148491765055</v>
      </c>
      <c r="J21" s="25"/>
      <c r="K21" s="97"/>
      <c r="L21" s="97"/>
      <c r="M21" s="97"/>
    </row>
    <row r="22" spans="1:13" s="97" customFormat="1" x14ac:dyDescent="0.3">
      <c r="A22" s="25">
        <v>3.6</v>
      </c>
      <c r="B22" s="25" t="s">
        <v>35</v>
      </c>
      <c r="C22" s="123">
        <v>5</v>
      </c>
      <c r="D22" s="123">
        <v>4</v>
      </c>
      <c r="E22" s="28">
        <v>1276712</v>
      </c>
      <c r="F22" s="28">
        <f>675891.98+ค่าจ้างเงินรายได้!C12+ค่าจ้างเงินรายได้!D12</f>
        <v>701653.98</v>
      </c>
      <c r="G22" s="28">
        <f t="shared" si="3"/>
        <v>54.957890268126249</v>
      </c>
      <c r="H22" s="28">
        <f t="shared" si="4"/>
        <v>575058.02</v>
      </c>
      <c r="I22" s="28">
        <f t="shared" si="5"/>
        <v>45.042109731873751</v>
      </c>
      <c r="J22" s="25"/>
    </row>
    <row r="23" spans="1:13" s="97" customFormat="1" x14ac:dyDescent="0.3">
      <c r="A23" s="25">
        <v>3.7</v>
      </c>
      <c r="B23" s="25" t="s">
        <v>84</v>
      </c>
      <c r="C23" s="123">
        <v>1</v>
      </c>
      <c r="D23" s="123">
        <v>1</v>
      </c>
      <c r="E23" s="28">
        <v>231244</v>
      </c>
      <c r="F23" s="28">
        <v>114714.5</v>
      </c>
      <c r="G23" s="28">
        <f t="shared" si="3"/>
        <v>49.607557385272699</v>
      </c>
      <c r="H23" s="28">
        <f t="shared" si="4"/>
        <v>116529.5</v>
      </c>
      <c r="I23" s="28">
        <f t="shared" si="5"/>
        <v>50.392442614727301</v>
      </c>
      <c r="J23" s="25"/>
    </row>
    <row r="24" spans="1:13" s="97" customFormat="1" x14ac:dyDescent="0.3">
      <c r="A24" s="25">
        <v>3.8</v>
      </c>
      <c r="B24" s="25" t="s">
        <v>82</v>
      </c>
      <c r="C24" s="123">
        <v>1</v>
      </c>
      <c r="D24" s="123">
        <v>1</v>
      </c>
      <c r="E24" s="28">
        <v>183745</v>
      </c>
      <c r="F24" s="28">
        <v>55785</v>
      </c>
      <c r="G24" s="28">
        <f t="shared" si="3"/>
        <v>30.360009796184929</v>
      </c>
      <c r="H24" s="28">
        <f t="shared" si="4"/>
        <v>127960</v>
      </c>
      <c r="I24" s="28">
        <f t="shared" si="5"/>
        <v>69.639990203815074</v>
      </c>
      <c r="J24" s="25"/>
    </row>
    <row r="25" spans="1:13" s="97" customFormat="1" x14ac:dyDescent="0.3">
      <c r="A25" s="25">
        <v>3.9</v>
      </c>
      <c r="B25" s="25" t="s">
        <v>135</v>
      </c>
      <c r="C25" s="123">
        <v>1</v>
      </c>
      <c r="D25" s="123">
        <v>1</v>
      </c>
      <c r="E25" s="28">
        <v>287183</v>
      </c>
      <c r="F25" s="28">
        <v>78850</v>
      </c>
      <c r="G25" s="28">
        <f t="shared" si="3"/>
        <v>27.456360578446496</v>
      </c>
      <c r="H25" s="28">
        <f t="shared" si="4"/>
        <v>208333</v>
      </c>
      <c r="I25" s="28">
        <f t="shared" si="5"/>
        <v>72.543639421553507</v>
      </c>
      <c r="J25" s="25"/>
    </row>
    <row r="26" spans="1:13" s="105" customFormat="1" x14ac:dyDescent="0.3">
      <c r="A26" s="129">
        <v>3.1</v>
      </c>
      <c r="B26" s="124" t="s">
        <v>81</v>
      </c>
      <c r="C26" s="125">
        <v>1</v>
      </c>
      <c r="D26" s="125">
        <v>1</v>
      </c>
      <c r="E26" s="126">
        <v>94536</v>
      </c>
      <c r="F26" s="126">
        <v>2790</v>
      </c>
      <c r="G26" s="126">
        <f t="shared" si="3"/>
        <v>2.9512566641279512</v>
      </c>
      <c r="H26" s="126">
        <f t="shared" si="4"/>
        <v>91746</v>
      </c>
      <c r="I26" s="126">
        <f t="shared" si="5"/>
        <v>97.048743335872047</v>
      </c>
      <c r="J26" s="124"/>
      <c r="K26" s="97"/>
      <c r="L26" s="97"/>
      <c r="M26" s="97"/>
    </row>
    <row r="27" spans="1:13" s="97" customFormat="1" x14ac:dyDescent="0.3">
      <c r="A27" s="118">
        <v>4</v>
      </c>
      <c r="B27" s="117" t="s">
        <v>17</v>
      </c>
      <c r="C27" s="118">
        <v>27</v>
      </c>
      <c r="D27" s="118">
        <v>16</v>
      </c>
      <c r="E27" s="119">
        <v>6485940</v>
      </c>
      <c r="F27" s="119">
        <f>SUM(F28:F33)</f>
        <v>3652206</v>
      </c>
      <c r="G27" s="119">
        <f t="shared" si="3"/>
        <v>56.309586582669588</v>
      </c>
      <c r="H27" s="119">
        <f t="shared" si="4"/>
        <v>2833734</v>
      </c>
      <c r="I27" s="119">
        <f t="shared" si="5"/>
        <v>43.690413417330412</v>
      </c>
      <c r="J27" s="117"/>
    </row>
    <row r="28" spans="1:13" s="105" customFormat="1" x14ac:dyDescent="0.3">
      <c r="A28" s="120">
        <v>4.0999999999999996</v>
      </c>
      <c r="B28" s="120" t="s">
        <v>94</v>
      </c>
      <c r="C28" s="121">
        <v>10</v>
      </c>
      <c r="D28" s="121">
        <v>6</v>
      </c>
      <c r="E28" s="122">
        <v>2822900</v>
      </c>
      <c r="F28" s="122">
        <v>2232779</v>
      </c>
      <c r="G28" s="122">
        <f t="shared" si="3"/>
        <v>79.09522122639838</v>
      </c>
      <c r="H28" s="122">
        <f t="shared" si="4"/>
        <v>590121</v>
      </c>
      <c r="I28" s="122">
        <f t="shared" si="5"/>
        <v>20.904778773601617</v>
      </c>
      <c r="J28" s="120"/>
    </row>
    <row r="29" spans="1:13" s="105" customFormat="1" x14ac:dyDescent="0.3">
      <c r="A29" s="25">
        <v>4.2</v>
      </c>
      <c r="B29" s="25" t="s">
        <v>97</v>
      </c>
      <c r="C29" s="123">
        <v>3</v>
      </c>
      <c r="D29" s="123">
        <v>3</v>
      </c>
      <c r="E29" s="28">
        <v>245300</v>
      </c>
      <c r="F29" s="28">
        <v>166300</v>
      </c>
      <c r="G29" s="28">
        <f t="shared" si="3"/>
        <v>67.794537301263759</v>
      </c>
      <c r="H29" s="28">
        <f t="shared" si="4"/>
        <v>79000</v>
      </c>
      <c r="I29" s="28">
        <f t="shared" si="5"/>
        <v>32.205462698736241</v>
      </c>
      <c r="J29" s="25"/>
      <c r="K29" s="97"/>
      <c r="L29" s="97"/>
      <c r="M29" s="97"/>
    </row>
    <row r="30" spans="1:13" s="97" customFormat="1" x14ac:dyDescent="0.3">
      <c r="A30" s="25">
        <v>4.3</v>
      </c>
      <c r="B30" s="25" t="s">
        <v>35</v>
      </c>
      <c r="C30" s="123">
        <v>2</v>
      </c>
      <c r="D30" s="123">
        <v>2</v>
      </c>
      <c r="E30" s="28">
        <v>1548965</v>
      </c>
      <c r="F30" s="28">
        <f>949365.36+ค่าจ้างเงินรายได้!C6+ค่าจ้างเงินรายได้!D6</f>
        <v>983075.36</v>
      </c>
      <c r="G30" s="28">
        <f t="shared" si="3"/>
        <v>63.466596081899851</v>
      </c>
      <c r="H30" s="28">
        <f t="shared" si="4"/>
        <v>565889.64</v>
      </c>
      <c r="I30" s="28">
        <f t="shared" si="5"/>
        <v>36.533403918100149</v>
      </c>
      <c r="J30" s="25"/>
    </row>
    <row r="31" spans="1:13" s="97" customFormat="1" x14ac:dyDescent="0.3">
      <c r="A31" s="25">
        <v>4.4000000000000004</v>
      </c>
      <c r="B31" s="25" t="s">
        <v>95</v>
      </c>
      <c r="C31" s="123">
        <v>6</v>
      </c>
      <c r="D31" s="123">
        <v>4</v>
      </c>
      <c r="E31" s="28">
        <v>521275</v>
      </c>
      <c r="F31" s="28">
        <v>240051.64</v>
      </c>
      <c r="G31" s="28">
        <f t="shared" si="3"/>
        <v>46.050863747542081</v>
      </c>
      <c r="H31" s="28">
        <f t="shared" si="4"/>
        <v>281223.36</v>
      </c>
      <c r="I31" s="28">
        <f t="shared" si="5"/>
        <v>53.949136252457919</v>
      </c>
      <c r="J31" s="25"/>
      <c r="K31" s="105"/>
      <c r="L31" s="105"/>
      <c r="M31" s="105"/>
    </row>
    <row r="32" spans="1:13" s="97" customFormat="1" x14ac:dyDescent="0.3">
      <c r="A32" s="25">
        <v>4.5</v>
      </c>
      <c r="B32" s="25" t="s">
        <v>93</v>
      </c>
      <c r="C32" s="123">
        <v>4</v>
      </c>
      <c r="D32" s="123">
        <v>1</v>
      </c>
      <c r="E32" s="28">
        <v>120000</v>
      </c>
      <c r="F32" s="28">
        <v>30000</v>
      </c>
      <c r="G32" s="28">
        <f t="shared" si="3"/>
        <v>25</v>
      </c>
      <c r="H32" s="28">
        <f t="shared" si="4"/>
        <v>90000</v>
      </c>
      <c r="I32" s="28">
        <f t="shared" si="5"/>
        <v>75</v>
      </c>
      <c r="J32" s="25"/>
    </row>
    <row r="33" spans="1:13" s="97" customFormat="1" x14ac:dyDescent="0.3">
      <c r="A33" s="124">
        <v>4.5999999999999996</v>
      </c>
      <c r="B33" s="124" t="s">
        <v>96</v>
      </c>
      <c r="C33" s="125">
        <v>2</v>
      </c>
      <c r="D33" s="125">
        <v>0</v>
      </c>
      <c r="E33" s="126">
        <v>1227500</v>
      </c>
      <c r="F33" s="126">
        <v>0</v>
      </c>
      <c r="G33" s="126">
        <f t="shared" si="3"/>
        <v>0</v>
      </c>
      <c r="H33" s="126">
        <f t="shared" si="4"/>
        <v>1227500</v>
      </c>
      <c r="I33" s="126">
        <f t="shared" si="5"/>
        <v>100</v>
      </c>
      <c r="J33" s="124"/>
    </row>
    <row r="34" spans="1:13" s="52" customFormat="1" x14ac:dyDescent="0.3">
      <c r="A34" s="118">
        <v>5</v>
      </c>
      <c r="B34" s="117" t="s">
        <v>15</v>
      </c>
      <c r="C34" s="118">
        <v>58</v>
      </c>
      <c r="D34" s="118">
        <v>33</v>
      </c>
      <c r="E34" s="119">
        <v>65094287</v>
      </c>
      <c r="F34" s="119">
        <f>SUM(F35:F47)</f>
        <v>33897749.920000002</v>
      </c>
      <c r="G34" s="119">
        <f t="shared" ref="G34:G136" si="6">F34*100/E34</f>
        <v>52.074846322535187</v>
      </c>
      <c r="H34" s="119">
        <f t="shared" ref="H34:H136" si="7">E34-F34</f>
        <v>31196537.079999998</v>
      </c>
      <c r="I34" s="119">
        <f t="shared" ref="I34:I136" si="8">H34*100/E34</f>
        <v>47.925153677464813</v>
      </c>
      <c r="J34" s="117"/>
    </row>
    <row r="35" spans="1:13" s="108" customFormat="1" x14ac:dyDescent="0.3">
      <c r="A35" s="120">
        <v>5.0999999999999996</v>
      </c>
      <c r="B35" s="120" t="s">
        <v>54</v>
      </c>
      <c r="C35" s="121">
        <v>4</v>
      </c>
      <c r="D35" s="121">
        <v>3</v>
      </c>
      <c r="E35" s="122">
        <v>24722966</v>
      </c>
      <c r="F35" s="122">
        <f>13628321.19+ค่าจ้างเงินรายได้!C14+ค่าจ้างเงินรายได้!D14+ค่าจ้างเงินรายได้!C23+ค่าจ้างเงินรายได้!C24</f>
        <v>15149574.209999999</v>
      </c>
      <c r="G35" s="122">
        <f t="shared" ref="G35:G69" si="9">F35*100/E35</f>
        <v>61.277333027113336</v>
      </c>
      <c r="H35" s="122">
        <f t="shared" ref="H35:H69" si="10">E35-F35</f>
        <v>9573391.790000001</v>
      </c>
      <c r="I35" s="122">
        <f t="shared" ref="I35:I69" si="11">H35*100/E35</f>
        <v>38.722666972886671</v>
      </c>
      <c r="J35" s="120"/>
    </row>
    <row r="36" spans="1:13" s="97" customFormat="1" x14ac:dyDescent="0.3">
      <c r="A36" s="25">
        <v>5.2</v>
      </c>
      <c r="B36" s="25" t="s">
        <v>57</v>
      </c>
      <c r="C36" s="123">
        <v>2</v>
      </c>
      <c r="D36" s="123">
        <v>2</v>
      </c>
      <c r="E36" s="28">
        <v>5017990</v>
      </c>
      <c r="F36" s="28">
        <v>2905835.5</v>
      </c>
      <c r="G36" s="28">
        <f t="shared" si="9"/>
        <v>57.908355736061651</v>
      </c>
      <c r="H36" s="28">
        <f t="shared" si="10"/>
        <v>2112154.5</v>
      </c>
      <c r="I36" s="28">
        <f t="shared" si="11"/>
        <v>42.091644263938349</v>
      </c>
      <c r="J36" s="25"/>
    </row>
    <row r="37" spans="1:13" s="97" customFormat="1" x14ac:dyDescent="0.3">
      <c r="A37" s="25">
        <v>5.3</v>
      </c>
      <c r="B37" s="25" t="s">
        <v>102</v>
      </c>
      <c r="C37" s="123">
        <v>2</v>
      </c>
      <c r="D37" s="123">
        <v>2</v>
      </c>
      <c r="E37" s="28">
        <v>1858349</v>
      </c>
      <c r="F37" s="28">
        <v>1073993.19</v>
      </c>
      <c r="G37" s="28">
        <f t="shared" si="9"/>
        <v>57.792868293307663</v>
      </c>
      <c r="H37" s="28">
        <f t="shared" si="10"/>
        <v>784355.81</v>
      </c>
      <c r="I37" s="28">
        <f t="shared" si="11"/>
        <v>42.207131706692337</v>
      </c>
      <c r="J37" s="25"/>
    </row>
    <row r="38" spans="1:13" s="107" customFormat="1" x14ac:dyDescent="0.3">
      <c r="A38" s="25">
        <v>5.4</v>
      </c>
      <c r="B38" s="25" t="s">
        <v>105</v>
      </c>
      <c r="C38" s="123">
        <v>2</v>
      </c>
      <c r="D38" s="123">
        <v>2</v>
      </c>
      <c r="E38" s="28">
        <v>20743367</v>
      </c>
      <c r="F38" s="28">
        <v>11544729.09</v>
      </c>
      <c r="G38" s="28">
        <f t="shared" si="9"/>
        <v>55.655039463940447</v>
      </c>
      <c r="H38" s="28">
        <f t="shared" si="10"/>
        <v>9198637.9100000001</v>
      </c>
      <c r="I38" s="28">
        <f t="shared" si="11"/>
        <v>44.344960536059553</v>
      </c>
      <c r="J38" s="25"/>
      <c r="K38" s="97"/>
      <c r="L38" s="97"/>
      <c r="M38" s="97"/>
    </row>
    <row r="39" spans="1:13" s="105" customFormat="1" x14ac:dyDescent="0.3">
      <c r="A39" s="25">
        <v>5.5</v>
      </c>
      <c r="B39" s="25" t="s">
        <v>55</v>
      </c>
      <c r="C39" s="123">
        <v>1</v>
      </c>
      <c r="D39" s="123">
        <v>1</v>
      </c>
      <c r="E39" s="28">
        <v>135820</v>
      </c>
      <c r="F39" s="28">
        <v>67120</v>
      </c>
      <c r="G39" s="28">
        <f t="shared" si="9"/>
        <v>49.418347813282288</v>
      </c>
      <c r="H39" s="28">
        <f t="shared" si="10"/>
        <v>68700</v>
      </c>
      <c r="I39" s="28">
        <f t="shared" si="11"/>
        <v>50.581652186717712</v>
      </c>
      <c r="J39" s="25"/>
      <c r="K39" s="97"/>
      <c r="L39" s="97"/>
      <c r="M39" s="97"/>
    </row>
    <row r="40" spans="1:13" s="105" customFormat="1" x14ac:dyDescent="0.3">
      <c r="A40" s="25">
        <v>5.6</v>
      </c>
      <c r="B40" s="25" t="s">
        <v>36</v>
      </c>
      <c r="C40" s="123">
        <v>8</v>
      </c>
      <c r="D40" s="123">
        <v>4</v>
      </c>
      <c r="E40" s="28">
        <v>2762400</v>
      </c>
      <c r="F40" s="28">
        <v>1121091.3999999999</v>
      </c>
      <c r="G40" s="28">
        <f t="shared" si="9"/>
        <v>40.583963220388064</v>
      </c>
      <c r="H40" s="28">
        <f t="shared" si="10"/>
        <v>1641308.6</v>
      </c>
      <c r="I40" s="28">
        <f t="shared" si="11"/>
        <v>59.416036779611929</v>
      </c>
      <c r="J40" s="25"/>
      <c r="K40" s="97"/>
      <c r="L40" s="97"/>
      <c r="M40" s="97"/>
    </row>
    <row r="41" spans="1:13" s="97" customFormat="1" x14ac:dyDescent="0.3">
      <c r="A41" s="25">
        <v>5.7</v>
      </c>
      <c r="B41" s="25" t="s">
        <v>107</v>
      </c>
      <c r="C41" s="123">
        <v>3</v>
      </c>
      <c r="D41" s="123">
        <v>2</v>
      </c>
      <c r="E41" s="28">
        <v>569450</v>
      </c>
      <c r="F41" s="28">
        <v>189606</v>
      </c>
      <c r="G41" s="28">
        <f t="shared" si="9"/>
        <v>33.29633857230661</v>
      </c>
      <c r="H41" s="28">
        <f t="shared" si="10"/>
        <v>379844</v>
      </c>
      <c r="I41" s="28">
        <f t="shared" si="11"/>
        <v>66.70366142769339</v>
      </c>
      <c r="J41" s="25"/>
    </row>
    <row r="42" spans="1:13" s="97" customFormat="1" x14ac:dyDescent="0.3">
      <c r="A42" s="25">
        <v>5.8</v>
      </c>
      <c r="B42" s="25" t="s">
        <v>106</v>
      </c>
      <c r="C42" s="123">
        <v>9</v>
      </c>
      <c r="D42" s="123">
        <v>3</v>
      </c>
      <c r="E42" s="28">
        <v>2604575</v>
      </c>
      <c r="F42" s="28">
        <v>612129.53</v>
      </c>
      <c r="G42" s="28">
        <f t="shared" si="9"/>
        <v>23.502088824472324</v>
      </c>
      <c r="H42" s="28">
        <f t="shared" si="10"/>
        <v>1992445.47</v>
      </c>
      <c r="I42" s="28">
        <f t="shared" si="11"/>
        <v>76.497911175527676</v>
      </c>
      <c r="J42" s="25"/>
    </row>
    <row r="43" spans="1:13" s="97" customFormat="1" x14ac:dyDescent="0.3">
      <c r="A43" s="25">
        <v>5.9</v>
      </c>
      <c r="B43" s="25" t="s">
        <v>35</v>
      </c>
      <c r="C43" s="123">
        <v>9</v>
      </c>
      <c r="D43" s="123">
        <v>7</v>
      </c>
      <c r="E43" s="28">
        <v>3955710</v>
      </c>
      <c r="F43" s="28">
        <v>853746</v>
      </c>
      <c r="G43" s="28">
        <f t="shared" si="9"/>
        <v>21.582623599808883</v>
      </c>
      <c r="H43" s="28">
        <f t="shared" si="10"/>
        <v>3101964</v>
      </c>
      <c r="I43" s="28">
        <f t="shared" si="11"/>
        <v>78.417376400191117</v>
      </c>
      <c r="J43" s="25"/>
    </row>
    <row r="44" spans="1:13" s="105" customFormat="1" x14ac:dyDescent="0.3">
      <c r="A44" s="127">
        <v>5.0999999999999996</v>
      </c>
      <c r="B44" s="25" t="s">
        <v>104</v>
      </c>
      <c r="C44" s="123">
        <v>6</v>
      </c>
      <c r="D44" s="123">
        <v>2</v>
      </c>
      <c r="E44" s="28">
        <v>1727700</v>
      </c>
      <c r="F44" s="28">
        <v>281257</v>
      </c>
      <c r="G44" s="28">
        <f t="shared" si="9"/>
        <v>16.279273021936678</v>
      </c>
      <c r="H44" s="28">
        <f t="shared" si="10"/>
        <v>1446443</v>
      </c>
      <c r="I44" s="28">
        <f t="shared" si="11"/>
        <v>83.720726978063325</v>
      </c>
      <c r="J44" s="25"/>
      <c r="K44" s="97"/>
      <c r="L44" s="97"/>
      <c r="M44" s="97"/>
    </row>
    <row r="45" spans="1:13" s="97" customFormat="1" x14ac:dyDescent="0.3">
      <c r="A45" s="25">
        <v>5.1100000000000003</v>
      </c>
      <c r="B45" s="25" t="s">
        <v>108</v>
      </c>
      <c r="C45" s="123">
        <v>3</v>
      </c>
      <c r="D45" s="123">
        <v>3</v>
      </c>
      <c r="E45" s="28">
        <v>297580</v>
      </c>
      <c r="F45" s="28">
        <v>35354</v>
      </c>
      <c r="G45" s="28">
        <f t="shared" si="9"/>
        <v>11.880502721957122</v>
      </c>
      <c r="H45" s="28">
        <f t="shared" si="10"/>
        <v>262226</v>
      </c>
      <c r="I45" s="28">
        <f t="shared" si="11"/>
        <v>88.119497278042886</v>
      </c>
      <c r="J45" s="25"/>
      <c r="K45" s="105"/>
      <c r="L45" s="105"/>
      <c r="M45" s="105"/>
    </row>
    <row r="46" spans="1:13" s="105" customFormat="1" x14ac:dyDescent="0.3">
      <c r="A46" s="25">
        <v>5.12</v>
      </c>
      <c r="B46" s="25" t="s">
        <v>56</v>
      </c>
      <c r="C46" s="123">
        <v>3</v>
      </c>
      <c r="D46" s="123">
        <v>1</v>
      </c>
      <c r="E46" s="28">
        <v>298380</v>
      </c>
      <c r="F46" s="28">
        <v>28150</v>
      </c>
      <c r="G46" s="28">
        <f t="shared" si="9"/>
        <v>9.4342784368925532</v>
      </c>
      <c r="H46" s="28">
        <f t="shared" si="10"/>
        <v>270230</v>
      </c>
      <c r="I46" s="28">
        <f t="shared" si="11"/>
        <v>90.565721563107445</v>
      </c>
      <c r="J46" s="25"/>
      <c r="K46" s="97"/>
      <c r="L46" s="97"/>
      <c r="M46" s="97"/>
    </row>
    <row r="47" spans="1:13" s="97" customFormat="1" x14ac:dyDescent="0.3">
      <c r="A47" s="124">
        <v>5.13</v>
      </c>
      <c r="B47" s="124" t="s">
        <v>53</v>
      </c>
      <c r="C47" s="125">
        <v>6</v>
      </c>
      <c r="D47" s="125">
        <v>1</v>
      </c>
      <c r="E47" s="126">
        <v>400000</v>
      </c>
      <c r="F47" s="126">
        <v>35164</v>
      </c>
      <c r="G47" s="126">
        <f t="shared" si="9"/>
        <v>8.7910000000000004</v>
      </c>
      <c r="H47" s="126">
        <f t="shared" si="10"/>
        <v>364836</v>
      </c>
      <c r="I47" s="126">
        <f t="shared" si="11"/>
        <v>91.209000000000003</v>
      </c>
      <c r="J47" s="124"/>
    </row>
    <row r="48" spans="1:13" s="97" customFormat="1" x14ac:dyDescent="0.3">
      <c r="A48" s="118">
        <v>6</v>
      </c>
      <c r="B48" s="117" t="s">
        <v>20</v>
      </c>
      <c r="C48" s="118">
        <v>25</v>
      </c>
      <c r="D48" s="118">
        <v>18</v>
      </c>
      <c r="E48" s="119">
        <v>2869840</v>
      </c>
      <c r="F48" s="119">
        <f>SUM(F49:F55)</f>
        <v>1386462.96</v>
      </c>
      <c r="G48" s="119">
        <f t="shared" si="9"/>
        <v>48.311507261728877</v>
      </c>
      <c r="H48" s="119">
        <f t="shared" si="10"/>
        <v>1483377.04</v>
      </c>
      <c r="I48" s="119">
        <f t="shared" si="11"/>
        <v>51.688492738271123</v>
      </c>
      <c r="J48" s="117"/>
    </row>
    <row r="49" spans="1:13" s="97" customFormat="1" x14ac:dyDescent="0.3">
      <c r="A49" s="120">
        <v>6.1</v>
      </c>
      <c r="B49" s="120" t="s">
        <v>63</v>
      </c>
      <c r="C49" s="121">
        <v>2</v>
      </c>
      <c r="D49" s="121">
        <v>2</v>
      </c>
      <c r="E49" s="122">
        <v>436234</v>
      </c>
      <c r="F49" s="122">
        <v>242380</v>
      </c>
      <c r="G49" s="122">
        <f t="shared" si="9"/>
        <v>55.561923188013772</v>
      </c>
      <c r="H49" s="122">
        <f t="shared" si="10"/>
        <v>193854</v>
      </c>
      <c r="I49" s="122">
        <f t="shared" si="11"/>
        <v>44.438076811986228</v>
      </c>
      <c r="J49" s="120"/>
    </row>
    <row r="50" spans="1:13" s="97" customFormat="1" x14ac:dyDescent="0.3">
      <c r="A50" s="25">
        <v>6.2</v>
      </c>
      <c r="B50" s="25" t="s">
        <v>62</v>
      </c>
      <c r="C50" s="123">
        <v>7</v>
      </c>
      <c r="D50" s="123">
        <v>6</v>
      </c>
      <c r="E50" s="28">
        <v>639838</v>
      </c>
      <c r="F50" s="28">
        <v>348970</v>
      </c>
      <c r="G50" s="28">
        <f t="shared" si="9"/>
        <v>54.54036803065776</v>
      </c>
      <c r="H50" s="28">
        <f t="shared" si="10"/>
        <v>290868</v>
      </c>
      <c r="I50" s="28">
        <f t="shared" si="11"/>
        <v>45.45963196934224</v>
      </c>
      <c r="J50" s="25"/>
    </row>
    <row r="51" spans="1:13" s="97" customFormat="1" x14ac:dyDescent="0.3">
      <c r="A51" s="25">
        <v>6.3</v>
      </c>
      <c r="B51" s="25" t="s">
        <v>61</v>
      </c>
      <c r="C51" s="123">
        <v>3</v>
      </c>
      <c r="D51" s="123">
        <v>2</v>
      </c>
      <c r="E51" s="28">
        <v>373283</v>
      </c>
      <c r="F51" s="28">
        <v>194787.5</v>
      </c>
      <c r="G51" s="28">
        <f t="shared" si="9"/>
        <v>52.182258500922892</v>
      </c>
      <c r="H51" s="28">
        <f t="shared" si="10"/>
        <v>178495.5</v>
      </c>
      <c r="I51" s="28">
        <f t="shared" si="11"/>
        <v>47.817741499077108</v>
      </c>
      <c r="J51" s="25"/>
    </row>
    <row r="52" spans="1:13" s="105" customFormat="1" x14ac:dyDescent="0.3">
      <c r="A52" s="25">
        <v>6.4</v>
      </c>
      <c r="B52" s="25" t="s">
        <v>64</v>
      </c>
      <c r="C52" s="123">
        <v>5</v>
      </c>
      <c r="D52" s="123">
        <v>3</v>
      </c>
      <c r="E52" s="28">
        <v>224818</v>
      </c>
      <c r="F52" s="28">
        <v>110764</v>
      </c>
      <c r="G52" s="28">
        <f t="shared" si="9"/>
        <v>49.268297022480404</v>
      </c>
      <c r="H52" s="28">
        <f t="shared" si="10"/>
        <v>114054</v>
      </c>
      <c r="I52" s="28">
        <f t="shared" si="11"/>
        <v>50.731702977519596</v>
      </c>
      <c r="J52" s="25"/>
      <c r="K52" s="97"/>
      <c r="L52" s="97"/>
      <c r="M52" s="97"/>
    </row>
    <row r="53" spans="1:13" s="97" customFormat="1" x14ac:dyDescent="0.3">
      <c r="A53" s="25">
        <v>6.5</v>
      </c>
      <c r="B53" s="25" t="s">
        <v>35</v>
      </c>
      <c r="C53" s="123">
        <v>6</v>
      </c>
      <c r="D53" s="123">
        <v>4</v>
      </c>
      <c r="E53" s="28">
        <v>1130667</v>
      </c>
      <c r="F53" s="28">
        <f>467266.46+ค่าจ้างเงินรายได้!C17+ค่าจ้างเงินรายได้!D17</f>
        <v>484626.46</v>
      </c>
      <c r="G53" s="28">
        <f t="shared" si="9"/>
        <v>42.861997387382843</v>
      </c>
      <c r="H53" s="28">
        <f t="shared" si="10"/>
        <v>646040.54</v>
      </c>
      <c r="I53" s="28">
        <f t="shared" si="11"/>
        <v>57.138002612617157</v>
      </c>
      <c r="J53" s="25"/>
    </row>
    <row r="54" spans="1:13" s="97" customFormat="1" x14ac:dyDescent="0.3">
      <c r="A54" s="25">
        <v>6.6</v>
      </c>
      <c r="B54" s="25" t="s">
        <v>51</v>
      </c>
      <c r="C54" s="123">
        <v>1</v>
      </c>
      <c r="D54" s="123">
        <v>1</v>
      </c>
      <c r="E54" s="28">
        <v>50000</v>
      </c>
      <c r="F54" s="28">
        <v>4935</v>
      </c>
      <c r="G54" s="28">
        <f t="shared" si="9"/>
        <v>9.8699999999999992</v>
      </c>
      <c r="H54" s="28">
        <f t="shared" si="10"/>
        <v>45065</v>
      </c>
      <c r="I54" s="28">
        <f t="shared" si="11"/>
        <v>90.13</v>
      </c>
      <c r="J54" s="25"/>
    </row>
    <row r="55" spans="1:13" s="97" customFormat="1" x14ac:dyDescent="0.3">
      <c r="A55" s="124">
        <v>6.7</v>
      </c>
      <c r="B55" s="124" t="s">
        <v>49</v>
      </c>
      <c r="C55" s="125">
        <v>1</v>
      </c>
      <c r="D55" s="125">
        <v>0</v>
      </c>
      <c r="E55" s="126">
        <v>15000</v>
      </c>
      <c r="F55" s="126">
        <v>0</v>
      </c>
      <c r="G55" s="126">
        <f t="shared" si="9"/>
        <v>0</v>
      </c>
      <c r="H55" s="126">
        <f t="shared" si="10"/>
        <v>15000</v>
      </c>
      <c r="I55" s="126">
        <f t="shared" si="11"/>
        <v>100</v>
      </c>
      <c r="J55" s="124"/>
      <c r="K55" s="105"/>
      <c r="L55" s="105"/>
      <c r="M55" s="105"/>
    </row>
    <row r="56" spans="1:13" s="97" customFormat="1" x14ac:dyDescent="0.3">
      <c r="A56" s="118">
        <v>7</v>
      </c>
      <c r="B56" s="117" t="s">
        <v>22</v>
      </c>
      <c r="C56" s="118">
        <v>78</v>
      </c>
      <c r="D56" s="118">
        <v>46</v>
      </c>
      <c r="E56" s="119">
        <v>5266668</v>
      </c>
      <c r="F56" s="119">
        <f>SUM(F57:F69)</f>
        <v>2452722.4499999997</v>
      </c>
      <c r="G56" s="119">
        <f t="shared" si="9"/>
        <v>46.570667640337298</v>
      </c>
      <c r="H56" s="119">
        <f t="shared" si="10"/>
        <v>2813945.5500000003</v>
      </c>
      <c r="I56" s="119">
        <f t="shared" si="11"/>
        <v>53.429332359662695</v>
      </c>
      <c r="J56" s="117"/>
    </row>
    <row r="57" spans="1:13" s="97" customFormat="1" x14ac:dyDescent="0.3">
      <c r="A57" s="120">
        <v>7.1</v>
      </c>
      <c r="B57" s="120" t="s">
        <v>51</v>
      </c>
      <c r="C57" s="121">
        <v>3</v>
      </c>
      <c r="D57" s="121">
        <v>1</v>
      </c>
      <c r="E57" s="122">
        <v>191200</v>
      </c>
      <c r="F57" s="122">
        <v>141200</v>
      </c>
      <c r="G57" s="122">
        <f t="shared" si="9"/>
        <v>73.84937238493724</v>
      </c>
      <c r="H57" s="122">
        <f t="shared" si="10"/>
        <v>50000</v>
      </c>
      <c r="I57" s="122">
        <f t="shared" si="11"/>
        <v>26.15062761506276</v>
      </c>
      <c r="J57" s="120"/>
      <c r="K57" s="105"/>
      <c r="L57" s="105"/>
      <c r="M57" s="105"/>
    </row>
    <row r="58" spans="1:13" s="97" customFormat="1" x14ac:dyDescent="0.3">
      <c r="A58" s="25">
        <v>7.2</v>
      </c>
      <c r="B58" s="25" t="s">
        <v>43</v>
      </c>
      <c r="C58" s="123">
        <v>6</v>
      </c>
      <c r="D58" s="123">
        <v>5</v>
      </c>
      <c r="E58" s="28">
        <v>284500</v>
      </c>
      <c r="F58" s="28">
        <v>188998.89</v>
      </c>
      <c r="G58" s="28">
        <f t="shared" si="9"/>
        <v>66.431947275922667</v>
      </c>
      <c r="H58" s="28">
        <f t="shared" si="10"/>
        <v>95501.109999999986</v>
      </c>
      <c r="I58" s="28">
        <f t="shared" si="11"/>
        <v>33.568052724077319</v>
      </c>
      <c r="J58" s="25"/>
      <c r="K58" s="105"/>
      <c r="L58" s="105"/>
      <c r="M58" s="105"/>
    </row>
    <row r="59" spans="1:13" s="97" customFormat="1" x14ac:dyDescent="0.3">
      <c r="A59" s="25">
        <v>7.3</v>
      </c>
      <c r="B59" s="25" t="s">
        <v>35</v>
      </c>
      <c r="C59" s="123">
        <v>3</v>
      </c>
      <c r="D59" s="123">
        <v>3</v>
      </c>
      <c r="E59" s="28">
        <v>1455536</v>
      </c>
      <c r="F59" s="28">
        <f>896674.88+ค่าจ้างเงินรายได้!C11+ค่าจ้างเงินรายได้!D11</f>
        <v>950288.88</v>
      </c>
      <c r="G59" s="28">
        <f t="shared" si="9"/>
        <v>65.287899440481027</v>
      </c>
      <c r="H59" s="28">
        <f t="shared" si="10"/>
        <v>505247.12</v>
      </c>
      <c r="I59" s="28">
        <f t="shared" si="11"/>
        <v>34.712100559518966</v>
      </c>
      <c r="J59" s="25"/>
    </row>
    <row r="60" spans="1:13" s="97" customFormat="1" x14ac:dyDescent="0.3">
      <c r="A60" s="25">
        <v>7.4</v>
      </c>
      <c r="B60" s="25" t="s">
        <v>101</v>
      </c>
      <c r="C60" s="123">
        <v>9</v>
      </c>
      <c r="D60" s="123">
        <v>6</v>
      </c>
      <c r="E60" s="28">
        <v>309190</v>
      </c>
      <c r="F60" s="28">
        <v>198419.21</v>
      </c>
      <c r="G60" s="28">
        <f t="shared" si="9"/>
        <v>64.173876904168964</v>
      </c>
      <c r="H60" s="28">
        <f t="shared" si="10"/>
        <v>110770.79000000001</v>
      </c>
      <c r="I60" s="28">
        <f t="shared" si="11"/>
        <v>35.826123095831043</v>
      </c>
      <c r="J60" s="25"/>
    </row>
    <row r="61" spans="1:13" s="97" customFormat="1" x14ac:dyDescent="0.3">
      <c r="A61" s="25">
        <v>7.5</v>
      </c>
      <c r="B61" s="25" t="s">
        <v>48</v>
      </c>
      <c r="C61" s="123">
        <v>7</v>
      </c>
      <c r="D61" s="123">
        <v>5</v>
      </c>
      <c r="E61" s="28">
        <v>206050</v>
      </c>
      <c r="F61" s="28">
        <v>122640.94</v>
      </c>
      <c r="G61" s="28">
        <f t="shared" si="9"/>
        <v>59.519990293618051</v>
      </c>
      <c r="H61" s="28">
        <f t="shared" si="10"/>
        <v>83409.06</v>
      </c>
      <c r="I61" s="28">
        <f t="shared" si="11"/>
        <v>40.480009706381949</v>
      </c>
      <c r="J61" s="25"/>
    </row>
    <row r="62" spans="1:13" s="97" customFormat="1" x14ac:dyDescent="0.3">
      <c r="A62" s="25">
        <v>7.6</v>
      </c>
      <c r="B62" s="25" t="s">
        <v>44</v>
      </c>
      <c r="C62" s="123">
        <v>8</v>
      </c>
      <c r="D62" s="123">
        <v>7</v>
      </c>
      <c r="E62" s="28">
        <v>730235</v>
      </c>
      <c r="F62" s="28">
        <v>347706.47</v>
      </c>
      <c r="G62" s="28">
        <f t="shared" si="9"/>
        <v>47.615694947516893</v>
      </c>
      <c r="H62" s="28">
        <f t="shared" si="10"/>
        <v>382528.53</v>
      </c>
      <c r="I62" s="28">
        <f t="shared" si="11"/>
        <v>52.384305052483107</v>
      </c>
      <c r="J62" s="25"/>
      <c r="K62" s="105"/>
      <c r="L62" s="105"/>
      <c r="M62" s="105"/>
    </row>
    <row r="63" spans="1:13" s="97" customFormat="1" x14ac:dyDescent="0.3">
      <c r="A63" s="25">
        <v>7.7</v>
      </c>
      <c r="B63" s="25" t="s">
        <v>47</v>
      </c>
      <c r="C63" s="123">
        <v>4</v>
      </c>
      <c r="D63" s="123">
        <v>3</v>
      </c>
      <c r="E63" s="28">
        <v>140591</v>
      </c>
      <c r="F63" s="28">
        <v>55299.18</v>
      </c>
      <c r="G63" s="28">
        <f t="shared" si="9"/>
        <v>39.333371268431122</v>
      </c>
      <c r="H63" s="28">
        <f t="shared" si="10"/>
        <v>85291.82</v>
      </c>
      <c r="I63" s="28">
        <f t="shared" si="11"/>
        <v>60.666628731568878</v>
      </c>
      <c r="J63" s="25"/>
      <c r="K63" s="105"/>
      <c r="L63" s="105"/>
      <c r="M63" s="105"/>
    </row>
    <row r="64" spans="1:13" s="97" customFormat="1" x14ac:dyDescent="0.3">
      <c r="A64" s="25">
        <v>7.8</v>
      </c>
      <c r="B64" s="25" t="s">
        <v>52</v>
      </c>
      <c r="C64" s="123">
        <v>4</v>
      </c>
      <c r="D64" s="123">
        <v>3</v>
      </c>
      <c r="E64" s="28">
        <v>197143</v>
      </c>
      <c r="F64" s="28">
        <v>74950</v>
      </c>
      <c r="G64" s="28">
        <f t="shared" si="9"/>
        <v>38.01808839268957</v>
      </c>
      <c r="H64" s="28">
        <f t="shared" si="10"/>
        <v>122193</v>
      </c>
      <c r="I64" s="28">
        <f t="shared" si="11"/>
        <v>61.98191160731043</v>
      </c>
      <c r="J64" s="25"/>
    </row>
    <row r="65" spans="1:13" s="97" customFormat="1" x14ac:dyDescent="0.3">
      <c r="A65" s="25">
        <v>7.9</v>
      </c>
      <c r="B65" s="25" t="s">
        <v>45</v>
      </c>
      <c r="C65" s="123">
        <v>9</v>
      </c>
      <c r="D65" s="123">
        <v>3</v>
      </c>
      <c r="E65" s="28">
        <v>411089</v>
      </c>
      <c r="F65" s="28">
        <v>140566.81</v>
      </c>
      <c r="G65" s="28">
        <f t="shared" si="9"/>
        <v>34.193765826864741</v>
      </c>
      <c r="H65" s="28">
        <f t="shared" si="10"/>
        <v>270522.19</v>
      </c>
      <c r="I65" s="28">
        <f t="shared" si="11"/>
        <v>65.806234173135252</v>
      </c>
      <c r="J65" s="25"/>
    </row>
    <row r="66" spans="1:13" s="97" customFormat="1" x14ac:dyDescent="0.3">
      <c r="A66" s="127">
        <v>7.1</v>
      </c>
      <c r="B66" s="25" t="s">
        <v>46</v>
      </c>
      <c r="C66" s="123">
        <v>13</v>
      </c>
      <c r="D66" s="123">
        <v>6</v>
      </c>
      <c r="E66" s="28">
        <v>667050</v>
      </c>
      <c r="F66" s="28">
        <v>195138.8</v>
      </c>
      <c r="G66" s="28">
        <f t="shared" si="9"/>
        <v>29.253998950603403</v>
      </c>
      <c r="H66" s="28">
        <f t="shared" si="10"/>
        <v>471911.2</v>
      </c>
      <c r="I66" s="28">
        <f t="shared" si="11"/>
        <v>70.746001049396597</v>
      </c>
      <c r="J66" s="25"/>
      <c r="K66" s="105"/>
      <c r="L66" s="105"/>
      <c r="M66" s="105"/>
    </row>
    <row r="67" spans="1:13" s="97" customFormat="1" x14ac:dyDescent="0.3">
      <c r="A67" s="25">
        <v>7.11</v>
      </c>
      <c r="B67" s="25" t="s">
        <v>50</v>
      </c>
      <c r="C67" s="123">
        <v>3</v>
      </c>
      <c r="D67" s="123">
        <v>1</v>
      </c>
      <c r="E67" s="28">
        <v>58868</v>
      </c>
      <c r="F67" s="28">
        <v>14768</v>
      </c>
      <c r="G67" s="28">
        <f t="shared" si="9"/>
        <v>25.086634504314738</v>
      </c>
      <c r="H67" s="28">
        <f t="shared" si="10"/>
        <v>44100</v>
      </c>
      <c r="I67" s="28">
        <f t="shared" si="11"/>
        <v>74.913365495685255</v>
      </c>
      <c r="J67" s="25"/>
    </row>
    <row r="68" spans="1:13" s="97" customFormat="1" x14ac:dyDescent="0.3">
      <c r="A68" s="25">
        <v>7.12</v>
      </c>
      <c r="B68" s="25" t="s">
        <v>42</v>
      </c>
      <c r="C68" s="123">
        <v>6</v>
      </c>
      <c r="D68" s="123">
        <v>3</v>
      </c>
      <c r="E68" s="28">
        <v>155216</v>
      </c>
      <c r="F68" s="28">
        <v>22745.27</v>
      </c>
      <c r="G68" s="28">
        <f t="shared" si="9"/>
        <v>14.653946758066178</v>
      </c>
      <c r="H68" s="28">
        <f t="shared" si="10"/>
        <v>132470.73000000001</v>
      </c>
      <c r="I68" s="28">
        <f t="shared" si="11"/>
        <v>85.346053241933831</v>
      </c>
      <c r="J68" s="25"/>
    </row>
    <row r="69" spans="1:13" s="105" customFormat="1" x14ac:dyDescent="0.3">
      <c r="A69" s="124">
        <v>7.13</v>
      </c>
      <c r="B69" s="124" t="s">
        <v>49</v>
      </c>
      <c r="C69" s="125">
        <v>3</v>
      </c>
      <c r="D69" s="125">
        <v>0</v>
      </c>
      <c r="E69" s="126">
        <v>460000</v>
      </c>
      <c r="F69" s="126">
        <v>0</v>
      </c>
      <c r="G69" s="126">
        <f t="shared" si="9"/>
        <v>0</v>
      </c>
      <c r="H69" s="126">
        <f t="shared" si="10"/>
        <v>460000</v>
      </c>
      <c r="I69" s="126">
        <f t="shared" si="11"/>
        <v>100</v>
      </c>
      <c r="J69" s="124"/>
      <c r="K69" s="97"/>
      <c r="L69" s="97"/>
      <c r="M69" s="97"/>
    </row>
    <row r="70" spans="1:13" s="97" customFormat="1" x14ac:dyDescent="0.3">
      <c r="A70" s="118">
        <v>8</v>
      </c>
      <c r="B70" s="117" t="s">
        <v>27</v>
      </c>
      <c r="C70" s="118">
        <v>16</v>
      </c>
      <c r="D70" s="118">
        <v>15</v>
      </c>
      <c r="E70" s="119">
        <v>8229014</v>
      </c>
      <c r="F70" s="119">
        <f>SUM(F71:F74)</f>
        <v>3713459.56</v>
      </c>
      <c r="G70" s="119">
        <f t="shared" ref="G70" si="12">F70*100/E70</f>
        <v>45.126421707388033</v>
      </c>
      <c r="H70" s="119">
        <f t="shared" ref="H70" si="13">E70-F70</f>
        <v>4515554.4399999995</v>
      </c>
      <c r="I70" s="119">
        <f t="shared" ref="I70" si="14">H70*100/E70</f>
        <v>54.87357829261196</v>
      </c>
      <c r="J70" s="117"/>
    </row>
    <row r="71" spans="1:13" s="105" customFormat="1" x14ac:dyDescent="0.3">
      <c r="A71" s="120">
        <v>8.1</v>
      </c>
      <c r="B71" s="120" t="s">
        <v>39</v>
      </c>
      <c r="C71" s="121">
        <v>4</v>
      </c>
      <c r="D71" s="121">
        <v>4</v>
      </c>
      <c r="E71" s="122">
        <v>692750</v>
      </c>
      <c r="F71" s="122">
        <v>500876</v>
      </c>
      <c r="G71" s="122">
        <f t="shared" ref="G71:G102" si="15">F71*100/E71</f>
        <v>72.302562251894628</v>
      </c>
      <c r="H71" s="122">
        <f t="shared" ref="H71:H102" si="16">E71-F71</f>
        <v>191874</v>
      </c>
      <c r="I71" s="122">
        <f t="shared" ref="I71:I102" si="17">H71*100/E71</f>
        <v>27.697437748105376</v>
      </c>
      <c r="J71" s="120"/>
      <c r="K71" s="97"/>
      <c r="L71" s="97"/>
      <c r="M71" s="97"/>
    </row>
    <row r="72" spans="1:13" s="97" customFormat="1" x14ac:dyDescent="0.3">
      <c r="A72" s="25">
        <v>8.1999999999999993</v>
      </c>
      <c r="B72" s="25" t="s">
        <v>160</v>
      </c>
      <c r="C72" s="123">
        <v>2</v>
      </c>
      <c r="D72" s="123">
        <v>2</v>
      </c>
      <c r="E72" s="28">
        <v>1149874</v>
      </c>
      <c r="F72" s="28">
        <f>755502.67+ค่าจ้างเงินรายได้!C25+ค่าจ้างเงินรายได้!D25</f>
        <v>792488.67</v>
      </c>
      <c r="G72" s="28">
        <f t="shared" si="15"/>
        <v>68.919609452861792</v>
      </c>
      <c r="H72" s="28">
        <f t="shared" si="16"/>
        <v>357385.32999999996</v>
      </c>
      <c r="I72" s="28">
        <f t="shared" si="17"/>
        <v>31.080390547138201</v>
      </c>
      <c r="J72" s="25"/>
    </row>
    <row r="73" spans="1:13" s="97" customFormat="1" x14ac:dyDescent="0.3">
      <c r="A73" s="25">
        <v>8.3000000000000007</v>
      </c>
      <c r="B73" s="25" t="s">
        <v>35</v>
      </c>
      <c r="C73" s="123">
        <v>4</v>
      </c>
      <c r="D73" s="123">
        <v>4</v>
      </c>
      <c r="E73" s="28">
        <v>957290</v>
      </c>
      <c r="F73" s="28">
        <v>428755.79</v>
      </c>
      <c r="G73" s="28">
        <f t="shared" si="15"/>
        <v>44.788495649176319</v>
      </c>
      <c r="H73" s="28">
        <f t="shared" si="16"/>
        <v>528534.21</v>
      </c>
      <c r="I73" s="28">
        <f t="shared" si="17"/>
        <v>55.211504350823681</v>
      </c>
      <c r="J73" s="25"/>
    </row>
    <row r="74" spans="1:13" s="99" customFormat="1" x14ac:dyDescent="0.3">
      <c r="A74" s="124">
        <v>8.4</v>
      </c>
      <c r="B74" s="124" t="s">
        <v>38</v>
      </c>
      <c r="C74" s="125">
        <v>6</v>
      </c>
      <c r="D74" s="125">
        <v>5</v>
      </c>
      <c r="E74" s="126">
        <v>5429100</v>
      </c>
      <c r="F74" s="126">
        <v>1991339.1</v>
      </c>
      <c r="G74" s="126">
        <f t="shared" si="15"/>
        <v>36.678990992982264</v>
      </c>
      <c r="H74" s="126">
        <f t="shared" si="16"/>
        <v>3437760.9</v>
      </c>
      <c r="I74" s="126">
        <f t="shared" si="17"/>
        <v>63.321009007017736</v>
      </c>
      <c r="J74" s="124"/>
      <c r="K74" s="104"/>
      <c r="L74" s="104"/>
      <c r="M74" s="104"/>
    </row>
    <row r="75" spans="1:13" s="103" customFormat="1" x14ac:dyDescent="0.3">
      <c r="A75" s="118">
        <v>9</v>
      </c>
      <c r="B75" s="117" t="s">
        <v>26</v>
      </c>
      <c r="C75" s="118">
        <v>17</v>
      </c>
      <c r="D75" s="118">
        <v>12</v>
      </c>
      <c r="E75" s="119">
        <v>7020995</v>
      </c>
      <c r="F75" s="119">
        <f>SUM(F76:F81)</f>
        <v>3033609.53</v>
      </c>
      <c r="G75" s="119">
        <f t="shared" si="15"/>
        <v>43.207686802226753</v>
      </c>
      <c r="H75" s="119">
        <f t="shared" si="16"/>
        <v>3987385.47</v>
      </c>
      <c r="I75" s="119">
        <f t="shared" si="17"/>
        <v>56.792313197773247</v>
      </c>
      <c r="J75" s="117"/>
    </row>
    <row r="76" spans="1:13" s="97" customFormat="1" x14ac:dyDescent="0.3">
      <c r="A76" s="120">
        <v>9.1</v>
      </c>
      <c r="B76" s="120" t="s">
        <v>35</v>
      </c>
      <c r="C76" s="121">
        <v>6</v>
      </c>
      <c r="D76" s="121">
        <v>6</v>
      </c>
      <c r="E76" s="122">
        <v>3740605</v>
      </c>
      <c r="F76" s="122">
        <f>2356867.53+ค่าจ้างเงินรายได้!C7+ค่าจ้างเงินรายได้!D7</f>
        <v>2512965.5299999998</v>
      </c>
      <c r="G76" s="122">
        <f t="shared" si="15"/>
        <v>67.180724241132111</v>
      </c>
      <c r="H76" s="122">
        <f t="shared" si="16"/>
        <v>1227639.4700000002</v>
      </c>
      <c r="I76" s="122">
        <f t="shared" si="17"/>
        <v>32.819275758867889</v>
      </c>
      <c r="J76" s="120"/>
      <c r="K76" s="105"/>
      <c r="L76" s="105"/>
      <c r="M76" s="105"/>
    </row>
    <row r="77" spans="1:13" s="97" customFormat="1" x14ac:dyDescent="0.3">
      <c r="A77" s="25">
        <v>9.1999999999999993</v>
      </c>
      <c r="B77" s="25" t="s">
        <v>41</v>
      </c>
      <c r="C77" s="123">
        <v>1</v>
      </c>
      <c r="D77" s="123">
        <v>1</v>
      </c>
      <c r="E77" s="28">
        <v>50000</v>
      </c>
      <c r="F77" s="28">
        <v>14010</v>
      </c>
      <c r="G77" s="28">
        <f t="shared" si="15"/>
        <v>28.02</v>
      </c>
      <c r="H77" s="28">
        <f t="shared" si="16"/>
        <v>35990</v>
      </c>
      <c r="I77" s="28">
        <f t="shared" si="17"/>
        <v>71.98</v>
      </c>
      <c r="J77" s="25"/>
    </row>
    <row r="78" spans="1:13" s="97" customFormat="1" x14ac:dyDescent="0.3">
      <c r="A78" s="25">
        <v>9.3000000000000007</v>
      </c>
      <c r="B78" s="25" t="s">
        <v>134</v>
      </c>
      <c r="C78" s="123">
        <v>2</v>
      </c>
      <c r="D78" s="123">
        <v>2</v>
      </c>
      <c r="E78" s="28">
        <v>1032000</v>
      </c>
      <c r="F78" s="28">
        <v>194294</v>
      </c>
      <c r="G78" s="28">
        <f t="shared" si="15"/>
        <v>18.826937984496123</v>
      </c>
      <c r="H78" s="28">
        <f t="shared" si="16"/>
        <v>837706</v>
      </c>
      <c r="I78" s="28">
        <f t="shared" si="17"/>
        <v>81.173062015503874</v>
      </c>
      <c r="J78" s="25"/>
    </row>
    <row r="79" spans="1:13" s="97" customFormat="1" x14ac:dyDescent="0.3">
      <c r="A79" s="25">
        <v>9.4</v>
      </c>
      <c r="B79" s="25" t="s">
        <v>40</v>
      </c>
      <c r="C79" s="123">
        <v>3</v>
      </c>
      <c r="D79" s="123">
        <v>1</v>
      </c>
      <c r="E79" s="28">
        <v>70000</v>
      </c>
      <c r="F79" s="28">
        <v>11750</v>
      </c>
      <c r="G79" s="28">
        <f t="shared" si="15"/>
        <v>16.785714285714285</v>
      </c>
      <c r="H79" s="28">
        <f t="shared" si="16"/>
        <v>58250</v>
      </c>
      <c r="I79" s="28">
        <f t="shared" si="17"/>
        <v>83.214285714285708</v>
      </c>
      <c r="J79" s="25"/>
      <c r="K79" s="105"/>
      <c r="L79" s="105"/>
      <c r="M79" s="105"/>
    </row>
    <row r="80" spans="1:13" s="105" customFormat="1" x14ac:dyDescent="0.3">
      <c r="A80" s="25">
        <v>9.5</v>
      </c>
      <c r="B80" s="25" t="s">
        <v>98</v>
      </c>
      <c r="C80" s="123">
        <v>3</v>
      </c>
      <c r="D80" s="123">
        <v>2</v>
      </c>
      <c r="E80" s="28">
        <v>2068390</v>
      </c>
      <c r="F80" s="28">
        <v>300590</v>
      </c>
      <c r="G80" s="28">
        <f t="shared" si="15"/>
        <v>14.532559140200833</v>
      </c>
      <c r="H80" s="28">
        <f t="shared" si="16"/>
        <v>1767800</v>
      </c>
      <c r="I80" s="28">
        <f t="shared" si="17"/>
        <v>85.467440859799169</v>
      </c>
      <c r="J80" s="25"/>
    </row>
    <row r="81" spans="1:13" s="97" customFormat="1" x14ac:dyDescent="0.3">
      <c r="A81" s="124">
        <v>9.6</v>
      </c>
      <c r="B81" s="124" t="s">
        <v>99</v>
      </c>
      <c r="C81" s="125">
        <v>2</v>
      </c>
      <c r="D81" s="125">
        <v>0</v>
      </c>
      <c r="E81" s="126">
        <v>60000</v>
      </c>
      <c r="F81" s="126">
        <v>0</v>
      </c>
      <c r="G81" s="126">
        <f t="shared" si="15"/>
        <v>0</v>
      </c>
      <c r="H81" s="126">
        <f t="shared" si="16"/>
        <v>60000</v>
      </c>
      <c r="I81" s="126">
        <f t="shared" si="17"/>
        <v>100</v>
      </c>
      <c r="J81" s="124"/>
    </row>
    <row r="82" spans="1:13" s="97" customFormat="1" x14ac:dyDescent="0.3">
      <c r="A82" s="118">
        <v>10</v>
      </c>
      <c r="B82" s="117" t="s">
        <v>21</v>
      </c>
      <c r="C82" s="118">
        <v>57</v>
      </c>
      <c r="D82" s="118">
        <v>33</v>
      </c>
      <c r="E82" s="119">
        <v>26765760</v>
      </c>
      <c r="F82" s="119">
        <f>11159687.87+ค่าจ้างเงินรายได้!E19+ค่าจ้างเงินรายได้!F19+ค่าจ้างเงินรายได้!E20</f>
        <v>11397620.869999999</v>
      </c>
      <c r="G82" s="119">
        <f t="shared" si="15"/>
        <v>42.582840427471517</v>
      </c>
      <c r="H82" s="119">
        <f t="shared" si="16"/>
        <v>15368139.130000001</v>
      </c>
      <c r="I82" s="119">
        <f t="shared" si="17"/>
        <v>57.417159572528483</v>
      </c>
      <c r="J82" s="117"/>
    </row>
    <row r="83" spans="1:13" s="105" customFormat="1" x14ac:dyDescent="0.3">
      <c r="A83" s="120">
        <v>10.1</v>
      </c>
      <c r="B83" s="120" t="s">
        <v>120</v>
      </c>
      <c r="C83" s="121">
        <v>4</v>
      </c>
      <c r="D83" s="121">
        <v>3</v>
      </c>
      <c r="E83" s="122">
        <v>3417650</v>
      </c>
      <c r="F83" s="122">
        <v>2280856.87</v>
      </c>
      <c r="G83" s="122">
        <f t="shared" si="15"/>
        <v>66.73757903822802</v>
      </c>
      <c r="H83" s="122">
        <f t="shared" si="16"/>
        <v>1136793.1299999999</v>
      </c>
      <c r="I83" s="122">
        <f t="shared" si="17"/>
        <v>33.262420961771973</v>
      </c>
      <c r="J83" s="120"/>
      <c r="K83" s="97"/>
      <c r="L83" s="97"/>
      <c r="M83" s="97"/>
    </row>
    <row r="84" spans="1:13" s="97" customFormat="1" x14ac:dyDescent="0.3">
      <c r="A84" s="25">
        <v>10.199999999999999</v>
      </c>
      <c r="B84" s="25" t="s">
        <v>122</v>
      </c>
      <c r="C84" s="123">
        <v>6</v>
      </c>
      <c r="D84" s="123">
        <v>2</v>
      </c>
      <c r="E84" s="28">
        <v>1191320</v>
      </c>
      <c r="F84" s="28">
        <v>714078.44</v>
      </c>
      <c r="G84" s="28">
        <f t="shared" si="15"/>
        <v>59.940103414699664</v>
      </c>
      <c r="H84" s="28">
        <f t="shared" si="16"/>
        <v>477241.56000000006</v>
      </c>
      <c r="I84" s="28">
        <f t="shared" si="17"/>
        <v>40.059896585300343</v>
      </c>
      <c r="J84" s="25"/>
    </row>
    <row r="85" spans="1:13" s="97" customFormat="1" x14ac:dyDescent="0.3">
      <c r="A85" s="25">
        <v>10.3</v>
      </c>
      <c r="B85" s="25" t="s">
        <v>35</v>
      </c>
      <c r="C85" s="123">
        <v>6</v>
      </c>
      <c r="D85" s="123">
        <v>4</v>
      </c>
      <c r="E85" s="28">
        <v>2720410</v>
      </c>
      <c r="F85" s="28">
        <v>1493241.77</v>
      </c>
      <c r="G85" s="28">
        <f t="shared" si="15"/>
        <v>54.89032057667778</v>
      </c>
      <c r="H85" s="28">
        <f t="shared" si="16"/>
        <v>1227168.23</v>
      </c>
      <c r="I85" s="28">
        <f t="shared" si="17"/>
        <v>45.10967942332222</v>
      </c>
      <c r="J85" s="25"/>
    </row>
    <row r="86" spans="1:13" s="97" customFormat="1" x14ac:dyDescent="0.3">
      <c r="A86" s="25">
        <v>10.4</v>
      </c>
      <c r="B86" s="25" t="s">
        <v>118</v>
      </c>
      <c r="C86" s="123">
        <v>4</v>
      </c>
      <c r="D86" s="123">
        <v>3</v>
      </c>
      <c r="E86" s="28">
        <v>2970180</v>
      </c>
      <c r="F86" s="28">
        <v>1431960.47</v>
      </c>
      <c r="G86" s="28">
        <f t="shared" si="15"/>
        <v>48.211235346005964</v>
      </c>
      <c r="H86" s="28">
        <f t="shared" si="16"/>
        <v>1538219.53</v>
      </c>
      <c r="I86" s="28">
        <f t="shared" si="17"/>
        <v>51.788764653994036</v>
      </c>
      <c r="J86" s="25"/>
    </row>
    <row r="87" spans="1:13" s="97" customFormat="1" x14ac:dyDescent="0.3">
      <c r="A87" s="25">
        <v>10.5</v>
      </c>
      <c r="B87" s="25" t="s">
        <v>69</v>
      </c>
      <c r="C87" s="123">
        <v>4</v>
      </c>
      <c r="D87" s="123">
        <v>2</v>
      </c>
      <c r="E87" s="28">
        <v>1721150</v>
      </c>
      <c r="F87" s="28">
        <v>804663.66</v>
      </c>
      <c r="G87" s="28">
        <f t="shared" si="15"/>
        <v>46.751512651424918</v>
      </c>
      <c r="H87" s="28">
        <f t="shared" si="16"/>
        <v>916486.34</v>
      </c>
      <c r="I87" s="28">
        <f t="shared" si="17"/>
        <v>53.248487348575082</v>
      </c>
      <c r="J87" s="25"/>
    </row>
    <row r="88" spans="1:13" s="97" customFormat="1" x14ac:dyDescent="0.3">
      <c r="A88" s="25">
        <v>10.6</v>
      </c>
      <c r="B88" s="25" t="s">
        <v>117</v>
      </c>
      <c r="C88" s="123">
        <v>4</v>
      </c>
      <c r="D88" s="123">
        <v>2</v>
      </c>
      <c r="E88" s="28">
        <v>887690</v>
      </c>
      <c r="F88" s="28">
        <v>395691.81</v>
      </c>
      <c r="G88" s="28">
        <f t="shared" si="15"/>
        <v>44.57544976286767</v>
      </c>
      <c r="H88" s="28">
        <f t="shared" si="16"/>
        <v>491998.19</v>
      </c>
      <c r="I88" s="28">
        <f t="shared" si="17"/>
        <v>55.42455023713233</v>
      </c>
      <c r="J88" s="25"/>
    </row>
    <row r="89" spans="1:13" s="97" customFormat="1" x14ac:dyDescent="0.3">
      <c r="A89" s="25">
        <v>10.7</v>
      </c>
      <c r="B89" s="25" t="s">
        <v>127</v>
      </c>
      <c r="C89" s="123">
        <v>2</v>
      </c>
      <c r="D89" s="123">
        <v>1</v>
      </c>
      <c r="E89" s="28">
        <v>247660</v>
      </c>
      <c r="F89" s="28">
        <v>92781.1</v>
      </c>
      <c r="G89" s="28">
        <f t="shared" si="15"/>
        <v>37.463094565129616</v>
      </c>
      <c r="H89" s="28">
        <f t="shared" si="16"/>
        <v>154878.9</v>
      </c>
      <c r="I89" s="28">
        <f t="shared" si="17"/>
        <v>62.536905434870384</v>
      </c>
      <c r="J89" s="25"/>
    </row>
    <row r="90" spans="1:13" s="97" customFormat="1" x14ac:dyDescent="0.3">
      <c r="A90" s="25">
        <v>10.8</v>
      </c>
      <c r="B90" s="25" t="s">
        <v>123</v>
      </c>
      <c r="C90" s="123">
        <v>2</v>
      </c>
      <c r="D90" s="123">
        <v>1</v>
      </c>
      <c r="E90" s="28">
        <v>359020</v>
      </c>
      <c r="F90" s="28">
        <v>133108</v>
      </c>
      <c r="G90" s="28">
        <f t="shared" si="15"/>
        <v>37.075371845579632</v>
      </c>
      <c r="H90" s="28">
        <f t="shared" si="16"/>
        <v>225912</v>
      </c>
      <c r="I90" s="28">
        <f t="shared" si="17"/>
        <v>62.924628154420368</v>
      </c>
      <c r="J90" s="25"/>
    </row>
    <row r="91" spans="1:13" s="105" customFormat="1" x14ac:dyDescent="0.3">
      <c r="A91" s="25">
        <v>10.9</v>
      </c>
      <c r="B91" s="25" t="s">
        <v>60</v>
      </c>
      <c r="C91" s="123">
        <v>3</v>
      </c>
      <c r="D91" s="123">
        <v>2</v>
      </c>
      <c r="E91" s="28">
        <v>1557300</v>
      </c>
      <c r="F91" s="28">
        <v>553847.66</v>
      </c>
      <c r="G91" s="28">
        <f t="shared" si="15"/>
        <v>35.564609259615999</v>
      </c>
      <c r="H91" s="28">
        <f t="shared" si="16"/>
        <v>1003452.34</v>
      </c>
      <c r="I91" s="28">
        <f t="shared" si="17"/>
        <v>64.435390740383994</v>
      </c>
      <c r="J91" s="25"/>
    </row>
    <row r="92" spans="1:13" s="97" customFormat="1" x14ac:dyDescent="0.3">
      <c r="A92" s="127">
        <v>10.1</v>
      </c>
      <c r="B92" s="25" t="s">
        <v>119</v>
      </c>
      <c r="C92" s="123">
        <v>2</v>
      </c>
      <c r="D92" s="123">
        <v>1</v>
      </c>
      <c r="E92" s="28">
        <v>585800</v>
      </c>
      <c r="F92" s="28">
        <v>195900</v>
      </c>
      <c r="G92" s="28">
        <f t="shared" si="15"/>
        <v>33.441447593035164</v>
      </c>
      <c r="H92" s="28">
        <f t="shared" si="16"/>
        <v>389900</v>
      </c>
      <c r="I92" s="28">
        <f t="shared" si="17"/>
        <v>66.558552406964836</v>
      </c>
      <c r="J92" s="25"/>
    </row>
    <row r="93" spans="1:13" s="97" customFormat="1" x14ac:dyDescent="0.3">
      <c r="A93" s="25">
        <v>10.11</v>
      </c>
      <c r="B93" s="25" t="s">
        <v>115</v>
      </c>
      <c r="C93" s="123">
        <v>4</v>
      </c>
      <c r="D93" s="123">
        <v>2</v>
      </c>
      <c r="E93" s="28">
        <v>2088000</v>
      </c>
      <c r="F93" s="28">
        <v>649844</v>
      </c>
      <c r="G93" s="28">
        <f t="shared" si="15"/>
        <v>31.122796934865899</v>
      </c>
      <c r="H93" s="28">
        <f t="shared" si="16"/>
        <v>1438156</v>
      </c>
      <c r="I93" s="28">
        <f t="shared" si="17"/>
        <v>68.877203065134097</v>
      </c>
      <c r="J93" s="25"/>
      <c r="K93" s="105"/>
      <c r="L93" s="105"/>
      <c r="M93" s="105"/>
    </row>
    <row r="94" spans="1:13" s="97" customFormat="1" x14ac:dyDescent="0.3">
      <c r="A94" s="25">
        <v>10.119999999999999</v>
      </c>
      <c r="B94" s="25" t="s">
        <v>121</v>
      </c>
      <c r="C94" s="123">
        <v>4</v>
      </c>
      <c r="D94" s="123">
        <v>3</v>
      </c>
      <c r="E94" s="28">
        <v>2793280</v>
      </c>
      <c r="F94" s="28">
        <v>861352.43</v>
      </c>
      <c r="G94" s="28">
        <f t="shared" si="15"/>
        <v>30.836594612784971</v>
      </c>
      <c r="H94" s="28">
        <f t="shared" si="16"/>
        <v>1931927.5699999998</v>
      </c>
      <c r="I94" s="28">
        <f t="shared" si="17"/>
        <v>69.163405387215022</v>
      </c>
      <c r="J94" s="25"/>
    </row>
    <row r="95" spans="1:13" s="97" customFormat="1" x14ac:dyDescent="0.3">
      <c r="A95" s="25">
        <v>10.130000000000001</v>
      </c>
      <c r="B95" s="25" t="s">
        <v>124</v>
      </c>
      <c r="C95" s="123">
        <v>4</v>
      </c>
      <c r="D95" s="123">
        <v>2</v>
      </c>
      <c r="E95" s="28">
        <v>1558750</v>
      </c>
      <c r="F95" s="28">
        <v>474447</v>
      </c>
      <c r="G95" s="28">
        <f t="shared" si="15"/>
        <v>30.437658380112268</v>
      </c>
      <c r="H95" s="28">
        <f t="shared" si="16"/>
        <v>1084303</v>
      </c>
      <c r="I95" s="28">
        <f t="shared" si="17"/>
        <v>69.562341619887732</v>
      </c>
      <c r="J95" s="25"/>
    </row>
    <row r="96" spans="1:13" s="97" customFormat="1" x14ac:dyDescent="0.3">
      <c r="A96" s="25">
        <v>10.14</v>
      </c>
      <c r="B96" s="25" t="s">
        <v>116</v>
      </c>
      <c r="C96" s="123">
        <v>3</v>
      </c>
      <c r="D96" s="123">
        <v>2</v>
      </c>
      <c r="E96" s="28">
        <v>2923200</v>
      </c>
      <c r="F96" s="28">
        <v>736075</v>
      </c>
      <c r="G96" s="28">
        <f t="shared" si="15"/>
        <v>25.180452928297758</v>
      </c>
      <c r="H96" s="28">
        <f t="shared" si="16"/>
        <v>2187125</v>
      </c>
      <c r="I96" s="28">
        <f t="shared" si="17"/>
        <v>74.819547071702246</v>
      </c>
      <c r="J96" s="25"/>
    </row>
    <row r="97" spans="1:13" s="97" customFormat="1" x14ac:dyDescent="0.3">
      <c r="A97" s="25">
        <v>10.15</v>
      </c>
      <c r="B97" s="25" t="s">
        <v>126</v>
      </c>
      <c r="C97" s="123">
        <v>2</v>
      </c>
      <c r="D97" s="123">
        <v>1</v>
      </c>
      <c r="E97" s="28">
        <v>192850</v>
      </c>
      <c r="F97" s="28">
        <v>40225.660000000003</v>
      </c>
      <c r="G97" s="28">
        <f t="shared" si="15"/>
        <v>20.858522167487688</v>
      </c>
      <c r="H97" s="28">
        <f t="shared" si="16"/>
        <v>152624.34</v>
      </c>
      <c r="I97" s="28">
        <f t="shared" si="17"/>
        <v>79.141477832512322</v>
      </c>
      <c r="J97" s="25"/>
      <c r="K97" s="105"/>
      <c r="L97" s="105"/>
      <c r="M97" s="105"/>
    </row>
    <row r="98" spans="1:13" s="97" customFormat="1" x14ac:dyDescent="0.3">
      <c r="A98" s="124">
        <v>10.16</v>
      </c>
      <c r="B98" s="124" t="s">
        <v>125</v>
      </c>
      <c r="C98" s="125">
        <v>3</v>
      </c>
      <c r="D98" s="125">
        <v>2</v>
      </c>
      <c r="E98" s="126">
        <v>1551500</v>
      </c>
      <c r="F98" s="126">
        <v>301614</v>
      </c>
      <c r="G98" s="126">
        <f t="shared" si="15"/>
        <v>19.440154689010633</v>
      </c>
      <c r="H98" s="126">
        <f t="shared" si="16"/>
        <v>1249886</v>
      </c>
      <c r="I98" s="126">
        <f t="shared" si="17"/>
        <v>80.55984531098936</v>
      </c>
      <c r="J98" s="124"/>
    </row>
    <row r="99" spans="1:13" s="99" customFormat="1" x14ac:dyDescent="0.3">
      <c r="A99" s="118">
        <v>11</v>
      </c>
      <c r="B99" s="117" t="s">
        <v>18</v>
      </c>
      <c r="C99" s="118">
        <v>70</v>
      </c>
      <c r="D99" s="118">
        <v>43</v>
      </c>
      <c r="E99" s="119">
        <v>5476610</v>
      </c>
      <c r="F99" s="119">
        <f>SUM(F100:F109)</f>
        <v>2305314.5099999998</v>
      </c>
      <c r="G99" s="119">
        <f t="shared" si="15"/>
        <v>42.093822821051702</v>
      </c>
      <c r="H99" s="119">
        <f t="shared" si="16"/>
        <v>3171295.49</v>
      </c>
      <c r="I99" s="119">
        <f t="shared" si="17"/>
        <v>57.90617717894829</v>
      </c>
      <c r="J99" s="117"/>
    </row>
    <row r="100" spans="1:13" s="103" customFormat="1" x14ac:dyDescent="0.3">
      <c r="A100" s="120">
        <v>11.1</v>
      </c>
      <c r="B100" s="120" t="s">
        <v>75</v>
      </c>
      <c r="C100" s="121">
        <v>6</v>
      </c>
      <c r="D100" s="121">
        <v>2</v>
      </c>
      <c r="E100" s="122">
        <v>44940</v>
      </c>
      <c r="F100" s="122">
        <v>44940</v>
      </c>
      <c r="G100" s="122">
        <f t="shared" si="15"/>
        <v>100</v>
      </c>
      <c r="H100" s="122">
        <f t="shared" si="16"/>
        <v>0</v>
      </c>
      <c r="I100" s="122">
        <f t="shared" si="17"/>
        <v>0</v>
      </c>
      <c r="J100" s="120"/>
    </row>
    <row r="101" spans="1:13" s="97" customFormat="1" x14ac:dyDescent="0.3">
      <c r="A101" s="25">
        <v>11.2</v>
      </c>
      <c r="B101" s="25" t="s">
        <v>71</v>
      </c>
      <c r="C101" s="123">
        <v>4</v>
      </c>
      <c r="D101" s="123">
        <v>3</v>
      </c>
      <c r="E101" s="28">
        <v>57330</v>
      </c>
      <c r="F101" s="28">
        <v>52330</v>
      </c>
      <c r="G101" s="28">
        <f t="shared" si="15"/>
        <v>91.278562707134142</v>
      </c>
      <c r="H101" s="28">
        <f t="shared" si="16"/>
        <v>5000</v>
      </c>
      <c r="I101" s="28">
        <f t="shared" si="17"/>
        <v>8.7214372928658648</v>
      </c>
      <c r="J101" s="25"/>
      <c r="K101" s="105"/>
      <c r="L101" s="105"/>
      <c r="M101" s="105"/>
    </row>
    <row r="102" spans="1:13" s="97" customFormat="1" x14ac:dyDescent="0.3">
      <c r="A102" s="25">
        <v>11.3</v>
      </c>
      <c r="B102" s="25" t="s">
        <v>67</v>
      </c>
      <c r="C102" s="123">
        <v>2</v>
      </c>
      <c r="D102" s="123">
        <v>1</v>
      </c>
      <c r="E102" s="28">
        <v>25000</v>
      </c>
      <c r="F102" s="28">
        <v>20000</v>
      </c>
      <c r="G102" s="28">
        <f t="shared" si="15"/>
        <v>80</v>
      </c>
      <c r="H102" s="28">
        <f t="shared" si="16"/>
        <v>5000</v>
      </c>
      <c r="I102" s="28">
        <f t="shared" si="17"/>
        <v>20</v>
      </c>
      <c r="J102" s="25"/>
    </row>
    <row r="103" spans="1:13" s="97" customFormat="1" x14ac:dyDescent="0.3">
      <c r="A103" s="25">
        <v>11.4</v>
      </c>
      <c r="B103" s="25" t="s">
        <v>72</v>
      </c>
      <c r="C103" s="123">
        <v>3</v>
      </c>
      <c r="D103" s="123">
        <v>2</v>
      </c>
      <c r="E103" s="28">
        <v>53918</v>
      </c>
      <c r="F103" s="28">
        <v>39421.550000000003</v>
      </c>
      <c r="G103" s="28">
        <f t="shared" ref="G103:G134" si="18">F103*100/E103</f>
        <v>73.113895174153356</v>
      </c>
      <c r="H103" s="28">
        <f t="shared" ref="H103:H135" si="19">E103-F103</f>
        <v>14496.449999999997</v>
      </c>
      <c r="I103" s="28">
        <f t="shared" ref="I103:I134" si="20">H103*100/E103</f>
        <v>26.886104825846651</v>
      </c>
      <c r="J103" s="25"/>
    </row>
    <row r="104" spans="1:13" s="97" customFormat="1" x14ac:dyDescent="0.3">
      <c r="A104" s="25">
        <v>11.5</v>
      </c>
      <c r="B104" s="25" t="s">
        <v>74</v>
      </c>
      <c r="C104" s="123">
        <v>3</v>
      </c>
      <c r="D104" s="123">
        <v>1</v>
      </c>
      <c r="E104" s="28">
        <v>48090</v>
      </c>
      <c r="F104" s="28">
        <v>32940</v>
      </c>
      <c r="G104" s="28">
        <f t="shared" si="18"/>
        <v>68.49656893325016</v>
      </c>
      <c r="H104" s="28">
        <f t="shared" si="19"/>
        <v>15150</v>
      </c>
      <c r="I104" s="28">
        <f t="shared" si="20"/>
        <v>31.503431066749844</v>
      </c>
      <c r="J104" s="25"/>
    </row>
    <row r="105" spans="1:13" s="105" customFormat="1" x14ac:dyDescent="0.3">
      <c r="A105" s="25">
        <v>11.6</v>
      </c>
      <c r="B105" s="25" t="s">
        <v>76</v>
      </c>
      <c r="C105" s="123">
        <v>3</v>
      </c>
      <c r="D105" s="123">
        <v>1</v>
      </c>
      <c r="E105" s="28">
        <v>45465</v>
      </c>
      <c r="F105" s="28">
        <v>30000</v>
      </c>
      <c r="G105" s="28">
        <f t="shared" si="18"/>
        <v>65.984823490597165</v>
      </c>
      <c r="H105" s="28">
        <f t="shared" si="19"/>
        <v>15465</v>
      </c>
      <c r="I105" s="28">
        <f t="shared" si="20"/>
        <v>34.015176509402835</v>
      </c>
      <c r="J105" s="25"/>
      <c r="K105" s="97"/>
      <c r="L105" s="97"/>
      <c r="M105" s="97"/>
    </row>
    <row r="106" spans="1:13" s="97" customFormat="1" x14ac:dyDescent="0.3">
      <c r="A106" s="25">
        <v>11.7</v>
      </c>
      <c r="B106" s="25" t="s">
        <v>73</v>
      </c>
      <c r="C106" s="123">
        <v>4</v>
      </c>
      <c r="D106" s="123">
        <v>3</v>
      </c>
      <c r="E106" s="28">
        <v>57330</v>
      </c>
      <c r="F106" s="28">
        <v>37076</v>
      </c>
      <c r="G106" s="28">
        <f t="shared" si="18"/>
        <v>64.671201814058961</v>
      </c>
      <c r="H106" s="28">
        <f t="shared" si="19"/>
        <v>20254</v>
      </c>
      <c r="I106" s="28">
        <f t="shared" si="20"/>
        <v>35.328798185941046</v>
      </c>
      <c r="J106" s="25"/>
    </row>
    <row r="107" spans="1:13" s="97" customFormat="1" x14ac:dyDescent="0.3">
      <c r="A107" s="25">
        <v>11.8</v>
      </c>
      <c r="B107" s="25" t="s">
        <v>68</v>
      </c>
      <c r="C107" s="123">
        <v>2</v>
      </c>
      <c r="D107" s="123">
        <v>1</v>
      </c>
      <c r="E107" s="28">
        <v>32500</v>
      </c>
      <c r="F107" s="28">
        <v>20000</v>
      </c>
      <c r="G107" s="28">
        <f t="shared" si="18"/>
        <v>61.53846153846154</v>
      </c>
      <c r="H107" s="28">
        <f t="shared" si="19"/>
        <v>12500</v>
      </c>
      <c r="I107" s="28">
        <f t="shared" si="20"/>
        <v>38.46153846153846</v>
      </c>
      <c r="J107" s="25"/>
    </row>
    <row r="108" spans="1:13" s="97" customFormat="1" x14ac:dyDescent="0.3">
      <c r="A108" s="25">
        <v>11.9</v>
      </c>
      <c r="B108" s="25" t="s">
        <v>35</v>
      </c>
      <c r="C108" s="123">
        <v>41</v>
      </c>
      <c r="D108" s="123">
        <v>28</v>
      </c>
      <c r="E108" s="28">
        <v>5054969</v>
      </c>
      <c r="F108" s="28">
        <v>2006706.96</v>
      </c>
      <c r="G108" s="28">
        <f t="shared" si="18"/>
        <v>39.697710510193041</v>
      </c>
      <c r="H108" s="28">
        <f t="shared" si="19"/>
        <v>3048262.04</v>
      </c>
      <c r="I108" s="28">
        <f t="shared" si="20"/>
        <v>60.302289489806959</v>
      </c>
      <c r="J108" s="25"/>
    </row>
    <row r="109" spans="1:13" s="97" customFormat="1" x14ac:dyDescent="0.3">
      <c r="A109" s="129">
        <v>11.1</v>
      </c>
      <c r="B109" s="124" t="s">
        <v>45</v>
      </c>
      <c r="C109" s="125">
        <v>2</v>
      </c>
      <c r="D109" s="125">
        <v>1</v>
      </c>
      <c r="E109" s="126">
        <v>57068</v>
      </c>
      <c r="F109" s="126">
        <v>21900</v>
      </c>
      <c r="G109" s="126">
        <f t="shared" si="18"/>
        <v>38.375271605803604</v>
      </c>
      <c r="H109" s="126">
        <f t="shared" si="19"/>
        <v>35168</v>
      </c>
      <c r="I109" s="126">
        <f t="shared" si="20"/>
        <v>61.624728394196396</v>
      </c>
      <c r="J109" s="124"/>
      <c r="K109" s="105"/>
      <c r="L109" s="105"/>
      <c r="M109" s="105"/>
    </row>
    <row r="110" spans="1:13" s="97" customFormat="1" x14ac:dyDescent="0.3">
      <c r="A110" s="118">
        <v>12</v>
      </c>
      <c r="B110" s="117" t="s">
        <v>23</v>
      </c>
      <c r="C110" s="118">
        <v>45</v>
      </c>
      <c r="D110" s="118">
        <v>28</v>
      </c>
      <c r="E110" s="119">
        <v>7042496</v>
      </c>
      <c r="F110" s="119">
        <f>SUM(F111:F122)</f>
        <v>2927042.77</v>
      </c>
      <c r="G110" s="119">
        <f t="shared" si="18"/>
        <v>41.562576251374516</v>
      </c>
      <c r="H110" s="119">
        <f t="shared" si="19"/>
        <v>4115453.23</v>
      </c>
      <c r="I110" s="119">
        <f t="shared" si="20"/>
        <v>58.437423748625484</v>
      </c>
      <c r="J110" s="117"/>
    </row>
    <row r="111" spans="1:13" s="107" customFormat="1" ht="37.5" x14ac:dyDescent="0.2">
      <c r="A111" s="130">
        <v>12.1</v>
      </c>
      <c r="B111" s="130" t="s">
        <v>165</v>
      </c>
      <c r="C111" s="131">
        <v>4</v>
      </c>
      <c r="D111" s="131">
        <v>4</v>
      </c>
      <c r="E111" s="132">
        <v>97550</v>
      </c>
      <c r="F111" s="132">
        <v>97550</v>
      </c>
      <c r="G111" s="132">
        <f t="shared" si="18"/>
        <v>100</v>
      </c>
      <c r="H111" s="132">
        <f t="shared" si="19"/>
        <v>0</v>
      </c>
      <c r="I111" s="132">
        <f t="shared" si="20"/>
        <v>0</v>
      </c>
      <c r="J111" s="130"/>
      <c r="K111" s="128"/>
      <c r="L111" s="128"/>
      <c r="M111" s="128"/>
    </row>
    <row r="112" spans="1:13" s="128" customFormat="1" x14ac:dyDescent="0.2">
      <c r="A112" s="133">
        <v>12.2</v>
      </c>
      <c r="B112" s="133" t="s">
        <v>59</v>
      </c>
      <c r="C112" s="134">
        <v>2</v>
      </c>
      <c r="D112" s="134">
        <v>2</v>
      </c>
      <c r="E112" s="135">
        <v>34250</v>
      </c>
      <c r="F112" s="135">
        <v>34230</v>
      </c>
      <c r="G112" s="135">
        <f t="shared" si="18"/>
        <v>99.941605839416056</v>
      </c>
      <c r="H112" s="135">
        <f t="shared" si="19"/>
        <v>20</v>
      </c>
      <c r="I112" s="135">
        <f t="shared" si="20"/>
        <v>5.8394160583941604E-2</v>
      </c>
      <c r="J112" s="133"/>
    </row>
    <row r="113" spans="1:13" s="107" customFormat="1" x14ac:dyDescent="0.2">
      <c r="A113" s="133">
        <v>12.3</v>
      </c>
      <c r="B113" s="133" t="s">
        <v>113</v>
      </c>
      <c r="C113" s="134">
        <v>1</v>
      </c>
      <c r="D113" s="134">
        <v>1</v>
      </c>
      <c r="E113" s="135">
        <v>42800</v>
      </c>
      <c r="F113" s="135">
        <v>42500</v>
      </c>
      <c r="G113" s="135">
        <f t="shared" si="18"/>
        <v>99.299065420560751</v>
      </c>
      <c r="H113" s="135">
        <f t="shared" si="19"/>
        <v>300</v>
      </c>
      <c r="I113" s="135">
        <f t="shared" si="20"/>
        <v>0.7009345794392523</v>
      </c>
      <c r="J113" s="133"/>
    </row>
    <row r="114" spans="1:13" s="107" customFormat="1" x14ac:dyDescent="0.2">
      <c r="A114" s="133">
        <v>12.4</v>
      </c>
      <c r="B114" s="133" t="s">
        <v>138</v>
      </c>
      <c r="C114" s="134">
        <v>1</v>
      </c>
      <c r="D114" s="134">
        <v>1</v>
      </c>
      <c r="E114" s="135">
        <v>81650</v>
      </c>
      <c r="F114" s="135">
        <v>69725</v>
      </c>
      <c r="G114" s="135">
        <f t="shared" si="18"/>
        <v>85.394978567054494</v>
      </c>
      <c r="H114" s="135">
        <f t="shared" si="19"/>
        <v>11925</v>
      </c>
      <c r="I114" s="135">
        <f t="shared" si="20"/>
        <v>14.605021432945499</v>
      </c>
      <c r="J114" s="133"/>
      <c r="K114" s="128"/>
      <c r="L114" s="128"/>
      <c r="M114" s="128"/>
    </row>
    <row r="115" spans="1:13" s="107" customFormat="1" ht="37.5" x14ac:dyDescent="0.2">
      <c r="A115" s="133">
        <v>12.5</v>
      </c>
      <c r="B115" s="133" t="s">
        <v>166</v>
      </c>
      <c r="C115" s="134">
        <v>2</v>
      </c>
      <c r="D115" s="134">
        <v>2</v>
      </c>
      <c r="E115" s="135">
        <v>226800</v>
      </c>
      <c r="F115" s="135">
        <v>169955</v>
      </c>
      <c r="G115" s="135">
        <f t="shared" si="18"/>
        <v>74.936067019400355</v>
      </c>
      <c r="H115" s="135">
        <f t="shared" si="19"/>
        <v>56845</v>
      </c>
      <c r="I115" s="135">
        <f t="shared" si="20"/>
        <v>25.063932980599649</v>
      </c>
      <c r="J115" s="133"/>
    </row>
    <row r="116" spans="1:13" s="128" customFormat="1" x14ac:dyDescent="0.2">
      <c r="A116" s="133">
        <v>12.6</v>
      </c>
      <c r="B116" s="133" t="s">
        <v>51</v>
      </c>
      <c r="C116" s="134">
        <v>3</v>
      </c>
      <c r="D116" s="134">
        <v>3</v>
      </c>
      <c r="E116" s="135">
        <v>350000</v>
      </c>
      <c r="F116" s="135">
        <v>221240</v>
      </c>
      <c r="G116" s="135">
        <f t="shared" si="18"/>
        <v>63.21142857142857</v>
      </c>
      <c r="H116" s="135">
        <f t="shared" si="19"/>
        <v>128760</v>
      </c>
      <c r="I116" s="135">
        <f t="shared" si="20"/>
        <v>36.78857142857143</v>
      </c>
      <c r="J116" s="133"/>
      <c r="K116" s="107"/>
      <c r="L116" s="107"/>
      <c r="M116" s="107"/>
    </row>
    <row r="117" spans="1:13" s="107" customFormat="1" x14ac:dyDescent="0.2">
      <c r="A117" s="133">
        <v>12.7</v>
      </c>
      <c r="B117" s="133" t="s">
        <v>60</v>
      </c>
      <c r="C117" s="134">
        <v>6</v>
      </c>
      <c r="D117" s="134">
        <v>4</v>
      </c>
      <c r="E117" s="135">
        <v>324100</v>
      </c>
      <c r="F117" s="135">
        <v>187260</v>
      </c>
      <c r="G117" s="135">
        <f t="shared" si="18"/>
        <v>57.778463437210739</v>
      </c>
      <c r="H117" s="135">
        <f t="shared" si="19"/>
        <v>136840</v>
      </c>
      <c r="I117" s="135">
        <f t="shared" si="20"/>
        <v>42.221536562789261</v>
      </c>
      <c r="J117" s="133"/>
    </row>
    <row r="118" spans="1:13" s="107" customFormat="1" x14ac:dyDescent="0.2">
      <c r="A118" s="133">
        <v>12.8</v>
      </c>
      <c r="B118" s="133" t="s">
        <v>114</v>
      </c>
      <c r="C118" s="134">
        <v>1</v>
      </c>
      <c r="D118" s="134">
        <v>1</v>
      </c>
      <c r="E118" s="135">
        <v>142180</v>
      </c>
      <c r="F118" s="135">
        <v>73050</v>
      </c>
      <c r="G118" s="135">
        <f t="shared" si="18"/>
        <v>51.378534252356168</v>
      </c>
      <c r="H118" s="135">
        <f t="shared" si="19"/>
        <v>69130</v>
      </c>
      <c r="I118" s="135">
        <f t="shared" si="20"/>
        <v>48.621465747643832</v>
      </c>
      <c r="J118" s="133"/>
    </row>
    <row r="119" spans="1:13" s="128" customFormat="1" x14ac:dyDescent="0.2">
      <c r="A119" s="133">
        <v>12.9</v>
      </c>
      <c r="B119" s="133" t="s">
        <v>49</v>
      </c>
      <c r="C119" s="134">
        <v>13</v>
      </c>
      <c r="D119" s="134">
        <v>4</v>
      </c>
      <c r="E119" s="135">
        <v>2011000</v>
      </c>
      <c r="F119" s="135">
        <v>834109.5</v>
      </c>
      <c r="G119" s="135">
        <f t="shared" si="18"/>
        <v>41.477349577324716</v>
      </c>
      <c r="H119" s="135">
        <f t="shared" si="19"/>
        <v>1176890.5</v>
      </c>
      <c r="I119" s="135">
        <f t="shared" si="20"/>
        <v>58.522650422675284</v>
      </c>
      <c r="J119" s="133"/>
    </row>
    <row r="120" spans="1:13" s="107" customFormat="1" x14ac:dyDescent="0.2">
      <c r="A120" s="136">
        <v>12.1</v>
      </c>
      <c r="B120" s="133" t="s">
        <v>140</v>
      </c>
      <c r="C120" s="134">
        <v>1</v>
      </c>
      <c r="D120" s="134">
        <v>1</v>
      </c>
      <c r="E120" s="135">
        <v>896000</v>
      </c>
      <c r="F120" s="135">
        <v>308686</v>
      </c>
      <c r="G120" s="135">
        <f t="shared" si="18"/>
        <v>34.451562500000001</v>
      </c>
      <c r="H120" s="135">
        <f t="shared" si="19"/>
        <v>587314</v>
      </c>
      <c r="I120" s="135">
        <f t="shared" si="20"/>
        <v>65.548437500000006</v>
      </c>
      <c r="J120" s="133"/>
    </row>
    <row r="121" spans="1:13" s="107" customFormat="1" x14ac:dyDescent="0.2">
      <c r="A121" s="133">
        <v>12.11</v>
      </c>
      <c r="B121" s="133" t="s">
        <v>139</v>
      </c>
      <c r="C121" s="134">
        <v>4</v>
      </c>
      <c r="D121" s="134">
        <v>2</v>
      </c>
      <c r="E121" s="135">
        <v>111350</v>
      </c>
      <c r="F121" s="135">
        <v>35265</v>
      </c>
      <c r="G121" s="135">
        <f t="shared" si="18"/>
        <v>31.670408621463853</v>
      </c>
      <c r="H121" s="135">
        <f t="shared" si="19"/>
        <v>76085</v>
      </c>
      <c r="I121" s="135">
        <f t="shared" si="20"/>
        <v>68.329591378536151</v>
      </c>
      <c r="J121" s="133"/>
    </row>
    <row r="122" spans="1:13" s="128" customFormat="1" x14ac:dyDescent="0.2">
      <c r="A122" s="137">
        <v>12.12</v>
      </c>
      <c r="B122" s="137" t="s">
        <v>35</v>
      </c>
      <c r="C122" s="138">
        <v>7</v>
      </c>
      <c r="D122" s="138">
        <v>3</v>
      </c>
      <c r="E122" s="139">
        <v>2724816</v>
      </c>
      <c r="F122" s="139">
        <v>853472.27</v>
      </c>
      <c r="G122" s="139">
        <f t="shared" si="18"/>
        <v>31.322198269534532</v>
      </c>
      <c r="H122" s="139">
        <f t="shared" si="19"/>
        <v>1871343.73</v>
      </c>
      <c r="I122" s="139">
        <f t="shared" si="20"/>
        <v>68.677801730465475</v>
      </c>
      <c r="J122" s="137"/>
    </row>
    <row r="123" spans="1:13" s="97" customFormat="1" x14ac:dyDescent="0.3">
      <c r="A123" s="118">
        <v>13</v>
      </c>
      <c r="B123" s="117" t="s">
        <v>24</v>
      </c>
      <c r="C123" s="118">
        <v>35</v>
      </c>
      <c r="D123" s="118">
        <v>18</v>
      </c>
      <c r="E123" s="119">
        <v>5176278</v>
      </c>
      <c r="F123" s="119">
        <f>SUM(F124:F135)</f>
        <v>1727418.7400000002</v>
      </c>
      <c r="G123" s="119">
        <f t="shared" si="18"/>
        <v>33.371830879253402</v>
      </c>
      <c r="H123" s="119">
        <f t="shared" si="19"/>
        <v>3448859.26</v>
      </c>
      <c r="I123" s="119">
        <f t="shared" si="20"/>
        <v>66.628169120746605</v>
      </c>
      <c r="J123" s="117"/>
    </row>
    <row r="124" spans="1:13" s="97" customFormat="1" x14ac:dyDescent="0.3">
      <c r="A124" s="120">
        <v>13.1</v>
      </c>
      <c r="B124" s="120" t="s">
        <v>90</v>
      </c>
      <c r="C124" s="121">
        <v>1</v>
      </c>
      <c r="D124" s="121">
        <v>1</v>
      </c>
      <c r="E124" s="122">
        <v>145557</v>
      </c>
      <c r="F124" s="122">
        <v>117460</v>
      </c>
      <c r="G124" s="122">
        <f t="shared" si="18"/>
        <v>80.696909114642381</v>
      </c>
      <c r="H124" s="122">
        <f t="shared" si="19"/>
        <v>28097</v>
      </c>
      <c r="I124" s="122">
        <f t="shared" si="20"/>
        <v>19.303090885357626</v>
      </c>
      <c r="J124" s="120"/>
      <c r="K124" s="105"/>
      <c r="L124" s="105"/>
      <c r="M124" s="105"/>
    </row>
    <row r="125" spans="1:13" s="97" customFormat="1" x14ac:dyDescent="0.3">
      <c r="A125" s="25">
        <v>13.2</v>
      </c>
      <c r="B125" s="25" t="s">
        <v>85</v>
      </c>
      <c r="C125" s="123">
        <v>5</v>
      </c>
      <c r="D125" s="123">
        <v>4</v>
      </c>
      <c r="E125" s="28">
        <v>450024</v>
      </c>
      <c r="F125" s="28">
        <v>305738</v>
      </c>
      <c r="G125" s="28">
        <f t="shared" si="18"/>
        <v>67.938154409542605</v>
      </c>
      <c r="H125" s="28">
        <f t="shared" si="19"/>
        <v>144286</v>
      </c>
      <c r="I125" s="28">
        <f t="shared" si="20"/>
        <v>32.061845590457395</v>
      </c>
      <c r="J125" s="25"/>
    </row>
    <row r="126" spans="1:13" s="97" customFormat="1" x14ac:dyDescent="0.3">
      <c r="A126" s="25">
        <v>13.3</v>
      </c>
      <c r="B126" s="25" t="s">
        <v>87</v>
      </c>
      <c r="C126" s="123">
        <v>1</v>
      </c>
      <c r="D126" s="123">
        <v>1</v>
      </c>
      <c r="E126" s="28">
        <v>662663</v>
      </c>
      <c r="F126" s="28">
        <f>324808.8+ค่าจ้างเงินรายได้!C4+ค่าจ้างเงินรายได้!D4</f>
        <v>350954.8</v>
      </c>
      <c r="G126" s="28">
        <f t="shared" si="18"/>
        <v>52.961278960799078</v>
      </c>
      <c r="H126" s="28">
        <f t="shared" si="19"/>
        <v>311708.2</v>
      </c>
      <c r="I126" s="28">
        <f t="shared" si="20"/>
        <v>47.038721039200922</v>
      </c>
      <c r="J126" s="25"/>
      <c r="K126" s="105"/>
      <c r="L126" s="105"/>
      <c r="M126" s="105"/>
    </row>
    <row r="127" spans="1:13" s="97" customFormat="1" x14ac:dyDescent="0.3">
      <c r="A127" s="25">
        <v>13.4</v>
      </c>
      <c r="B127" s="25" t="s">
        <v>49</v>
      </c>
      <c r="C127" s="123">
        <v>1</v>
      </c>
      <c r="D127" s="123">
        <v>1</v>
      </c>
      <c r="E127" s="28">
        <v>80000</v>
      </c>
      <c r="F127" s="28">
        <v>37880</v>
      </c>
      <c r="G127" s="28">
        <f t="shared" si="18"/>
        <v>47.35</v>
      </c>
      <c r="H127" s="28">
        <f t="shared" si="19"/>
        <v>42120</v>
      </c>
      <c r="I127" s="28">
        <f t="shared" si="20"/>
        <v>52.65</v>
      </c>
      <c r="J127" s="25"/>
    </row>
    <row r="128" spans="1:13" s="97" customFormat="1" x14ac:dyDescent="0.3">
      <c r="A128" s="25">
        <v>13.5</v>
      </c>
      <c r="B128" s="25" t="s">
        <v>100</v>
      </c>
      <c r="C128" s="123">
        <v>1</v>
      </c>
      <c r="D128" s="123">
        <v>1</v>
      </c>
      <c r="E128" s="28">
        <v>808768</v>
      </c>
      <c r="F128" s="28">
        <f>305653.29+ค่าจ้างเงินรายได้!C15+ค่าจ้างเงินรายได้!D15</f>
        <v>333588.28999999998</v>
      </c>
      <c r="G128" s="28">
        <f t="shared" si="18"/>
        <v>41.24647488525757</v>
      </c>
      <c r="H128" s="28">
        <f t="shared" si="19"/>
        <v>475179.71</v>
      </c>
      <c r="I128" s="28">
        <f t="shared" si="20"/>
        <v>58.753525114742423</v>
      </c>
      <c r="J128" s="25"/>
      <c r="K128" s="105"/>
      <c r="L128" s="105"/>
      <c r="M128" s="105"/>
    </row>
    <row r="129" spans="1:13" s="97" customFormat="1" x14ac:dyDescent="0.3">
      <c r="A129" s="25">
        <v>13.6</v>
      </c>
      <c r="B129" s="25" t="s">
        <v>35</v>
      </c>
      <c r="C129" s="123">
        <v>9</v>
      </c>
      <c r="D129" s="123">
        <v>5</v>
      </c>
      <c r="E129" s="28">
        <v>1203288</v>
      </c>
      <c r="F129" s="28">
        <f>345787.65+ค่าจ้างเงินรายได้!C13+ค่าจ้างเงินรายได้!D13</f>
        <v>372241.65</v>
      </c>
      <c r="G129" s="28">
        <f t="shared" si="18"/>
        <v>30.935374573668149</v>
      </c>
      <c r="H129" s="28">
        <f t="shared" si="19"/>
        <v>831046.35</v>
      </c>
      <c r="I129" s="28">
        <f t="shared" si="20"/>
        <v>69.064625426331844</v>
      </c>
      <c r="J129" s="25"/>
    </row>
    <row r="130" spans="1:13" s="97" customFormat="1" x14ac:dyDescent="0.3">
      <c r="A130" s="25">
        <v>13.7</v>
      </c>
      <c r="B130" s="25" t="s">
        <v>89</v>
      </c>
      <c r="C130" s="123">
        <v>1</v>
      </c>
      <c r="D130" s="123">
        <v>1</v>
      </c>
      <c r="E130" s="28">
        <v>830951</v>
      </c>
      <c r="F130" s="28">
        <v>169900</v>
      </c>
      <c r="G130" s="28">
        <f t="shared" si="18"/>
        <v>20.446452317886372</v>
      </c>
      <c r="H130" s="28">
        <f t="shared" si="19"/>
        <v>661051</v>
      </c>
      <c r="I130" s="28">
        <f t="shared" si="20"/>
        <v>79.553547682113631</v>
      </c>
      <c r="J130" s="25"/>
      <c r="K130" s="107"/>
      <c r="L130" s="107"/>
      <c r="M130" s="107"/>
    </row>
    <row r="131" spans="1:13" s="97" customFormat="1" x14ac:dyDescent="0.3">
      <c r="A131" s="25">
        <v>13.8</v>
      </c>
      <c r="B131" s="25" t="s">
        <v>91</v>
      </c>
      <c r="C131" s="123">
        <v>7</v>
      </c>
      <c r="D131" s="123">
        <v>2</v>
      </c>
      <c r="E131" s="28">
        <v>193186</v>
      </c>
      <c r="F131" s="28">
        <v>24406</v>
      </c>
      <c r="G131" s="28">
        <f t="shared" si="18"/>
        <v>12.633420641247294</v>
      </c>
      <c r="H131" s="28">
        <f t="shared" si="19"/>
        <v>168780</v>
      </c>
      <c r="I131" s="28">
        <f t="shared" si="20"/>
        <v>87.366579358752702</v>
      </c>
      <c r="J131" s="25"/>
      <c r="K131" s="105"/>
      <c r="L131" s="105"/>
      <c r="M131" s="105"/>
    </row>
    <row r="132" spans="1:13" s="97" customFormat="1" x14ac:dyDescent="0.3">
      <c r="A132" s="25">
        <v>13.9</v>
      </c>
      <c r="B132" s="25" t="s">
        <v>67</v>
      </c>
      <c r="C132" s="123">
        <v>4</v>
      </c>
      <c r="D132" s="123">
        <v>1</v>
      </c>
      <c r="E132" s="28">
        <v>145134</v>
      </c>
      <c r="F132" s="28">
        <v>5250</v>
      </c>
      <c r="G132" s="28">
        <f t="shared" si="18"/>
        <v>3.6173467278515026</v>
      </c>
      <c r="H132" s="28">
        <f t="shared" si="19"/>
        <v>139884</v>
      </c>
      <c r="I132" s="28">
        <f t="shared" si="20"/>
        <v>96.382653272148502</v>
      </c>
      <c r="J132" s="25"/>
      <c r="K132" s="105"/>
      <c r="L132" s="105"/>
      <c r="M132" s="105"/>
    </row>
    <row r="133" spans="1:13" s="105" customFormat="1" x14ac:dyDescent="0.3">
      <c r="A133" s="127">
        <v>13.1</v>
      </c>
      <c r="B133" s="25" t="s">
        <v>88</v>
      </c>
      <c r="C133" s="123">
        <v>1</v>
      </c>
      <c r="D133" s="123">
        <v>1</v>
      </c>
      <c r="E133" s="28">
        <v>360074</v>
      </c>
      <c r="F133" s="28">
        <v>10000</v>
      </c>
      <c r="G133" s="28">
        <f t="shared" si="18"/>
        <v>2.7772069074690204</v>
      </c>
      <c r="H133" s="28">
        <f t="shared" si="19"/>
        <v>350074</v>
      </c>
      <c r="I133" s="28">
        <f t="shared" si="20"/>
        <v>97.222793092530978</v>
      </c>
      <c r="J133" s="25"/>
      <c r="K133" s="97"/>
      <c r="L133" s="97"/>
      <c r="M133" s="97"/>
    </row>
    <row r="134" spans="1:13" s="105" customFormat="1" x14ac:dyDescent="0.3">
      <c r="A134" s="25">
        <v>13.11</v>
      </c>
      <c r="B134" s="25" t="s">
        <v>86</v>
      </c>
      <c r="C134" s="123">
        <v>3</v>
      </c>
      <c r="D134" s="123">
        <v>0</v>
      </c>
      <c r="E134" s="28">
        <v>186633</v>
      </c>
      <c r="F134" s="28">
        <v>0</v>
      </c>
      <c r="G134" s="28">
        <f t="shared" si="18"/>
        <v>0</v>
      </c>
      <c r="H134" s="28">
        <f t="shared" si="19"/>
        <v>186633</v>
      </c>
      <c r="I134" s="28">
        <f t="shared" si="20"/>
        <v>100</v>
      </c>
      <c r="J134" s="25"/>
      <c r="K134" s="97"/>
      <c r="L134" s="97"/>
      <c r="M134" s="97"/>
    </row>
    <row r="135" spans="1:13" s="105" customFormat="1" x14ac:dyDescent="0.3">
      <c r="A135" s="124">
        <v>13.12</v>
      </c>
      <c r="B135" s="124" t="s">
        <v>51</v>
      </c>
      <c r="C135" s="125">
        <v>1</v>
      </c>
      <c r="D135" s="125">
        <v>0</v>
      </c>
      <c r="E135" s="126">
        <v>110000</v>
      </c>
      <c r="F135" s="126">
        <v>0</v>
      </c>
      <c r="G135" s="126">
        <f t="shared" ref="G135:G166" si="21">F135*100/E135</f>
        <v>0</v>
      </c>
      <c r="H135" s="126">
        <f t="shared" si="19"/>
        <v>110000</v>
      </c>
      <c r="I135" s="126">
        <f t="shared" ref="I135:I166" si="22">H135*100/E135</f>
        <v>100</v>
      </c>
      <c r="J135" s="124"/>
      <c r="K135" s="106"/>
      <c r="L135" s="106"/>
      <c r="M135" s="97"/>
    </row>
    <row r="136" spans="1:13" s="97" customFormat="1" x14ac:dyDescent="0.3">
      <c r="A136" s="118">
        <v>14</v>
      </c>
      <c r="B136" s="117" t="s">
        <v>16</v>
      </c>
      <c r="C136" s="118">
        <v>16</v>
      </c>
      <c r="D136" s="118">
        <v>4</v>
      </c>
      <c r="E136" s="119">
        <v>1578100</v>
      </c>
      <c r="F136" s="119">
        <f>SUM(F137:F140)</f>
        <v>321579.78000000003</v>
      </c>
      <c r="G136" s="119">
        <f t="shared" si="6"/>
        <v>20.377655408402511</v>
      </c>
      <c r="H136" s="119">
        <f t="shared" si="7"/>
        <v>1256520.22</v>
      </c>
      <c r="I136" s="119">
        <f t="shared" si="8"/>
        <v>79.622344591597496</v>
      </c>
      <c r="J136" s="117"/>
    </row>
    <row r="137" spans="1:13" s="97" customFormat="1" x14ac:dyDescent="0.3">
      <c r="A137" s="120">
        <v>14.1</v>
      </c>
      <c r="B137" s="120" t="s">
        <v>35</v>
      </c>
      <c r="C137" s="121">
        <v>2</v>
      </c>
      <c r="D137" s="121">
        <v>1</v>
      </c>
      <c r="E137" s="122">
        <v>667260</v>
      </c>
      <c r="F137" s="122">
        <v>307629.78000000003</v>
      </c>
      <c r="G137" s="122">
        <f>F137*100/E137</f>
        <v>46.103434942900826</v>
      </c>
      <c r="H137" s="122">
        <f>E137-F137</f>
        <v>359630.22</v>
      </c>
      <c r="I137" s="122">
        <f>H137*100/E137</f>
        <v>53.896565057099181</v>
      </c>
      <c r="J137" s="120"/>
    </row>
    <row r="138" spans="1:13" s="105" customFormat="1" x14ac:dyDescent="0.3">
      <c r="A138" s="25">
        <v>14.2</v>
      </c>
      <c r="B138" s="25" t="s">
        <v>77</v>
      </c>
      <c r="C138" s="123">
        <v>4</v>
      </c>
      <c r="D138" s="123">
        <v>2</v>
      </c>
      <c r="E138" s="28">
        <v>312500</v>
      </c>
      <c r="F138" s="28">
        <v>10700</v>
      </c>
      <c r="G138" s="28">
        <f>F138*100/E138</f>
        <v>3.4239999999999999</v>
      </c>
      <c r="H138" s="28">
        <f>E138-F138</f>
        <v>301800</v>
      </c>
      <c r="I138" s="28">
        <f>H138*100/E138</f>
        <v>96.575999999999993</v>
      </c>
      <c r="J138" s="25"/>
      <c r="K138" s="97"/>
      <c r="L138" s="97"/>
      <c r="M138" s="97"/>
    </row>
    <row r="139" spans="1:13" s="97" customFormat="1" x14ac:dyDescent="0.3">
      <c r="A139" s="25">
        <v>14.3</v>
      </c>
      <c r="B139" s="25" t="s">
        <v>79</v>
      </c>
      <c r="C139" s="123">
        <v>5</v>
      </c>
      <c r="D139" s="123">
        <v>1</v>
      </c>
      <c r="E139" s="28">
        <v>257500</v>
      </c>
      <c r="F139" s="28">
        <v>3250</v>
      </c>
      <c r="G139" s="28">
        <f>F139*100/E139</f>
        <v>1.2621359223300972</v>
      </c>
      <c r="H139" s="28">
        <f>E139-F139</f>
        <v>254250</v>
      </c>
      <c r="I139" s="28">
        <f>H139*100/E139</f>
        <v>98.737864077669897</v>
      </c>
      <c r="J139" s="25"/>
    </row>
    <row r="140" spans="1:13" s="97" customFormat="1" x14ac:dyDescent="0.3">
      <c r="A140" s="124">
        <v>14.4</v>
      </c>
      <c r="B140" s="124" t="s">
        <v>78</v>
      </c>
      <c r="C140" s="125">
        <v>5</v>
      </c>
      <c r="D140" s="125">
        <v>0</v>
      </c>
      <c r="E140" s="126">
        <v>340840</v>
      </c>
      <c r="F140" s="126">
        <v>0</v>
      </c>
      <c r="G140" s="126">
        <f>F140*100/E140</f>
        <v>0</v>
      </c>
      <c r="H140" s="126">
        <f>E140-F140</f>
        <v>340840</v>
      </c>
      <c r="I140" s="126">
        <f>H140*100/E140</f>
        <v>100</v>
      </c>
      <c r="J140" s="124"/>
    </row>
    <row r="141" spans="1:13" s="52" customFormat="1" x14ac:dyDescent="0.3">
      <c r="A141" s="145" t="s">
        <v>29</v>
      </c>
      <c r="B141" s="146"/>
      <c r="C141" s="64">
        <f>SUM(C136,C123,C110,C99,C82,C75,C70,C56,C48,C34,C27,C16,C11,C7)</f>
        <v>496</v>
      </c>
      <c r="D141" s="64">
        <f t="shared" ref="D141:F141" si="23">SUM(D136,D123,D110,D99,D82,D75,D70,D56,D48,D34,D27,D16,D11,D7)</f>
        <v>300</v>
      </c>
      <c r="E141" s="65">
        <f t="shared" si="23"/>
        <v>172171002</v>
      </c>
      <c r="F141" s="65">
        <f t="shared" si="23"/>
        <v>84754367.329999998</v>
      </c>
      <c r="G141" s="65">
        <f t="shared" ref="G141" si="24">F141*100/E141</f>
        <v>49.226853735799246</v>
      </c>
      <c r="H141" s="65">
        <f t="shared" ref="H141" si="25">E141-F141</f>
        <v>87416634.670000002</v>
      </c>
      <c r="I141" s="65">
        <f t="shared" ref="I141" si="26">H141*100/E141</f>
        <v>50.773146264200754</v>
      </c>
      <c r="J141" s="66"/>
    </row>
    <row r="142" spans="1:13" s="52" customFormat="1" ht="18.75" customHeight="1" x14ac:dyDescent="0.3">
      <c r="A142" s="67" t="s">
        <v>14</v>
      </c>
      <c r="B142" s="159" t="s">
        <v>164</v>
      </c>
      <c r="C142" s="159"/>
      <c r="D142" s="159"/>
      <c r="E142" s="159"/>
      <c r="F142" s="159"/>
      <c r="G142" s="159"/>
      <c r="H142" s="159"/>
      <c r="I142" s="159"/>
      <c r="J142" s="159"/>
      <c r="K142" s="68"/>
      <c r="L142" s="68"/>
      <c r="M142" s="70"/>
    </row>
    <row r="143" spans="1:13" s="52" customFormat="1" ht="18.75" customHeight="1" x14ac:dyDescent="0.3">
      <c r="A143" s="80"/>
      <c r="B143" s="160" t="s">
        <v>162</v>
      </c>
      <c r="C143" s="160"/>
      <c r="D143" s="160"/>
      <c r="E143" s="160"/>
      <c r="F143" s="160"/>
      <c r="G143" s="160"/>
      <c r="H143" s="160"/>
      <c r="I143" s="116"/>
      <c r="J143" s="116"/>
      <c r="K143" s="68"/>
      <c r="L143" s="68"/>
      <c r="M143" s="70"/>
    </row>
    <row r="144" spans="1:13" x14ac:dyDescent="0.3">
      <c r="A144" s="69"/>
      <c r="B144" s="161" t="s">
        <v>145</v>
      </c>
      <c r="C144" s="161"/>
      <c r="D144" s="161"/>
      <c r="E144" s="161"/>
      <c r="F144" s="161"/>
      <c r="G144" s="161"/>
      <c r="H144" s="161"/>
      <c r="I144" s="161"/>
      <c r="J144" s="161"/>
    </row>
    <row r="146" spans="5:5" x14ac:dyDescent="0.3">
      <c r="E146" s="17">
        <v>172171002</v>
      </c>
    </row>
    <row r="148" spans="5:5" x14ac:dyDescent="0.3">
      <c r="E148" s="17">
        <f>E141-E146</f>
        <v>0</v>
      </c>
    </row>
  </sheetData>
  <sortState ref="A66:M69">
    <sortCondition descending="1" ref="G137:G140"/>
  </sortState>
  <mergeCells count="12">
    <mergeCell ref="B142:J142"/>
    <mergeCell ref="B144:J144"/>
    <mergeCell ref="A141:B141"/>
    <mergeCell ref="A1:J1"/>
    <mergeCell ref="A2:J2"/>
    <mergeCell ref="A3:J3"/>
    <mergeCell ref="A4:A6"/>
    <mergeCell ref="B4:B6"/>
    <mergeCell ref="C4:C6"/>
    <mergeCell ref="H4:H6"/>
    <mergeCell ref="J4:J6"/>
    <mergeCell ref="B143:H143"/>
  </mergeCells>
  <printOptions horizontalCentered="1"/>
  <pageMargins left="0.39370078740157483" right="0.39370078740157483" top="0.98425196850393704" bottom="0.59055118110236227" header="0.51181102362204722" footer="0.51181102362204722"/>
  <pageSetup paperSize="9" scale="85" orientation="landscape" horizontalDpi="300" verticalDpi="300" r:id="rId1"/>
  <rowBreaks count="2" manualBreakCount="2">
    <brk id="55" max="9" man="1"/>
    <brk id="8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1"/>
  <sheetViews>
    <sheetView showGridLines="0" view="pageBreakPreview" zoomScaleNormal="100" zoomScaleSheetLayoutView="100" workbookViewId="0">
      <selection activeCell="D15" sqref="D15"/>
    </sheetView>
  </sheetViews>
  <sheetFormatPr defaultRowHeight="18.75" x14ac:dyDescent="0.3"/>
  <cols>
    <col min="1" max="1" width="7" style="1" bestFit="1" customWidth="1"/>
    <col min="2" max="2" width="38" style="1" bestFit="1" customWidth="1"/>
    <col min="3" max="3" width="9.25" style="17" customWidth="1"/>
    <col min="4" max="4" width="14.125" style="17" customWidth="1"/>
    <col min="5" max="5" width="10.125" style="17" bestFit="1" customWidth="1"/>
    <col min="6" max="6" width="12" style="11" bestFit="1" customWidth="1"/>
    <col min="7" max="7" width="10.125" style="11" bestFit="1" customWidth="1"/>
    <col min="8" max="8" width="11" style="11" bestFit="1" customWidth="1"/>
    <col min="9" max="9" width="10.125" style="11" bestFit="1" customWidth="1"/>
    <col min="10" max="10" width="12.375" style="1" customWidth="1"/>
    <col min="11" max="16384" width="9" style="1"/>
  </cols>
  <sheetData>
    <row r="1" spans="1:10" ht="21" x14ac:dyDescent="0.35">
      <c r="A1" s="165" t="s">
        <v>144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0" ht="21" customHeight="1" x14ac:dyDescent="0.3">
      <c r="A2" s="148" t="s">
        <v>163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21" x14ac:dyDescent="0.35">
      <c r="A3" s="165" t="s">
        <v>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0" x14ac:dyDescent="0.3">
      <c r="A4" s="150" t="s">
        <v>2</v>
      </c>
      <c r="B4" s="150" t="s">
        <v>3</v>
      </c>
      <c r="C4" s="153" t="s">
        <v>33</v>
      </c>
      <c r="D4" s="46" t="s">
        <v>4</v>
      </c>
      <c r="E4" s="46" t="s">
        <v>7</v>
      </c>
      <c r="F4" s="47" t="s">
        <v>9</v>
      </c>
      <c r="G4" s="47" t="s">
        <v>11</v>
      </c>
      <c r="H4" s="156" t="s">
        <v>31</v>
      </c>
      <c r="I4" s="47" t="s">
        <v>11</v>
      </c>
      <c r="J4" s="150" t="s">
        <v>14</v>
      </c>
    </row>
    <row r="5" spans="1:10" x14ac:dyDescent="0.3">
      <c r="A5" s="151"/>
      <c r="B5" s="151"/>
      <c r="C5" s="154"/>
      <c r="D5" s="48" t="s">
        <v>5</v>
      </c>
      <c r="E5" s="48" t="s">
        <v>8</v>
      </c>
      <c r="F5" s="61" t="s">
        <v>146</v>
      </c>
      <c r="G5" s="49" t="s">
        <v>12</v>
      </c>
      <c r="H5" s="157"/>
      <c r="I5" s="49" t="s">
        <v>32</v>
      </c>
      <c r="J5" s="151"/>
    </row>
    <row r="6" spans="1:10" x14ac:dyDescent="0.3">
      <c r="A6" s="152"/>
      <c r="B6" s="152"/>
      <c r="C6" s="155"/>
      <c r="D6" s="50" t="s">
        <v>6</v>
      </c>
      <c r="E6" s="50"/>
      <c r="F6" s="51"/>
      <c r="G6" s="51"/>
      <c r="H6" s="158"/>
      <c r="I6" s="51"/>
      <c r="J6" s="152"/>
    </row>
    <row r="7" spans="1:10" x14ac:dyDescent="0.3">
      <c r="A7" s="18">
        <v>1</v>
      </c>
      <c r="B7" s="3" t="s">
        <v>15</v>
      </c>
      <c r="C7" s="12">
        <v>1</v>
      </c>
      <c r="D7" s="12">
        <v>1</v>
      </c>
      <c r="E7" s="13">
        <v>3656000</v>
      </c>
      <c r="F7" s="9">
        <f>F8</f>
        <v>2541405.6</v>
      </c>
      <c r="G7" s="9">
        <f t="shared" ref="G7:G9" si="0">F7*100/E7</f>
        <v>69.513282275711163</v>
      </c>
      <c r="H7" s="9">
        <f t="shared" ref="H7:H9" si="1">E7-F7</f>
        <v>1114594.3999999999</v>
      </c>
      <c r="I7" s="9">
        <f t="shared" ref="I7:I9" si="2">H7*100/E7</f>
        <v>30.486717724288837</v>
      </c>
      <c r="J7" s="2"/>
    </row>
    <row r="8" spans="1:10" x14ac:dyDescent="0.3">
      <c r="A8" s="4">
        <v>1.1000000000000001</v>
      </c>
      <c r="B8" s="4" t="s">
        <v>141</v>
      </c>
      <c r="C8" s="14">
        <v>1</v>
      </c>
      <c r="D8" s="14">
        <v>1</v>
      </c>
      <c r="E8" s="15">
        <v>3656000</v>
      </c>
      <c r="F8" s="10">
        <f>2319226.6+ค่าจ้างเงินรายได้!G4+ค่าจ้างเงินรายได้!H4+ค่าจ้างเงินรายได้!C24</f>
        <v>2541405.6</v>
      </c>
      <c r="G8" s="10">
        <f t="shared" si="0"/>
        <v>69.513282275711163</v>
      </c>
      <c r="H8" s="10">
        <f t="shared" si="1"/>
        <v>1114594.3999999999</v>
      </c>
      <c r="I8" s="10">
        <f t="shared" si="2"/>
        <v>30.486717724288837</v>
      </c>
      <c r="J8" s="4"/>
    </row>
    <row r="9" spans="1:10" x14ac:dyDescent="0.3">
      <c r="A9" s="163" t="s">
        <v>29</v>
      </c>
      <c r="B9" s="164"/>
      <c r="C9" s="16">
        <f>C7</f>
        <v>1</v>
      </c>
      <c r="D9" s="16">
        <f t="shared" ref="D9:E9" si="3">D7</f>
        <v>1</v>
      </c>
      <c r="E9" s="8">
        <f t="shared" si="3"/>
        <v>3656000</v>
      </c>
      <c r="F9" s="7">
        <f>F7</f>
        <v>2541405.6</v>
      </c>
      <c r="G9" s="7">
        <f t="shared" si="0"/>
        <v>69.513282275711163</v>
      </c>
      <c r="H9" s="7">
        <f t="shared" si="1"/>
        <v>1114594.3999999999</v>
      </c>
      <c r="I9" s="7">
        <f t="shared" si="2"/>
        <v>30.486717724288837</v>
      </c>
      <c r="J9" s="5"/>
    </row>
    <row r="10" spans="1:10" s="63" customFormat="1" ht="18.75" customHeight="1" x14ac:dyDescent="0.3">
      <c r="A10" s="67" t="s">
        <v>14</v>
      </c>
      <c r="B10" s="162" t="s">
        <v>167</v>
      </c>
      <c r="C10" s="162"/>
      <c r="D10" s="162"/>
      <c r="E10" s="162"/>
      <c r="F10" s="162"/>
      <c r="G10" s="162"/>
      <c r="H10" s="162"/>
      <c r="I10" s="162"/>
      <c r="J10" s="162"/>
    </row>
    <row r="11" spans="1:10" x14ac:dyDescent="0.3">
      <c r="A11" s="69"/>
      <c r="B11" s="161" t="s">
        <v>145</v>
      </c>
      <c r="C11" s="161"/>
      <c r="D11" s="161"/>
      <c r="E11" s="161"/>
      <c r="F11" s="161"/>
      <c r="G11" s="161"/>
      <c r="H11" s="161"/>
      <c r="I11" s="161"/>
      <c r="J11" s="161"/>
    </row>
  </sheetData>
  <mergeCells count="11">
    <mergeCell ref="B10:J10"/>
    <mergeCell ref="B11:J11"/>
    <mergeCell ref="A9:B9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" right="0" top="0.98425196850393704" bottom="0.98425196850393704" header="0.51181102362204722" footer="0.51181102362204722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33"/>
  <sheetViews>
    <sheetView workbookViewId="0">
      <pane ySplit="3" topLeftCell="A13" activePane="bottomLeft" state="frozen"/>
      <selection pane="bottomLeft" activeCell="E25" sqref="E25"/>
    </sheetView>
  </sheetViews>
  <sheetFormatPr defaultRowHeight="18.75" x14ac:dyDescent="0.3"/>
  <cols>
    <col min="1" max="1" width="9" style="81"/>
    <col min="2" max="2" width="30.625" style="81" customWidth="1"/>
    <col min="3" max="3" width="10.875" style="81" bestFit="1" customWidth="1"/>
    <col min="4" max="4" width="10.125" style="81" bestFit="1" customWidth="1"/>
    <col min="5" max="5" width="9.625" style="81" bestFit="1" customWidth="1"/>
    <col min="6" max="6" width="10.125" style="81" bestFit="1" customWidth="1"/>
    <col min="7" max="7" width="9.625" style="81" bestFit="1" customWidth="1"/>
    <col min="8" max="11" width="9" style="81"/>
    <col min="12" max="12" width="12.625" style="81" bestFit="1" customWidth="1"/>
    <col min="13" max="16384" width="9" style="81"/>
  </cols>
  <sheetData>
    <row r="1" spans="1:12" x14ac:dyDescent="0.3">
      <c r="A1" s="167" t="s">
        <v>161</v>
      </c>
      <c r="B1" s="167"/>
      <c r="C1" s="167"/>
      <c r="D1" s="167"/>
      <c r="E1" s="167"/>
      <c r="F1" s="167"/>
      <c r="G1" s="167"/>
      <c r="H1" s="167"/>
    </row>
    <row r="2" spans="1:12" x14ac:dyDescent="0.3">
      <c r="A2" s="168" t="s">
        <v>2</v>
      </c>
      <c r="B2" s="168" t="s">
        <v>147</v>
      </c>
      <c r="C2" s="169" t="s">
        <v>148</v>
      </c>
      <c r="D2" s="169"/>
      <c r="E2" s="169" t="s">
        <v>21</v>
      </c>
      <c r="F2" s="169"/>
      <c r="G2" s="169" t="s">
        <v>149</v>
      </c>
      <c r="H2" s="169"/>
    </row>
    <row r="3" spans="1:12" x14ac:dyDescent="0.3">
      <c r="A3" s="168"/>
      <c r="B3" s="168"/>
      <c r="C3" s="82" t="s">
        <v>150</v>
      </c>
      <c r="D3" s="82" t="s">
        <v>151</v>
      </c>
      <c r="E3" s="82" t="s">
        <v>150</v>
      </c>
      <c r="F3" s="82" t="s">
        <v>151</v>
      </c>
      <c r="G3" s="82" t="s">
        <v>150</v>
      </c>
      <c r="H3" s="82" t="s">
        <v>151</v>
      </c>
    </row>
    <row r="4" spans="1:12" x14ac:dyDescent="0.3">
      <c r="A4" s="83">
        <v>1</v>
      </c>
      <c r="B4" s="84" t="s">
        <v>152</v>
      </c>
      <c r="C4" s="85">
        <v>24690</v>
      </c>
      <c r="D4" s="85">
        <v>1456</v>
      </c>
      <c r="E4" s="85"/>
      <c r="F4" s="85"/>
      <c r="G4" s="85">
        <v>197450</v>
      </c>
      <c r="H4" s="85">
        <v>11229</v>
      </c>
    </row>
    <row r="5" spans="1:12" x14ac:dyDescent="0.3">
      <c r="A5" s="86">
        <v>2</v>
      </c>
      <c r="B5" s="87" t="s">
        <v>23</v>
      </c>
      <c r="C5" s="88">
        <v>0</v>
      </c>
      <c r="D5" s="88">
        <v>0</v>
      </c>
      <c r="E5" s="88"/>
      <c r="F5" s="88"/>
      <c r="G5" s="88"/>
      <c r="H5" s="88"/>
    </row>
    <row r="6" spans="1:12" x14ac:dyDescent="0.3">
      <c r="A6" s="86">
        <v>3</v>
      </c>
      <c r="B6" s="87" t="s">
        <v>17</v>
      </c>
      <c r="C6" s="88">
        <v>31820</v>
      </c>
      <c r="D6" s="88">
        <v>1890</v>
      </c>
      <c r="E6" s="88"/>
      <c r="F6" s="88"/>
      <c r="G6" s="88"/>
      <c r="H6" s="88"/>
    </row>
    <row r="7" spans="1:12" x14ac:dyDescent="0.3">
      <c r="A7" s="86">
        <v>4</v>
      </c>
      <c r="B7" s="87" t="s">
        <v>26</v>
      </c>
      <c r="C7" s="88">
        <v>147520</v>
      </c>
      <c r="D7" s="88">
        <v>8578</v>
      </c>
      <c r="E7" s="88"/>
      <c r="F7" s="88"/>
      <c r="G7" s="88"/>
      <c r="H7" s="88"/>
    </row>
    <row r="8" spans="1:12" x14ac:dyDescent="0.3">
      <c r="A8" s="86">
        <v>5</v>
      </c>
      <c r="B8" s="87" t="s">
        <v>28</v>
      </c>
      <c r="C8" s="88">
        <v>20430</v>
      </c>
      <c r="D8" s="88">
        <v>1172</v>
      </c>
      <c r="E8" s="88"/>
      <c r="F8" s="88"/>
      <c r="G8" s="88"/>
      <c r="H8" s="88"/>
      <c r="L8" s="11"/>
    </row>
    <row r="9" spans="1:12" x14ac:dyDescent="0.3">
      <c r="A9" s="86">
        <v>6</v>
      </c>
      <c r="B9" s="87" t="s">
        <v>153</v>
      </c>
      <c r="C9" s="88">
        <v>566310</v>
      </c>
      <c r="D9" s="88">
        <v>20234</v>
      </c>
      <c r="E9" s="88"/>
      <c r="F9" s="88"/>
      <c r="G9" s="88"/>
      <c r="H9" s="88"/>
      <c r="L9" s="11"/>
    </row>
    <row r="10" spans="1:12" x14ac:dyDescent="0.3">
      <c r="A10" s="86">
        <v>7</v>
      </c>
      <c r="B10" s="87" t="s">
        <v>154</v>
      </c>
      <c r="C10" s="88">
        <v>9970</v>
      </c>
      <c r="D10" s="88">
        <v>574</v>
      </c>
      <c r="E10" s="88"/>
      <c r="F10" s="88"/>
      <c r="G10" s="88"/>
      <c r="H10" s="88"/>
      <c r="L10" s="11"/>
    </row>
    <row r="11" spans="1:12" x14ac:dyDescent="0.3">
      <c r="A11" s="86">
        <v>8</v>
      </c>
      <c r="B11" s="87" t="s">
        <v>22</v>
      </c>
      <c r="C11" s="88">
        <v>50660</v>
      </c>
      <c r="D11" s="88">
        <v>2954</v>
      </c>
      <c r="E11" s="88"/>
      <c r="F11" s="88"/>
      <c r="G11" s="88"/>
      <c r="H11" s="88"/>
      <c r="L11" s="11"/>
    </row>
    <row r="12" spans="1:12" x14ac:dyDescent="0.3">
      <c r="A12" s="86">
        <v>9</v>
      </c>
      <c r="B12" s="87" t="s">
        <v>19</v>
      </c>
      <c r="C12" s="88">
        <v>24320</v>
      </c>
      <c r="D12" s="88">
        <v>1442</v>
      </c>
      <c r="E12" s="88"/>
      <c r="F12" s="88"/>
      <c r="G12" s="88"/>
      <c r="H12" s="88"/>
      <c r="L12" s="68">
        <v>220018576.21000001</v>
      </c>
    </row>
    <row r="13" spans="1:12" x14ac:dyDescent="0.3">
      <c r="A13" s="86">
        <v>10</v>
      </c>
      <c r="B13" s="87" t="s">
        <v>24</v>
      </c>
      <c r="C13" s="88">
        <v>24980</v>
      </c>
      <c r="D13" s="88">
        <v>1474</v>
      </c>
      <c r="E13" s="88"/>
      <c r="F13" s="88"/>
      <c r="G13" s="88"/>
      <c r="H13" s="88"/>
      <c r="L13" s="11">
        <v>1113000</v>
      </c>
    </row>
    <row r="14" spans="1:12" x14ac:dyDescent="0.3">
      <c r="A14" s="86">
        <v>11</v>
      </c>
      <c r="B14" s="87" t="s">
        <v>15</v>
      </c>
      <c r="C14" s="88">
        <v>1141818</v>
      </c>
      <c r="D14" s="88">
        <v>66784</v>
      </c>
      <c r="E14" s="88"/>
      <c r="F14" s="88"/>
      <c r="G14" s="88"/>
      <c r="H14" s="88"/>
      <c r="L14" s="11">
        <v>582000</v>
      </c>
    </row>
    <row r="15" spans="1:12" x14ac:dyDescent="0.3">
      <c r="A15" s="86">
        <v>12</v>
      </c>
      <c r="B15" s="87" t="s">
        <v>155</v>
      </c>
      <c r="C15" s="88">
        <v>26390</v>
      </c>
      <c r="D15" s="88">
        <v>1545</v>
      </c>
      <c r="E15" s="88"/>
      <c r="F15" s="88"/>
      <c r="G15" s="88"/>
      <c r="H15" s="88"/>
      <c r="L15" s="11">
        <v>220000</v>
      </c>
    </row>
    <row r="16" spans="1:12" x14ac:dyDescent="0.3">
      <c r="A16" s="86">
        <v>13</v>
      </c>
      <c r="B16" s="87" t="s">
        <v>25</v>
      </c>
      <c r="C16" s="88">
        <v>48470</v>
      </c>
      <c r="D16" s="88">
        <v>2799</v>
      </c>
      <c r="E16" s="88"/>
      <c r="F16" s="88"/>
      <c r="G16" s="88"/>
      <c r="H16" s="88"/>
      <c r="L16" s="68">
        <f>L13+L14+L15</f>
        <v>1915000</v>
      </c>
    </row>
    <row r="17" spans="1:12" x14ac:dyDescent="0.3">
      <c r="A17" s="86">
        <v>14</v>
      </c>
      <c r="B17" s="87" t="s">
        <v>20</v>
      </c>
      <c r="C17" s="88">
        <v>16390</v>
      </c>
      <c r="D17" s="88">
        <v>970</v>
      </c>
      <c r="E17" s="88"/>
      <c r="F17" s="88"/>
      <c r="G17" s="88"/>
      <c r="H17" s="88"/>
      <c r="L17" s="94">
        <f>L12-L16</f>
        <v>218103576.21000001</v>
      </c>
    </row>
    <row r="18" spans="1:12" x14ac:dyDescent="0.3">
      <c r="A18" s="86">
        <v>15</v>
      </c>
      <c r="B18" s="87" t="s">
        <v>16</v>
      </c>
      <c r="C18" s="88">
        <v>0</v>
      </c>
      <c r="D18" s="88">
        <v>0</v>
      </c>
      <c r="E18" s="88"/>
      <c r="F18" s="88"/>
      <c r="G18" s="88"/>
      <c r="H18" s="88"/>
    </row>
    <row r="19" spans="1:12" x14ac:dyDescent="0.3">
      <c r="A19" s="86">
        <v>16</v>
      </c>
      <c r="B19" s="87" t="s">
        <v>156</v>
      </c>
      <c r="C19" s="88"/>
      <c r="D19" s="88"/>
      <c r="E19" s="88">
        <v>107750</v>
      </c>
      <c r="F19" s="88">
        <v>6183</v>
      </c>
      <c r="G19" s="88"/>
      <c r="H19" s="88"/>
    </row>
    <row r="20" spans="1:12" x14ac:dyDescent="0.3">
      <c r="A20" s="89">
        <v>17</v>
      </c>
      <c r="B20" s="90" t="s">
        <v>157</v>
      </c>
      <c r="C20" s="91"/>
      <c r="D20" s="91"/>
      <c r="E20" s="91">
        <v>124000</v>
      </c>
      <c r="F20" s="91">
        <v>0</v>
      </c>
      <c r="G20" s="91"/>
      <c r="H20" s="91"/>
    </row>
    <row r="21" spans="1:12" x14ac:dyDescent="0.3">
      <c r="A21" s="92"/>
      <c r="B21" s="92" t="s">
        <v>29</v>
      </c>
      <c r="C21" s="93">
        <f>SUM(C4:C20)</f>
        <v>2133768</v>
      </c>
      <c r="D21" s="93">
        <f t="shared" ref="D21:H21" si="0">SUM(D4:D20)</f>
        <v>111872</v>
      </c>
      <c r="E21" s="93">
        <f t="shared" si="0"/>
        <v>231750</v>
      </c>
      <c r="F21" s="93">
        <f t="shared" si="0"/>
        <v>6183</v>
      </c>
      <c r="G21" s="93">
        <f t="shared" si="0"/>
        <v>197450</v>
      </c>
      <c r="H21" s="93">
        <f t="shared" si="0"/>
        <v>11229</v>
      </c>
    </row>
    <row r="22" spans="1:12" x14ac:dyDescent="0.3">
      <c r="C22" s="11"/>
      <c r="D22" s="11"/>
      <c r="E22" s="11"/>
      <c r="F22" s="11"/>
      <c r="G22" s="11"/>
      <c r="H22" s="11"/>
    </row>
    <row r="23" spans="1:12" x14ac:dyDescent="0.3">
      <c r="B23" s="84" t="s">
        <v>158</v>
      </c>
      <c r="C23" s="85">
        <v>299151.02</v>
      </c>
      <c r="D23" s="85"/>
      <c r="E23" s="11"/>
      <c r="F23" s="11"/>
      <c r="G23" s="11"/>
      <c r="H23" s="11"/>
    </row>
    <row r="24" spans="1:12" x14ac:dyDescent="0.3">
      <c r="B24" s="87" t="s">
        <v>159</v>
      </c>
      <c r="C24" s="88">
        <v>13500</v>
      </c>
      <c r="D24" s="88"/>
      <c r="E24" s="11"/>
      <c r="F24" s="11"/>
      <c r="G24" s="11"/>
      <c r="H24" s="11"/>
    </row>
    <row r="25" spans="1:12" x14ac:dyDescent="0.3">
      <c r="B25" s="90" t="s">
        <v>160</v>
      </c>
      <c r="C25" s="91">
        <v>35010</v>
      </c>
      <c r="D25" s="91">
        <v>1976</v>
      </c>
      <c r="E25" s="11"/>
      <c r="F25" s="11"/>
      <c r="G25" s="11"/>
      <c r="H25" s="11"/>
    </row>
    <row r="26" spans="1:12" x14ac:dyDescent="0.3">
      <c r="C26" s="11"/>
      <c r="D26" s="11"/>
      <c r="E26" s="11"/>
      <c r="F26" s="11"/>
      <c r="G26" s="11"/>
      <c r="H26" s="11"/>
    </row>
    <row r="27" spans="1:12" x14ac:dyDescent="0.3">
      <c r="C27" s="11"/>
      <c r="D27" s="11"/>
      <c r="E27" s="11"/>
      <c r="F27" s="11"/>
      <c r="G27" s="11"/>
      <c r="H27" s="11"/>
    </row>
    <row r="28" spans="1:12" x14ac:dyDescent="0.3">
      <c r="C28" s="11">
        <v>2133768</v>
      </c>
      <c r="D28" s="11">
        <v>111872</v>
      </c>
      <c r="E28" s="11">
        <v>231750</v>
      </c>
      <c r="F28" s="11">
        <v>6183</v>
      </c>
      <c r="G28" s="11">
        <v>197450</v>
      </c>
      <c r="H28" s="11">
        <v>11229</v>
      </c>
    </row>
    <row r="29" spans="1:12" x14ac:dyDescent="0.3">
      <c r="C29" s="11">
        <f>C21-C28</f>
        <v>0</v>
      </c>
      <c r="D29" s="11">
        <f t="shared" ref="D29:H29" si="1">D21-D28</f>
        <v>0</v>
      </c>
      <c r="E29" s="11">
        <f t="shared" si="1"/>
        <v>0</v>
      </c>
      <c r="F29" s="11">
        <f t="shared" si="1"/>
        <v>0</v>
      </c>
      <c r="G29" s="11">
        <f t="shared" si="1"/>
        <v>0</v>
      </c>
      <c r="H29" s="11">
        <f t="shared" si="1"/>
        <v>0</v>
      </c>
    </row>
    <row r="30" spans="1:12" x14ac:dyDescent="0.3">
      <c r="C30" s="11"/>
      <c r="D30" s="11"/>
      <c r="E30" s="11"/>
      <c r="F30" s="11"/>
      <c r="G30" s="11"/>
      <c r="H30" s="11"/>
    </row>
    <row r="31" spans="1:12" x14ac:dyDescent="0.3">
      <c r="C31" s="11"/>
      <c r="D31" s="11"/>
      <c r="E31" s="11"/>
      <c r="F31" s="11"/>
      <c r="G31" s="11"/>
      <c r="H31" s="11"/>
    </row>
    <row r="32" spans="1:12" x14ac:dyDescent="0.3">
      <c r="C32" s="11"/>
      <c r="D32" s="11"/>
      <c r="E32" s="11"/>
      <c r="F32" s="11"/>
      <c r="G32" s="11"/>
      <c r="H32" s="11"/>
    </row>
    <row r="33" spans="3:8" x14ac:dyDescent="0.3">
      <c r="C33" s="11"/>
      <c r="D33" s="11"/>
      <c r="E33" s="11"/>
      <c r="F33" s="11"/>
      <c r="G33" s="11"/>
      <c r="H33" s="11"/>
    </row>
  </sheetData>
  <mergeCells count="6">
    <mergeCell ref="A1:H1"/>
    <mergeCell ref="A2:A3"/>
    <mergeCell ref="B2:B3"/>
    <mergeCell ref="C2:D2"/>
    <mergeCell ref="E2:F2"/>
    <mergeCell ref="G2:H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showGridLines="0" view="pageBreakPreview" zoomScaleNormal="100" zoomScaleSheetLayoutView="100" workbookViewId="0">
      <selection activeCell="N6" sqref="N6"/>
    </sheetView>
  </sheetViews>
  <sheetFormatPr defaultRowHeight="18.75" x14ac:dyDescent="0.3"/>
  <cols>
    <col min="1" max="1" width="7.375" style="1" customWidth="1"/>
    <col min="2" max="2" width="27.25" style="1" bestFit="1" customWidth="1"/>
    <col min="3" max="3" width="6.375" style="17" bestFit="1" customWidth="1"/>
    <col min="4" max="4" width="11.5" style="17" bestFit="1" customWidth="1"/>
    <col min="5" max="5" width="10.75" style="17" customWidth="1"/>
    <col min="6" max="6" width="13" style="11" customWidth="1"/>
    <col min="7" max="7" width="10.125" style="11" bestFit="1" customWidth="1"/>
    <col min="8" max="8" width="14" style="11" bestFit="1" customWidth="1"/>
    <col min="9" max="9" width="10.125" style="11" bestFit="1" customWidth="1"/>
    <col min="10" max="10" width="7" style="1" bestFit="1" customWidth="1"/>
    <col min="11" max="16384" width="9" style="1"/>
  </cols>
  <sheetData>
    <row r="1" spans="1:12" ht="21" x14ac:dyDescent="0.35">
      <c r="A1" s="165" t="s">
        <v>34</v>
      </c>
      <c r="B1" s="166"/>
      <c r="C1" s="166"/>
      <c r="D1" s="166"/>
      <c r="E1" s="166"/>
      <c r="F1" s="166"/>
      <c r="G1" s="166"/>
      <c r="H1" s="166"/>
      <c r="I1" s="166"/>
      <c r="J1" s="166"/>
    </row>
    <row r="2" spans="1:12" ht="21" x14ac:dyDescent="0.35">
      <c r="A2" s="165" t="s">
        <v>0</v>
      </c>
      <c r="B2" s="166"/>
      <c r="C2" s="166"/>
      <c r="D2" s="166"/>
      <c r="E2" s="166"/>
      <c r="F2" s="166"/>
      <c r="G2" s="166"/>
      <c r="H2" s="166"/>
      <c r="I2" s="166"/>
      <c r="J2" s="166"/>
    </row>
    <row r="3" spans="1:12" ht="21" x14ac:dyDescent="0.35">
      <c r="A3" s="165" t="s">
        <v>1</v>
      </c>
      <c r="B3" s="166"/>
      <c r="C3" s="166"/>
      <c r="D3" s="166"/>
      <c r="E3" s="166"/>
      <c r="F3" s="166"/>
      <c r="G3" s="166"/>
      <c r="H3" s="166"/>
      <c r="I3" s="166"/>
      <c r="J3" s="166"/>
    </row>
    <row r="4" spans="1:12" x14ac:dyDescent="0.3">
      <c r="A4" s="170" t="s">
        <v>2</v>
      </c>
      <c r="B4" s="170" t="s">
        <v>3</v>
      </c>
      <c r="C4" s="173" t="s">
        <v>33</v>
      </c>
      <c r="D4" s="22" t="s">
        <v>4</v>
      </c>
      <c r="E4" s="22" t="s">
        <v>7</v>
      </c>
      <c r="F4" s="19" t="s">
        <v>9</v>
      </c>
      <c r="G4" s="19" t="s">
        <v>11</v>
      </c>
      <c r="H4" s="176" t="s">
        <v>13</v>
      </c>
      <c r="I4" s="19" t="s">
        <v>11</v>
      </c>
      <c r="J4" s="170" t="s">
        <v>14</v>
      </c>
    </row>
    <row r="5" spans="1:12" x14ac:dyDescent="0.3">
      <c r="A5" s="171"/>
      <c r="B5" s="171"/>
      <c r="C5" s="174"/>
      <c r="D5" s="23" t="s">
        <v>5</v>
      </c>
      <c r="E5" s="23" t="s">
        <v>8</v>
      </c>
      <c r="F5" s="20" t="s">
        <v>10</v>
      </c>
      <c r="G5" s="20" t="s">
        <v>12</v>
      </c>
      <c r="H5" s="177"/>
      <c r="I5" s="20" t="s">
        <v>32</v>
      </c>
      <c r="J5" s="171"/>
    </row>
    <row r="6" spans="1:12" x14ac:dyDescent="0.3">
      <c r="A6" s="172"/>
      <c r="B6" s="172"/>
      <c r="C6" s="175"/>
      <c r="D6" s="24" t="s">
        <v>6</v>
      </c>
      <c r="E6" s="24"/>
      <c r="F6" s="21"/>
      <c r="G6" s="21"/>
      <c r="H6" s="178"/>
      <c r="I6" s="21"/>
      <c r="J6" s="172"/>
    </row>
    <row r="7" spans="1:12" x14ac:dyDescent="0.3">
      <c r="A7" s="39">
        <v>1</v>
      </c>
      <c r="B7" s="40" t="s">
        <v>15</v>
      </c>
      <c r="C7" s="41">
        <f>C8+C9</f>
        <v>26</v>
      </c>
      <c r="D7" s="41">
        <f t="shared" ref="D7:E7" si="0">D8+D9</f>
        <v>11</v>
      </c>
      <c r="E7" s="42">
        <f t="shared" si="0"/>
        <v>327413815</v>
      </c>
      <c r="F7" s="43">
        <f>F8+F9</f>
        <v>134559885.50999999</v>
      </c>
      <c r="G7" s="43">
        <f t="shared" ref="G7:G36" si="1">F7*100/E7</f>
        <v>41.097803252437593</v>
      </c>
      <c r="H7" s="43">
        <f t="shared" ref="H7:H36" si="2">E7-F7</f>
        <v>192853929.49000001</v>
      </c>
      <c r="I7" s="43">
        <f t="shared" ref="I7:I36" si="3">H7*100/E7</f>
        <v>58.902196747562407</v>
      </c>
      <c r="J7" s="40"/>
    </row>
    <row r="8" spans="1:12" x14ac:dyDescent="0.3">
      <c r="A8" s="25"/>
      <c r="B8" s="44" t="s">
        <v>37</v>
      </c>
      <c r="C8" s="26">
        <v>25</v>
      </c>
      <c r="D8" s="26">
        <v>11</v>
      </c>
      <c r="E8" s="27">
        <v>327383815</v>
      </c>
      <c r="F8" s="28">
        <f>124555928.49+10003957.02</f>
        <v>134559885.50999999</v>
      </c>
      <c r="G8" s="28">
        <f>F8*100/E8</f>
        <v>41.101569272751007</v>
      </c>
      <c r="H8" s="28">
        <f t="shared" si="2"/>
        <v>192823929.49000001</v>
      </c>
      <c r="I8" s="28">
        <f t="shared" si="3"/>
        <v>58.898430727248993</v>
      </c>
      <c r="J8" s="25"/>
      <c r="L8" s="45">
        <f>F8-แผ่นดิน!F81</f>
        <v>134212781.50999999</v>
      </c>
    </row>
    <row r="9" spans="1:12" x14ac:dyDescent="0.3">
      <c r="A9" s="25"/>
      <c r="B9" s="44" t="s">
        <v>35</v>
      </c>
      <c r="C9" s="26">
        <v>1</v>
      </c>
      <c r="D9" s="26">
        <v>0</v>
      </c>
      <c r="E9" s="27">
        <v>30000</v>
      </c>
      <c r="F9" s="28">
        <v>0</v>
      </c>
      <c r="G9" s="28">
        <f t="shared" si="1"/>
        <v>0</v>
      </c>
      <c r="H9" s="28">
        <f t="shared" si="2"/>
        <v>30000</v>
      </c>
      <c r="I9" s="28">
        <f t="shared" si="3"/>
        <v>100</v>
      </c>
      <c r="J9" s="25"/>
    </row>
    <row r="10" spans="1:12" x14ac:dyDescent="0.3">
      <c r="A10" s="29">
        <v>2</v>
      </c>
      <c r="B10" s="30" t="s">
        <v>26</v>
      </c>
      <c r="C10" s="31">
        <v>6</v>
      </c>
      <c r="D10" s="31">
        <v>1</v>
      </c>
      <c r="E10" s="32">
        <v>420000</v>
      </c>
      <c r="F10" s="33">
        <v>69999.77</v>
      </c>
      <c r="G10" s="33">
        <f t="shared" si="1"/>
        <v>16.666611904761904</v>
      </c>
      <c r="H10" s="33">
        <f t="shared" si="2"/>
        <v>350000.23</v>
      </c>
      <c r="I10" s="33">
        <f t="shared" si="3"/>
        <v>83.333388095238092</v>
      </c>
      <c r="J10" s="30"/>
    </row>
    <row r="11" spans="1:12" hidden="1" x14ac:dyDescent="0.3">
      <c r="A11" s="30"/>
      <c r="B11" s="30" t="s">
        <v>35</v>
      </c>
      <c r="C11" s="31">
        <v>6</v>
      </c>
      <c r="D11" s="31">
        <v>1</v>
      </c>
      <c r="E11" s="32">
        <v>420000</v>
      </c>
      <c r="F11" s="33">
        <v>69999.77</v>
      </c>
      <c r="G11" s="33">
        <f t="shared" si="1"/>
        <v>16.666611904761904</v>
      </c>
      <c r="H11" s="33">
        <f t="shared" si="2"/>
        <v>350000.23</v>
      </c>
      <c r="I11" s="33">
        <f t="shared" si="3"/>
        <v>83.333388095238092</v>
      </c>
      <c r="J11" s="30"/>
    </row>
    <row r="12" spans="1:12" x14ac:dyDescent="0.3">
      <c r="A12" s="29">
        <v>3</v>
      </c>
      <c r="B12" s="30" t="s">
        <v>16</v>
      </c>
      <c r="C12" s="31">
        <v>1</v>
      </c>
      <c r="D12" s="31">
        <v>0</v>
      </c>
      <c r="E12" s="32">
        <v>300000</v>
      </c>
      <c r="F12" s="33">
        <v>0</v>
      </c>
      <c r="G12" s="33">
        <f t="shared" si="1"/>
        <v>0</v>
      </c>
      <c r="H12" s="33">
        <f t="shared" si="2"/>
        <v>300000</v>
      </c>
      <c r="I12" s="33">
        <f t="shared" si="3"/>
        <v>100</v>
      </c>
      <c r="J12" s="30"/>
    </row>
    <row r="13" spans="1:12" hidden="1" x14ac:dyDescent="0.3">
      <c r="A13" s="30"/>
      <c r="B13" s="30" t="s">
        <v>35</v>
      </c>
      <c r="C13" s="31">
        <v>1</v>
      </c>
      <c r="D13" s="31">
        <v>0</v>
      </c>
      <c r="E13" s="32">
        <v>300000</v>
      </c>
      <c r="F13" s="33">
        <v>0</v>
      </c>
      <c r="G13" s="33">
        <f t="shared" si="1"/>
        <v>0</v>
      </c>
      <c r="H13" s="33">
        <f t="shared" si="2"/>
        <v>300000</v>
      </c>
      <c r="I13" s="33">
        <f t="shared" si="3"/>
        <v>100</v>
      </c>
      <c r="J13" s="30"/>
    </row>
    <row r="14" spans="1:12" x14ac:dyDescent="0.3">
      <c r="A14" s="29">
        <v>4</v>
      </c>
      <c r="B14" s="30" t="s">
        <v>17</v>
      </c>
      <c r="C14" s="31">
        <v>5</v>
      </c>
      <c r="D14" s="31">
        <v>0</v>
      </c>
      <c r="E14" s="32">
        <v>460000</v>
      </c>
      <c r="F14" s="33">
        <v>0</v>
      </c>
      <c r="G14" s="33">
        <f t="shared" si="1"/>
        <v>0</v>
      </c>
      <c r="H14" s="33">
        <f t="shared" si="2"/>
        <v>460000</v>
      </c>
      <c r="I14" s="33">
        <f t="shared" si="3"/>
        <v>100</v>
      </c>
      <c r="J14" s="30"/>
    </row>
    <row r="15" spans="1:12" hidden="1" x14ac:dyDescent="0.3">
      <c r="A15" s="30"/>
      <c r="B15" s="30" t="s">
        <v>35</v>
      </c>
      <c r="C15" s="31">
        <v>5</v>
      </c>
      <c r="D15" s="31">
        <v>0</v>
      </c>
      <c r="E15" s="32">
        <v>460000</v>
      </c>
      <c r="F15" s="33">
        <v>0</v>
      </c>
      <c r="G15" s="33">
        <f t="shared" si="1"/>
        <v>0</v>
      </c>
      <c r="H15" s="33">
        <f t="shared" si="2"/>
        <v>460000</v>
      </c>
      <c r="I15" s="33">
        <f t="shared" si="3"/>
        <v>100</v>
      </c>
      <c r="J15" s="30"/>
    </row>
    <row r="16" spans="1:12" x14ac:dyDescent="0.3">
      <c r="A16" s="29">
        <v>5</v>
      </c>
      <c r="B16" s="30" t="s">
        <v>18</v>
      </c>
      <c r="C16" s="31">
        <v>9</v>
      </c>
      <c r="D16" s="31">
        <v>0</v>
      </c>
      <c r="E16" s="32">
        <v>550200</v>
      </c>
      <c r="F16" s="33">
        <v>0</v>
      </c>
      <c r="G16" s="33">
        <f t="shared" si="1"/>
        <v>0</v>
      </c>
      <c r="H16" s="33">
        <f t="shared" si="2"/>
        <v>550200</v>
      </c>
      <c r="I16" s="33">
        <f t="shared" si="3"/>
        <v>100</v>
      </c>
      <c r="J16" s="30"/>
    </row>
    <row r="17" spans="1:10" hidden="1" x14ac:dyDescent="0.3">
      <c r="A17" s="30"/>
      <c r="B17" s="30" t="s">
        <v>35</v>
      </c>
      <c r="C17" s="31">
        <v>9</v>
      </c>
      <c r="D17" s="31">
        <v>0</v>
      </c>
      <c r="E17" s="32">
        <v>550200</v>
      </c>
      <c r="F17" s="33">
        <v>0</v>
      </c>
      <c r="G17" s="33">
        <f t="shared" si="1"/>
        <v>0</v>
      </c>
      <c r="H17" s="33">
        <f t="shared" si="2"/>
        <v>550200</v>
      </c>
      <c r="I17" s="33">
        <f t="shared" si="3"/>
        <v>100</v>
      </c>
      <c r="J17" s="30"/>
    </row>
    <row r="18" spans="1:10" x14ac:dyDescent="0.3">
      <c r="A18" s="29">
        <v>6</v>
      </c>
      <c r="B18" s="30" t="s">
        <v>19</v>
      </c>
      <c r="C18" s="31">
        <v>12</v>
      </c>
      <c r="D18" s="31">
        <v>0</v>
      </c>
      <c r="E18" s="32">
        <v>710000</v>
      </c>
      <c r="F18" s="33">
        <v>0</v>
      </c>
      <c r="G18" s="33">
        <f t="shared" si="1"/>
        <v>0</v>
      </c>
      <c r="H18" s="33">
        <f t="shared" si="2"/>
        <v>710000</v>
      </c>
      <c r="I18" s="33">
        <f t="shared" si="3"/>
        <v>100</v>
      </c>
      <c r="J18" s="30"/>
    </row>
    <row r="19" spans="1:10" hidden="1" x14ac:dyDescent="0.3">
      <c r="A19" s="30"/>
      <c r="B19" s="30" t="s">
        <v>35</v>
      </c>
      <c r="C19" s="31">
        <v>12</v>
      </c>
      <c r="D19" s="31">
        <v>0</v>
      </c>
      <c r="E19" s="32">
        <v>710000</v>
      </c>
      <c r="F19" s="33">
        <v>0</v>
      </c>
      <c r="G19" s="33">
        <f t="shared" si="1"/>
        <v>0</v>
      </c>
      <c r="H19" s="33">
        <f t="shared" si="2"/>
        <v>710000</v>
      </c>
      <c r="I19" s="33">
        <f t="shared" si="3"/>
        <v>100</v>
      </c>
      <c r="J19" s="30"/>
    </row>
    <row r="20" spans="1:10" x14ac:dyDescent="0.3">
      <c r="A20" s="29">
        <v>7</v>
      </c>
      <c r="B20" s="30" t="s">
        <v>20</v>
      </c>
      <c r="C20" s="31">
        <v>11</v>
      </c>
      <c r="D20" s="31">
        <v>0</v>
      </c>
      <c r="E20" s="32">
        <v>590000</v>
      </c>
      <c r="F20" s="33">
        <v>0</v>
      </c>
      <c r="G20" s="33">
        <f t="shared" si="1"/>
        <v>0</v>
      </c>
      <c r="H20" s="33">
        <f t="shared" si="2"/>
        <v>590000</v>
      </c>
      <c r="I20" s="33">
        <f t="shared" si="3"/>
        <v>100</v>
      </c>
      <c r="J20" s="30"/>
    </row>
    <row r="21" spans="1:10" hidden="1" x14ac:dyDescent="0.3">
      <c r="A21" s="30"/>
      <c r="B21" s="30" t="s">
        <v>35</v>
      </c>
      <c r="C21" s="31">
        <v>11</v>
      </c>
      <c r="D21" s="31">
        <v>0</v>
      </c>
      <c r="E21" s="32">
        <v>590000</v>
      </c>
      <c r="F21" s="33">
        <v>0</v>
      </c>
      <c r="G21" s="33">
        <f t="shared" si="1"/>
        <v>0</v>
      </c>
      <c r="H21" s="33">
        <f t="shared" si="2"/>
        <v>590000</v>
      </c>
      <c r="I21" s="33">
        <f t="shared" si="3"/>
        <v>100</v>
      </c>
      <c r="J21" s="30"/>
    </row>
    <row r="22" spans="1:10" x14ac:dyDescent="0.3">
      <c r="A22" s="29">
        <v>8</v>
      </c>
      <c r="B22" s="30" t="s">
        <v>21</v>
      </c>
      <c r="C22" s="31">
        <v>2</v>
      </c>
      <c r="D22" s="31">
        <v>0</v>
      </c>
      <c r="E22" s="32">
        <v>128225</v>
      </c>
      <c r="F22" s="33">
        <v>0</v>
      </c>
      <c r="G22" s="33">
        <f t="shared" si="1"/>
        <v>0</v>
      </c>
      <c r="H22" s="33">
        <f t="shared" si="2"/>
        <v>128225</v>
      </c>
      <c r="I22" s="33">
        <f t="shared" si="3"/>
        <v>100</v>
      </c>
      <c r="J22" s="30"/>
    </row>
    <row r="23" spans="1:10" hidden="1" x14ac:dyDescent="0.3">
      <c r="A23" s="30"/>
      <c r="B23" s="30" t="s">
        <v>35</v>
      </c>
      <c r="C23" s="31">
        <v>2</v>
      </c>
      <c r="D23" s="31">
        <v>0</v>
      </c>
      <c r="E23" s="32">
        <v>128225</v>
      </c>
      <c r="F23" s="33">
        <v>0</v>
      </c>
      <c r="G23" s="33">
        <f t="shared" si="1"/>
        <v>0</v>
      </c>
      <c r="H23" s="33">
        <f t="shared" si="2"/>
        <v>128225</v>
      </c>
      <c r="I23" s="33">
        <f t="shared" si="3"/>
        <v>100</v>
      </c>
      <c r="J23" s="30"/>
    </row>
    <row r="24" spans="1:10" x14ac:dyDescent="0.3">
      <c r="A24" s="29">
        <v>9</v>
      </c>
      <c r="B24" s="30" t="s">
        <v>22</v>
      </c>
      <c r="C24" s="31">
        <v>7</v>
      </c>
      <c r="D24" s="31">
        <v>0</v>
      </c>
      <c r="E24" s="32">
        <v>550000</v>
      </c>
      <c r="F24" s="33">
        <v>0</v>
      </c>
      <c r="G24" s="33">
        <f t="shared" si="1"/>
        <v>0</v>
      </c>
      <c r="H24" s="33">
        <f t="shared" si="2"/>
        <v>550000</v>
      </c>
      <c r="I24" s="33">
        <f t="shared" si="3"/>
        <v>100</v>
      </c>
      <c r="J24" s="30"/>
    </row>
    <row r="25" spans="1:10" hidden="1" x14ac:dyDescent="0.3">
      <c r="A25" s="30"/>
      <c r="B25" s="30" t="s">
        <v>35</v>
      </c>
      <c r="C25" s="31">
        <v>7</v>
      </c>
      <c r="D25" s="31">
        <v>0</v>
      </c>
      <c r="E25" s="32">
        <v>550000</v>
      </c>
      <c r="F25" s="33">
        <v>0</v>
      </c>
      <c r="G25" s="33">
        <f t="shared" si="1"/>
        <v>0</v>
      </c>
      <c r="H25" s="33">
        <f t="shared" si="2"/>
        <v>550000</v>
      </c>
      <c r="I25" s="33">
        <f t="shared" si="3"/>
        <v>100</v>
      </c>
      <c r="J25" s="30"/>
    </row>
    <row r="26" spans="1:10" x14ac:dyDescent="0.3">
      <c r="A26" s="29">
        <v>10</v>
      </c>
      <c r="B26" s="30" t="s">
        <v>23</v>
      </c>
      <c r="C26" s="31">
        <v>6</v>
      </c>
      <c r="D26" s="31">
        <v>0</v>
      </c>
      <c r="E26" s="32">
        <v>719900</v>
      </c>
      <c r="F26" s="33">
        <v>0</v>
      </c>
      <c r="G26" s="33">
        <f t="shared" si="1"/>
        <v>0</v>
      </c>
      <c r="H26" s="33">
        <f t="shared" si="2"/>
        <v>719900</v>
      </c>
      <c r="I26" s="33">
        <f t="shared" si="3"/>
        <v>100</v>
      </c>
      <c r="J26" s="30"/>
    </row>
    <row r="27" spans="1:10" hidden="1" x14ac:dyDescent="0.3">
      <c r="A27" s="30"/>
      <c r="B27" s="30" t="s">
        <v>35</v>
      </c>
      <c r="C27" s="31">
        <v>6</v>
      </c>
      <c r="D27" s="31">
        <v>0</v>
      </c>
      <c r="E27" s="32">
        <v>719900</v>
      </c>
      <c r="F27" s="33">
        <v>0</v>
      </c>
      <c r="G27" s="33">
        <f t="shared" si="1"/>
        <v>0</v>
      </c>
      <c r="H27" s="33">
        <f t="shared" si="2"/>
        <v>719900</v>
      </c>
      <c r="I27" s="33">
        <f t="shared" si="3"/>
        <v>100</v>
      </c>
      <c r="J27" s="30"/>
    </row>
    <row r="28" spans="1:10" x14ac:dyDescent="0.3">
      <c r="A28" s="29">
        <v>11</v>
      </c>
      <c r="B28" s="30" t="s">
        <v>24</v>
      </c>
      <c r="C28" s="31">
        <v>20</v>
      </c>
      <c r="D28" s="31">
        <v>0</v>
      </c>
      <c r="E28" s="32">
        <v>1152500</v>
      </c>
      <c r="F28" s="33">
        <v>0</v>
      </c>
      <c r="G28" s="33">
        <f t="shared" si="1"/>
        <v>0</v>
      </c>
      <c r="H28" s="33">
        <f t="shared" si="2"/>
        <v>1152500</v>
      </c>
      <c r="I28" s="33">
        <f t="shared" si="3"/>
        <v>100</v>
      </c>
      <c r="J28" s="30"/>
    </row>
    <row r="29" spans="1:10" hidden="1" x14ac:dyDescent="0.3">
      <c r="A29" s="30"/>
      <c r="B29" s="30" t="s">
        <v>35</v>
      </c>
      <c r="C29" s="31">
        <v>20</v>
      </c>
      <c r="D29" s="31">
        <v>0</v>
      </c>
      <c r="E29" s="32">
        <v>1152500</v>
      </c>
      <c r="F29" s="33">
        <v>0</v>
      </c>
      <c r="G29" s="33">
        <f t="shared" si="1"/>
        <v>0</v>
      </c>
      <c r="H29" s="33">
        <f t="shared" si="2"/>
        <v>1152500</v>
      </c>
      <c r="I29" s="33">
        <f t="shared" si="3"/>
        <v>100</v>
      </c>
      <c r="J29" s="30"/>
    </row>
    <row r="30" spans="1:10" x14ac:dyDescent="0.3">
      <c r="A30" s="29">
        <v>12</v>
      </c>
      <c r="B30" s="30" t="s">
        <v>25</v>
      </c>
      <c r="C30" s="31">
        <v>4</v>
      </c>
      <c r="D30" s="31">
        <v>0</v>
      </c>
      <c r="E30" s="32">
        <v>330000</v>
      </c>
      <c r="F30" s="33">
        <v>0</v>
      </c>
      <c r="G30" s="33">
        <f t="shared" si="1"/>
        <v>0</v>
      </c>
      <c r="H30" s="33">
        <f t="shared" si="2"/>
        <v>330000</v>
      </c>
      <c r="I30" s="33">
        <f t="shared" si="3"/>
        <v>100</v>
      </c>
      <c r="J30" s="30"/>
    </row>
    <row r="31" spans="1:10" hidden="1" x14ac:dyDescent="0.3">
      <c r="A31" s="30"/>
      <c r="B31" s="30" t="s">
        <v>35</v>
      </c>
      <c r="C31" s="31">
        <v>4</v>
      </c>
      <c r="D31" s="31">
        <v>0</v>
      </c>
      <c r="E31" s="32">
        <v>330000</v>
      </c>
      <c r="F31" s="33">
        <v>0</v>
      </c>
      <c r="G31" s="33">
        <f t="shared" si="1"/>
        <v>0</v>
      </c>
      <c r="H31" s="33">
        <f t="shared" si="2"/>
        <v>330000</v>
      </c>
      <c r="I31" s="33">
        <f t="shared" si="3"/>
        <v>100</v>
      </c>
      <c r="J31" s="30"/>
    </row>
    <row r="32" spans="1:10" x14ac:dyDescent="0.3">
      <c r="A32" s="29">
        <v>13</v>
      </c>
      <c r="B32" s="30" t="s">
        <v>27</v>
      </c>
      <c r="C32" s="31">
        <v>1</v>
      </c>
      <c r="D32" s="31">
        <v>0</v>
      </c>
      <c r="E32" s="32">
        <v>30000</v>
      </c>
      <c r="F32" s="33">
        <v>0</v>
      </c>
      <c r="G32" s="33">
        <f t="shared" si="1"/>
        <v>0</v>
      </c>
      <c r="H32" s="33">
        <f t="shared" si="2"/>
        <v>30000</v>
      </c>
      <c r="I32" s="33">
        <f t="shared" si="3"/>
        <v>100</v>
      </c>
      <c r="J32" s="30"/>
    </row>
    <row r="33" spans="1:10" hidden="1" x14ac:dyDescent="0.3">
      <c r="A33" s="30"/>
      <c r="B33" s="30" t="s">
        <v>35</v>
      </c>
      <c r="C33" s="31">
        <v>1</v>
      </c>
      <c r="D33" s="31">
        <v>0</v>
      </c>
      <c r="E33" s="32">
        <v>30000</v>
      </c>
      <c r="F33" s="33">
        <v>0</v>
      </c>
      <c r="G33" s="33">
        <f t="shared" si="1"/>
        <v>0</v>
      </c>
      <c r="H33" s="33">
        <f t="shared" si="2"/>
        <v>30000</v>
      </c>
      <c r="I33" s="33">
        <f t="shared" si="3"/>
        <v>100</v>
      </c>
      <c r="J33" s="30"/>
    </row>
    <row r="34" spans="1:10" x14ac:dyDescent="0.3">
      <c r="A34" s="34">
        <v>14</v>
      </c>
      <c r="B34" s="35" t="s">
        <v>28</v>
      </c>
      <c r="C34" s="36">
        <v>4</v>
      </c>
      <c r="D34" s="36">
        <v>0</v>
      </c>
      <c r="E34" s="37">
        <v>778000</v>
      </c>
      <c r="F34" s="38">
        <v>0</v>
      </c>
      <c r="G34" s="38">
        <f t="shared" si="1"/>
        <v>0</v>
      </c>
      <c r="H34" s="38">
        <f t="shared" si="2"/>
        <v>778000</v>
      </c>
      <c r="I34" s="38">
        <f t="shared" si="3"/>
        <v>100</v>
      </c>
      <c r="J34" s="35"/>
    </row>
    <row r="35" spans="1:10" hidden="1" x14ac:dyDescent="0.3">
      <c r="A35" s="4"/>
      <c r="B35" s="4" t="s">
        <v>35</v>
      </c>
      <c r="C35" s="14">
        <v>4</v>
      </c>
      <c r="D35" s="14">
        <v>0</v>
      </c>
      <c r="E35" s="15">
        <v>778000</v>
      </c>
      <c r="F35" s="10">
        <v>0</v>
      </c>
      <c r="G35" s="10">
        <f t="shared" si="1"/>
        <v>0</v>
      </c>
      <c r="H35" s="10">
        <f t="shared" si="2"/>
        <v>778000</v>
      </c>
      <c r="I35" s="10">
        <f t="shared" si="3"/>
        <v>100</v>
      </c>
      <c r="J35" s="4"/>
    </row>
    <row r="36" spans="1:10" x14ac:dyDescent="0.3">
      <c r="A36" s="163" t="s">
        <v>29</v>
      </c>
      <c r="B36" s="164"/>
      <c r="C36" s="16">
        <f>SUM(C34,C32,C30,C28,C26,C24,C22,C20,C18,C16,C14,C12,C10,C7)</f>
        <v>114</v>
      </c>
      <c r="D36" s="16">
        <f t="shared" ref="D36:E36" si="4">SUM(D34,D32,D30,D28,D26,D24,D22,D20,D18,D16,D14,D12,D10,D7)</f>
        <v>12</v>
      </c>
      <c r="E36" s="8">
        <f t="shared" si="4"/>
        <v>334132640</v>
      </c>
      <c r="F36" s="7">
        <f>SUM(F34,F32,F30,F28,F26,F24,F22,F20,F18,F16,F14,F12,F10,F7)</f>
        <v>134629885.28</v>
      </c>
      <c r="G36" s="7">
        <f t="shared" si="1"/>
        <v>40.292347757465421</v>
      </c>
      <c r="H36" s="7">
        <f t="shared" si="2"/>
        <v>199502754.72</v>
      </c>
      <c r="I36" s="7">
        <f t="shared" si="3"/>
        <v>59.707652242534579</v>
      </c>
      <c r="J36" s="5"/>
    </row>
    <row r="37" spans="1:10" x14ac:dyDescent="0.3">
      <c r="A37" s="6" t="s">
        <v>30</v>
      </c>
    </row>
  </sheetData>
  <mergeCells count="9">
    <mergeCell ref="A36:B36"/>
    <mergeCell ref="A1:J1"/>
    <mergeCell ref="A2:J2"/>
    <mergeCell ref="A3:J3"/>
    <mergeCell ref="A4:A6"/>
    <mergeCell ref="B4:B6"/>
    <mergeCell ref="C4:C6"/>
    <mergeCell ref="H4:H6"/>
    <mergeCell ref="J4:J6"/>
  </mergeCells>
  <printOptions horizontalCentered="1"/>
  <pageMargins left="0.78740157480314965" right="0" top="0.98425196850393704" bottom="0.98425196850393704" header="0.51181102362204722" footer="0.51181102362204722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11</vt:i4>
      </vt:variant>
    </vt:vector>
  </HeadingPairs>
  <TitlesOfParts>
    <vt:vector size="18" baseType="lpstr">
      <vt:lpstr>แผ่นดิน (สรุป)</vt:lpstr>
      <vt:lpstr>แผ่นดิน</vt:lpstr>
      <vt:lpstr>เงินรายได้ (สรุป)</vt:lpstr>
      <vt:lpstr>เงินรายได้</vt:lpstr>
      <vt:lpstr>ภูพานเพลช</vt:lpstr>
      <vt:lpstr>ค่าจ้างเงินรายได้</vt:lpstr>
      <vt:lpstr>งบกลาง</vt:lpstr>
      <vt:lpstr>ค่าจ้างเงินรายได้!Print_Area</vt:lpstr>
      <vt:lpstr>งบกลาง!Print_Area</vt:lpstr>
      <vt:lpstr>เงินรายได้!Print_Area</vt:lpstr>
      <vt:lpstr>'เงินรายได้ (สรุป)'!Print_Area</vt:lpstr>
      <vt:lpstr>แผ่นดิน!Print_Area</vt:lpstr>
      <vt:lpstr>'แผ่นดิน (สรุป)'!Print_Area</vt:lpstr>
      <vt:lpstr>ภูพานเพลช!Print_Area</vt:lpstr>
      <vt:lpstr>เงินรายได้!Print_Titles</vt:lpstr>
      <vt:lpstr>'เงินรายได้ (สรุป)'!Print_Titles</vt:lpstr>
      <vt:lpstr>แผ่นดิน!Print_Titles</vt:lpstr>
      <vt:lpstr>'แผ่นดิน (สรุป)'!Print_Titles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รายงานผลการเบิกจ่ายงบประมาณ</dc:title>
  <dc:creator>ART</dc:creator>
  <cp:lastModifiedBy>ARTPLAN</cp:lastModifiedBy>
  <cp:lastPrinted>2016-06-14T05:35:38Z</cp:lastPrinted>
  <dcterms:created xsi:type="dcterms:W3CDTF">2015-03-17T10:36:12Z</dcterms:created>
  <dcterms:modified xsi:type="dcterms:W3CDTF">2016-06-16T06:49:18Z</dcterms:modified>
</cp:coreProperties>
</file>